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U:\Corp\Rates\Akr\Rates\FERC Transmission\ATSI\Rate Updates\Formula Rate_2021 PTRR\Filing\"/>
    </mc:Choice>
  </mc:AlternateContent>
  <xr:revisionPtr revIDLastSave="0" documentId="13_ncr:1_{85CE0099-428F-4DA4-AACF-3E066A70370E}" xr6:coauthVersionLast="45" xr6:coauthVersionMax="45" xr10:uidLastSave="{00000000-0000-0000-0000-000000000000}"/>
  <bookViews>
    <workbookView xWindow="-108" yWindow="-108" windowWidth="23256" windowHeight="12576" tabRatio="853" xr2:uid="{00000000-000D-0000-FFFF-FFFF00000000}"/>
  </bookViews>
  <sheets>
    <sheet name="Attachment H-21-A ATSI " sheetId="1" r:id="rId1"/>
    <sheet name="Appendix A-ATSI Sched 1A" sheetId="2" r:id="rId2"/>
    <sheet name="Appendix B-Veg" sheetId="37" r:id="rId3"/>
    <sheet name="Appendix C-RRCA" sheetId="34" r:id="rId4"/>
    <sheet name="Appendix D-TEC" sheetId="5" r:id="rId5"/>
    <sheet name="Appendix D-True-up" sheetId="6" r:id="rId6"/>
    <sheet name="Appendix E-MTEP Credit" sheetId="7" r:id="rId7"/>
    <sheet name="Appendix E-True-up" sheetId="8" r:id="rId8"/>
    <sheet name="Appendix F-MTEP Debit" sheetId="36" r:id="rId9"/>
    <sheet name="Appendix G-Inc Tax Adj" sheetId="38" r:id="rId10"/>
    <sheet name="Appendix G(1) - Excess_Def ADIT" sheetId="41" r:id="rId11"/>
    <sheet name="Appendix H-Rev Req True-up Adj" sheetId="25" r:id="rId12"/>
    <sheet name="WP01 Plant" sheetId="13" r:id="rId13"/>
    <sheet name="WP02 Accum Depr" sheetId="14" r:id="rId14"/>
    <sheet name="WP03 ADIT" sheetId="33" r:id="rId15"/>
    <sheet name="WP04 Other RB" sheetId="16" r:id="rId16"/>
    <sheet name="WP05 Other Tax" sheetId="19" r:id="rId17"/>
    <sheet name="WP06 Cap Structure" sheetId="22" r:id="rId18"/>
    <sheet name="WP07 Stated-value Inputs" sheetId="26" r:id="rId19"/>
    <sheet name="WP08 Tax Rates" sheetId="32" r:id="rId20"/>
  </sheets>
  <externalReferences>
    <externalReference r:id="rId21"/>
    <externalReference r:id="rId22"/>
    <externalReference r:id="rId23"/>
    <externalReference r:id="rId24"/>
    <externalReference r:id="rId25"/>
    <externalReference r:id="rId26"/>
    <externalReference r:id="rId27"/>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_OFF2">'[3]DPLG-APRIL2001-TRANSCHECKOUT'!$AC$2:$AC$10</definedName>
    <definedName name="__PPP1">'[3]DPLG-APRIL2001-TRANSCHECKOUT'!$A$1:$D$27</definedName>
    <definedName name="_Key1" hidden="1">#REF!</definedName>
    <definedName name="_OFF2">'[1]DPLG-APRIL2001-TRANSCHECKOUT'!$AC$2:$AC$10</definedName>
    <definedName name="_Order1" hidden="1">255</definedName>
    <definedName name="_p.choice" localSheetId="2">#REF!</definedName>
    <definedName name="_p.choice" localSheetId="3">#REF!</definedName>
    <definedName name="_p.choice" localSheetId="8">#REF!</definedName>
    <definedName name="_p.choice" localSheetId="9">#REF!</definedName>
    <definedName name="_p.choice" localSheetId="11">#REF!</definedName>
    <definedName name="_p.choice" localSheetId="14">#REF!</definedName>
    <definedName name="_p.choice" localSheetId="18">#REF!</definedName>
    <definedName name="_p.choice" localSheetId="19">#REF!</definedName>
    <definedName name="_p.choice">#REF!</definedName>
    <definedName name="_PPP1">'[1]DPLG-APRIL2001-TRANSCHECKOUT'!$A$1:$D$27</definedName>
    <definedName name="_Sort" hidden="1">#REF!</definedName>
    <definedName name="AA.print" localSheetId="2">#REF!</definedName>
    <definedName name="AA.print" localSheetId="3">#REF!</definedName>
    <definedName name="AA.print" localSheetId="8">#REF!</definedName>
    <definedName name="AA.print" localSheetId="9">#REF!</definedName>
    <definedName name="AA.print" localSheetId="11">#REF!</definedName>
    <definedName name="AA.print" localSheetId="14">#REF!</definedName>
    <definedName name="AA.print" localSheetId="18">#REF!</definedName>
    <definedName name="AA.print" localSheetId="19">#REF!</definedName>
    <definedName name="AA.print">#REF!</definedName>
    <definedName name="AB.print" localSheetId="2">#REF!</definedName>
    <definedName name="AB.print" localSheetId="3">#REF!</definedName>
    <definedName name="AB.print" localSheetId="8">#REF!</definedName>
    <definedName name="AB.print" localSheetId="9">#REF!</definedName>
    <definedName name="AB.print" localSheetId="11">#REF!</definedName>
    <definedName name="AB.print" localSheetId="14">#REF!</definedName>
    <definedName name="AB.print" localSheetId="19">#REF!</definedName>
    <definedName name="AB.print">#REF!</definedName>
    <definedName name="above">OFFSET(!A1,-1,0)</definedName>
    <definedName name="Allocator.gross.plant">'[4]Appendix A'!$H$29</definedName>
    <definedName name="Allocator.net.plant">'[4]Appendix A'!$H$32</definedName>
    <definedName name="Allocator.wages.salary">'[4]Appendix A'!$H$17</definedName>
    <definedName name="AMHERST" localSheetId="2">#REF!</definedName>
    <definedName name="AMHERST" localSheetId="3">#REF!</definedName>
    <definedName name="AMHERST" localSheetId="8">#REF!</definedName>
    <definedName name="AMHERST" localSheetId="9">#REF!</definedName>
    <definedName name="AMHERST" localSheetId="11">#REF!</definedName>
    <definedName name="AMHERST" localSheetId="14">#REF!</definedName>
    <definedName name="AMHERST" localSheetId="19">#REF!</definedName>
    <definedName name="AMHERST">#REF!</definedName>
    <definedName name="AO.print" localSheetId="2">#REF!</definedName>
    <definedName name="AO.print" localSheetId="3">#REF!</definedName>
    <definedName name="AO.print" localSheetId="8">#REF!</definedName>
    <definedName name="AO.print" localSheetId="9">#REF!</definedName>
    <definedName name="AO.print" localSheetId="11">#REF!</definedName>
    <definedName name="AO.print" localSheetId="14">#REF!</definedName>
    <definedName name="AO.print" localSheetId="19">#REF!</definedName>
    <definedName name="AO.print">#REF!</definedName>
    <definedName name="AV.FM.1..adjusted..print" localSheetId="2">#REF!</definedName>
    <definedName name="AV.FM.1..adjusted..print" localSheetId="3">#REF!</definedName>
    <definedName name="AV.FM.1..adjusted..print" localSheetId="8">#REF!</definedName>
    <definedName name="AV.FM.1..adjusted..print" localSheetId="9">#REF!</definedName>
    <definedName name="AV.FM.1..adjusted..print" localSheetId="11">#REF!</definedName>
    <definedName name="AV.FM.1..adjusted..print" localSheetId="14">#REF!</definedName>
    <definedName name="AV.FM.1..adjusted..print" localSheetId="19">#REF!</definedName>
    <definedName name="AV.FM.1..adjusted..print">#REF!</definedName>
    <definedName name="AV.FM.1.print" localSheetId="2">#REF!</definedName>
    <definedName name="AV.FM.1.print" localSheetId="3">#REF!</definedName>
    <definedName name="AV.FM.1.print" localSheetId="8">#REF!</definedName>
    <definedName name="AV.FM.1.print" localSheetId="9">#REF!</definedName>
    <definedName name="AV.FM.1.print" localSheetId="11">#REF!</definedName>
    <definedName name="AV.FM.1.print" localSheetId="14">#REF!</definedName>
    <definedName name="AV.FM.1.print" localSheetId="19">#REF!</definedName>
    <definedName name="AV.FM.1.print">#REF!</definedName>
    <definedName name="BA.print" localSheetId="2">#REF!</definedName>
    <definedName name="BA.print" localSheetId="3">#REF!</definedName>
    <definedName name="BA.print" localSheetId="8">#REF!</definedName>
    <definedName name="BA.print" localSheetId="9">#REF!</definedName>
    <definedName name="BA.print" localSheetId="11">#REF!</definedName>
    <definedName name="BA.print" localSheetId="14">#REF!</definedName>
    <definedName name="BA.print" localSheetId="19">#REF!</definedName>
    <definedName name="BA.print">#REF!</definedName>
    <definedName name="BB.print" localSheetId="2">#REF!</definedName>
    <definedName name="BB.print" localSheetId="3">#REF!</definedName>
    <definedName name="BB.print" localSheetId="8">#REF!</definedName>
    <definedName name="BB.print" localSheetId="9">#REF!</definedName>
    <definedName name="BB.print" localSheetId="11">#REF!</definedName>
    <definedName name="BB.print" localSheetId="14">#REF!</definedName>
    <definedName name="BB.print" localSheetId="19">#REF!</definedName>
    <definedName name="BB.print">#REF!</definedName>
    <definedName name="BEACH_CITY" localSheetId="2">#REF!</definedName>
    <definedName name="BEACH_CITY" localSheetId="3">#REF!</definedName>
    <definedName name="BEACH_CITY" localSheetId="8">#REF!</definedName>
    <definedName name="BEACH_CITY" localSheetId="9">#REF!</definedName>
    <definedName name="BEACH_CITY" localSheetId="11">#REF!</definedName>
    <definedName name="BEACH_CITY" localSheetId="14">#REF!</definedName>
    <definedName name="BEACH_CITY" localSheetId="19">#REF!</definedName>
    <definedName name="BEACH_CITY">#REF!</definedName>
    <definedName name="below">OFFSET(!A1,1,0)</definedName>
    <definedName name="BG.print" localSheetId="2">#REF!</definedName>
    <definedName name="BG.print" localSheetId="3">#REF!</definedName>
    <definedName name="BG.print" localSheetId="8">#REF!</definedName>
    <definedName name="BG.print" localSheetId="9">#REF!</definedName>
    <definedName name="BG.print" localSheetId="11">#REF!</definedName>
    <definedName name="BG.print" localSheetId="14">#REF!</definedName>
    <definedName name="BG.print" localSheetId="19">#REF!</definedName>
    <definedName name="BG.print">#REF!</definedName>
    <definedName name="BILLCO" localSheetId="18">'[1]DPLG-APRIL2001-TRANSCHECKOUT'!$M:$P</definedName>
    <definedName name="BILLCO" localSheetId="19">'[1]DPLG-APRIL2001-TRANSCHECKOUT'!$M:$P</definedName>
    <definedName name="BILLCO">'[1]DPLG-APRIL2001-TRANSCHECKOUT'!$M$1:$P$65536</definedName>
    <definedName name="BK..FM1.Adjusted..print" localSheetId="2">#REF!</definedName>
    <definedName name="BK..FM1.Adjusted..print" localSheetId="3">#REF!</definedName>
    <definedName name="BK..FM1.Adjusted..print" localSheetId="8">#REF!</definedName>
    <definedName name="BK..FM1.Adjusted..print" localSheetId="9">#REF!</definedName>
    <definedName name="BK..FM1.Adjusted..print" localSheetId="11">#REF!</definedName>
    <definedName name="BK..FM1.Adjusted..print" localSheetId="14">#REF!</definedName>
    <definedName name="BK..FM1.Adjusted..print" localSheetId="18">#REF!</definedName>
    <definedName name="BK..FM1.Adjusted..print" localSheetId="19">#REF!</definedName>
    <definedName name="BK..FM1.Adjusted..print">#REF!</definedName>
    <definedName name="BK..FM1.ROR..print" localSheetId="2">#REF!</definedName>
    <definedName name="BK..FM1.ROR..print" localSheetId="3">#REF!</definedName>
    <definedName name="BK..FM1.ROR..print" localSheetId="8">#REF!</definedName>
    <definedName name="BK..FM1.ROR..print" localSheetId="9">#REF!</definedName>
    <definedName name="BK..FM1.ROR..print" localSheetId="11">#REF!</definedName>
    <definedName name="BK..FM1.ROR..print" localSheetId="14">#REF!</definedName>
    <definedName name="BK..FM1.ROR..print" localSheetId="19">#REF!</definedName>
    <definedName name="BK..FM1.ROR..print">#REF!</definedName>
    <definedName name="BowlingGreen" localSheetId="2">#REF!</definedName>
    <definedName name="BowlingGreen" localSheetId="3">#REF!</definedName>
    <definedName name="BowlingGreen" localSheetId="8">#REF!</definedName>
    <definedName name="BowlingGreen" localSheetId="9">#REF!</definedName>
    <definedName name="BowlingGreen" localSheetId="11">#REF!</definedName>
    <definedName name="BowlingGreen" localSheetId="14">#REF!</definedName>
    <definedName name="BowlingGreen" localSheetId="19">#REF!</definedName>
    <definedName name="BowlingGreen">#REF!</definedName>
    <definedName name="BowlingGreenWater" localSheetId="2">#REF!</definedName>
    <definedName name="BowlingGreenWater" localSheetId="3">#REF!</definedName>
    <definedName name="BowlingGreenWater" localSheetId="8">#REF!</definedName>
    <definedName name="BowlingGreenWater" localSheetId="9">#REF!</definedName>
    <definedName name="BowlingGreenWater" localSheetId="11">#REF!</definedName>
    <definedName name="BowlingGreenWater" localSheetId="14">#REF!</definedName>
    <definedName name="BowlingGreenWater" localSheetId="19">#REF!</definedName>
    <definedName name="BowlingGreenWater">#REF!</definedName>
    <definedName name="Bradner" localSheetId="2">#REF!</definedName>
    <definedName name="Bradner" localSheetId="3">#REF!</definedName>
    <definedName name="Bradner" localSheetId="8">#REF!</definedName>
    <definedName name="Bradner" localSheetId="9">#REF!</definedName>
    <definedName name="Bradner" localSheetId="11">#REF!</definedName>
    <definedName name="Bradner" localSheetId="14">#REF!</definedName>
    <definedName name="Bradner" localSheetId="19">#REF!</definedName>
    <definedName name="Bradner">#REF!</definedName>
    <definedName name="BREWSTER" localSheetId="2">#REF!</definedName>
    <definedName name="BREWSTER" localSheetId="3">#REF!</definedName>
    <definedName name="BREWSTER" localSheetId="8">#REF!</definedName>
    <definedName name="BREWSTER" localSheetId="9">#REF!</definedName>
    <definedName name="BREWSTER" localSheetId="11">#REF!</definedName>
    <definedName name="BREWSTER" localSheetId="14">#REF!</definedName>
    <definedName name="BREWSTER" localSheetId="19">#REF!</definedName>
    <definedName name="BREWSTER">#REF!</definedName>
    <definedName name="cell.above">!A1048576</definedName>
    <definedName name="cell.below">!A2</definedName>
    <definedName name="cell.left">!XFD1</definedName>
    <definedName name="cell.right">!B1</definedName>
    <definedName name="CH_COS" localSheetId="2">#REF!</definedName>
    <definedName name="CH_COS" localSheetId="3">#REF!</definedName>
    <definedName name="CH_COS" localSheetId="6">#REF!</definedName>
    <definedName name="CH_COS" localSheetId="8">#REF!</definedName>
    <definedName name="CH_COS" localSheetId="9">#REF!</definedName>
    <definedName name="CH_COS" localSheetId="11">#REF!</definedName>
    <definedName name="CH_COS" localSheetId="14">#REF!</definedName>
    <definedName name="CH_COS" localSheetId="19">#REF!</definedName>
    <definedName name="CH_COS">#REF!</definedName>
    <definedName name="CUSTAR" localSheetId="2">#REF!</definedName>
    <definedName name="CUSTAR" localSheetId="3">#REF!</definedName>
    <definedName name="CUSTAR" localSheetId="8">#REF!</definedName>
    <definedName name="CUSTAR" localSheetId="9">#REF!</definedName>
    <definedName name="CUSTAR" localSheetId="11">#REF!</definedName>
    <definedName name="CUSTAR" localSheetId="14">#REF!</definedName>
    <definedName name="CUSTAR" localSheetId="19">#REF!</definedName>
    <definedName name="CUSTAR">#REF!</definedName>
    <definedName name="CUYAHOGA_FALLS" localSheetId="2">#REF!</definedName>
    <definedName name="CUYAHOGA_FALLS" localSheetId="3">#REF!</definedName>
    <definedName name="CUYAHOGA_FALLS" localSheetId="8">#REF!</definedName>
    <definedName name="CUYAHOGA_FALLS" localSheetId="9">#REF!</definedName>
    <definedName name="CUYAHOGA_FALLS" localSheetId="11">#REF!</definedName>
    <definedName name="CUYAHOGA_FALLS" localSheetId="14">#REF!</definedName>
    <definedName name="CUYAHOGA_FALLS" localSheetId="19">#REF!</definedName>
    <definedName name="CUYAHOGA_FALLS">#REF!</definedName>
    <definedName name="D_1">#REF!</definedName>
    <definedName name="D_2">#REF!</definedName>
    <definedName name="data_year">'[4]Appendix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F_GRID_1">#REF!</definedName>
    <definedName name="DUEDATE" localSheetId="18">'[1]DPLG-APRIL2001-TRANSCHECKOUT'!$Q:$R</definedName>
    <definedName name="DUEDATE" localSheetId="19">'[1]DPLG-APRIL2001-TRANSCHECKOUT'!$Q:$R</definedName>
    <definedName name="DUEDATE">'[1]DPLG-APRIL2001-TRANSCHECKOUT'!$Q$1:$R$65536</definedName>
    <definedName name="EDGERTON" localSheetId="2">#REF!</definedName>
    <definedName name="EDGERTON" localSheetId="3">#REF!</definedName>
    <definedName name="EDGERTON" localSheetId="8">#REF!</definedName>
    <definedName name="EDGERTON" localSheetId="9">#REF!</definedName>
    <definedName name="EDGERTON" localSheetId="11">#REF!</definedName>
    <definedName name="EDGERTON" localSheetId="14">#REF!</definedName>
    <definedName name="EDGERTON" localSheetId="19">#REF!</definedName>
    <definedName name="EDGERTON">#REF!</definedName>
    <definedName name="Ellwood_City" localSheetId="2">#REF!</definedName>
    <definedName name="Ellwood_City" localSheetId="3">#REF!</definedName>
    <definedName name="Ellwood_City" localSheetId="8">#REF!</definedName>
    <definedName name="Ellwood_City" localSheetId="9">#REF!</definedName>
    <definedName name="Ellwood_City" localSheetId="11">#REF!</definedName>
    <definedName name="Ellwood_City" localSheetId="14">#REF!</definedName>
    <definedName name="Ellwood_City" localSheetId="19">#REF!</definedName>
    <definedName name="Ellwood_City">#REF!</definedName>
    <definedName name="ELMORE" localSheetId="2">#REF!</definedName>
    <definedName name="ELMORE" localSheetId="3">#REF!</definedName>
    <definedName name="ELMORE" localSheetId="8">#REF!</definedName>
    <definedName name="ELMORE" localSheetId="9">#REF!</definedName>
    <definedName name="ELMORE" localSheetId="11">#REF!</definedName>
    <definedName name="ELMORE" localSheetId="14">#REF!</definedName>
    <definedName name="ELMORE" localSheetId="19">#REF!</definedName>
    <definedName name="ELMORE">#REF!</definedName>
    <definedName name="FF1_INPUT">'[4]FERC Form 1 data'!$B$7:$L$87</definedName>
    <definedName name="FF1_INPUT_columns">'[4]FERC Form 1 data'!$B$6:$L$6</definedName>
    <definedName name="GALION" localSheetId="2">#REF!</definedName>
    <definedName name="GALION" localSheetId="3">#REF!</definedName>
    <definedName name="GALION" localSheetId="8">#REF!</definedName>
    <definedName name="GALION" localSheetId="9">#REF!</definedName>
    <definedName name="GALION" localSheetId="11">#REF!</definedName>
    <definedName name="GALION" localSheetId="14">#REF!</definedName>
    <definedName name="GALION" localSheetId="19">#REF!</definedName>
    <definedName name="GALION">#REF!</definedName>
    <definedName name="GENOA" localSheetId="2">#REF!</definedName>
    <definedName name="GENOA" localSheetId="3">#REF!</definedName>
    <definedName name="GENOA" localSheetId="8">#REF!</definedName>
    <definedName name="GENOA" localSheetId="9">#REF!</definedName>
    <definedName name="GENOA" localSheetId="11">#REF!</definedName>
    <definedName name="GENOA" localSheetId="14">#REF!</definedName>
    <definedName name="GENOA" localSheetId="19">#REF!</definedName>
    <definedName name="GENOA">#REF!</definedName>
    <definedName name="GENOA_NORTH" localSheetId="2">#REF!</definedName>
    <definedName name="GENOA_NORTH" localSheetId="3">#REF!</definedName>
    <definedName name="GENOA_NORTH" localSheetId="8">#REF!</definedName>
    <definedName name="GENOA_NORTH" localSheetId="9">#REF!</definedName>
    <definedName name="GENOA_NORTH" localSheetId="11">#REF!</definedName>
    <definedName name="GENOA_NORTH" localSheetId="14">#REF!</definedName>
    <definedName name="GENOA_NORTH" localSheetId="19">#REF!</definedName>
    <definedName name="GENOA_NORTH">#REF!</definedName>
    <definedName name="GENOA_SOUTH" localSheetId="2">#REF!</definedName>
    <definedName name="GENOA_SOUTH" localSheetId="3">#REF!</definedName>
    <definedName name="GENOA_SOUTH" localSheetId="8">#REF!</definedName>
    <definedName name="GENOA_SOUTH" localSheetId="9">#REF!</definedName>
    <definedName name="GENOA_SOUTH" localSheetId="11">#REF!</definedName>
    <definedName name="GENOA_SOUTH" localSheetId="14">#REF!</definedName>
    <definedName name="GENOA_SOUTH" localSheetId="19">#REF!</definedName>
    <definedName name="GENOA_SOUTH">#REF!</definedName>
    <definedName name="GRAFTON" localSheetId="2">#REF!</definedName>
    <definedName name="GRAFTON" localSheetId="3">#REF!</definedName>
    <definedName name="GRAFTON" localSheetId="8">#REF!</definedName>
    <definedName name="GRAFTON" localSheetId="9">#REF!</definedName>
    <definedName name="GRAFTON" localSheetId="11">#REF!</definedName>
    <definedName name="GRAFTON" localSheetId="14">#REF!</definedName>
    <definedName name="GRAFTON" localSheetId="19">#REF!</definedName>
    <definedName name="GRAFTON">#REF!</definedName>
    <definedName name="Grove_City" localSheetId="2">#REF!</definedName>
    <definedName name="Grove_City" localSheetId="3">#REF!</definedName>
    <definedName name="Grove_City" localSheetId="8">#REF!</definedName>
    <definedName name="Grove_City" localSheetId="9">#REF!</definedName>
    <definedName name="Grove_City" localSheetId="11">#REF!</definedName>
    <definedName name="Grove_City" localSheetId="14">#REF!</definedName>
    <definedName name="Grove_City" localSheetId="19">#REF!</definedName>
    <definedName name="Grove_City">#REF!</definedName>
    <definedName name="HASKINS" localSheetId="2">#REF!</definedName>
    <definedName name="HASKINS" localSheetId="3">#REF!</definedName>
    <definedName name="HASKINS" localSheetId="8">#REF!</definedName>
    <definedName name="HASKINS" localSheetId="9">#REF!</definedName>
    <definedName name="HASKINS" localSheetId="11">#REF!</definedName>
    <definedName name="HASKINS" localSheetId="14">#REF!</definedName>
    <definedName name="HASKINS" localSheetId="19">#REF!</definedName>
    <definedName name="HASKINS">#REF!</definedName>
    <definedName name="hourending" localSheetId="2">#REF!</definedName>
    <definedName name="hourending" localSheetId="3">#REF!</definedName>
    <definedName name="hourending" localSheetId="8">#REF!</definedName>
    <definedName name="hourending" localSheetId="9">#REF!</definedName>
    <definedName name="hourending" localSheetId="11">#REF!</definedName>
    <definedName name="hourending" localSheetId="14">#REF!</definedName>
    <definedName name="hourending" localSheetId="19">#REF!</definedName>
    <definedName name="hourending">#REF!</definedName>
    <definedName name="HUBBARD" localSheetId="2">#REF!</definedName>
    <definedName name="HUBBARD" localSheetId="3">#REF!</definedName>
    <definedName name="HUBBARD" localSheetId="8">#REF!</definedName>
    <definedName name="HUBBARD" localSheetId="9">#REF!</definedName>
    <definedName name="HUBBARD" localSheetId="11">#REF!</definedName>
    <definedName name="HUBBARD" localSheetId="14">#REF!</definedName>
    <definedName name="HUBBARD" localSheetId="19">#REF!</definedName>
    <definedName name="HUBBARD">#REF!</definedName>
    <definedName name="Inputs_EndYrBal">[4]Inputs!$E$15:$E$72</definedName>
    <definedName name="Inputs_EndYrBal_prior">[4]Inputs!$D$15:$D$72</definedName>
    <definedName name="Inputs_FF1_Map">[4]Inputs!$F$15:$F$72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#REF!</definedName>
    <definedName name="Levelized..FM1.ROR..print" localSheetId="3">#REF!</definedName>
    <definedName name="Levelized..FM1.ROR..print" localSheetId="8">#REF!</definedName>
    <definedName name="Levelized..FM1.ROR..print" localSheetId="9">#REF!</definedName>
    <definedName name="Levelized..FM1.ROR..print" localSheetId="11">#REF!</definedName>
    <definedName name="Levelized..FM1.ROR..print" localSheetId="14">#REF!</definedName>
    <definedName name="Levelized..FM1.ROR..print" localSheetId="19">#REF!</definedName>
    <definedName name="Levelized..FM1.ROR..print">#REF!</definedName>
    <definedName name="LODI" localSheetId="2">#REF!</definedName>
    <definedName name="LODI" localSheetId="3">#REF!</definedName>
    <definedName name="LODI" localSheetId="8">#REF!</definedName>
    <definedName name="LODI" localSheetId="9">#REF!</definedName>
    <definedName name="LODI" localSheetId="11">#REF!</definedName>
    <definedName name="LODI" localSheetId="14">#REF!</definedName>
    <definedName name="LODI" localSheetId="19">#REF!</definedName>
    <definedName name="LODI">#REF!</definedName>
    <definedName name="LUCAS" localSheetId="2">#REF!</definedName>
    <definedName name="LUCAS" localSheetId="3">#REF!</definedName>
    <definedName name="LUCAS" localSheetId="8">#REF!</definedName>
    <definedName name="LUCAS" localSheetId="9">#REF!</definedName>
    <definedName name="LUCAS" localSheetId="11">#REF!</definedName>
    <definedName name="LUCAS" localSheetId="14">#REF!</definedName>
    <definedName name="LUCAS" localSheetId="19">#REF!</definedName>
    <definedName name="LUCAS">#REF!</definedName>
    <definedName name="M21Laurie" localSheetId="2">#N/A</definedName>
    <definedName name="M21Laurie" localSheetId="3">#N/A</definedName>
    <definedName name="M21Laurie" localSheetId="8">#N/A</definedName>
    <definedName name="M21Laurie" localSheetId="9">'Appendix G-Inc Tax Adj'!M21Laurie</definedName>
    <definedName name="M21Laurie" localSheetId="14">#N/A</definedName>
    <definedName name="M21Laurie" localSheetId="18">'WP07 Stated-value Inputs'!M21Laurie</definedName>
    <definedName name="M21Laurie" localSheetId="19">'WP08 Tax Rates'!M21Laurie</definedName>
    <definedName name="M21Laurie">[0]!M21Laurie</definedName>
    <definedName name="MILAN" localSheetId="2">#REF!</definedName>
    <definedName name="MILAN" localSheetId="3">#REF!</definedName>
    <definedName name="MILAN" localSheetId="8">#REF!</definedName>
    <definedName name="MILAN" localSheetId="9">#REF!</definedName>
    <definedName name="MILAN" localSheetId="11">#REF!</definedName>
    <definedName name="MILAN" localSheetId="14">#REF!</definedName>
    <definedName name="MILAN" localSheetId="19">#REF!</definedName>
    <definedName name="MILAN">#REF!</definedName>
    <definedName name="MONROEVILLE" localSheetId="2">#REF!</definedName>
    <definedName name="MONROEVILLE" localSheetId="3">#REF!</definedName>
    <definedName name="MONROEVILLE" localSheetId="8">#REF!</definedName>
    <definedName name="MONROEVILLE" localSheetId="9">#REF!</definedName>
    <definedName name="MONROEVILLE" localSheetId="11">#REF!</definedName>
    <definedName name="MONROEVILLE" localSheetId="14">#REF!</definedName>
    <definedName name="MONROEVILLE" localSheetId="19">#REF!</definedName>
    <definedName name="MONROEVILLE">#REF!</definedName>
    <definedName name="NAPOLEON" localSheetId="2">#REF!</definedName>
    <definedName name="NAPOLEON" localSheetId="3">#REF!</definedName>
    <definedName name="NAPOLEON" localSheetId="8">#REF!</definedName>
    <definedName name="NAPOLEON" localSheetId="9">#REF!</definedName>
    <definedName name="NAPOLEON" localSheetId="11">#REF!</definedName>
    <definedName name="NAPOLEON" localSheetId="14">#REF!</definedName>
    <definedName name="NAPOLEON" localSheetId="19">#REF!</definedName>
    <definedName name="NAPOLEON">#REF!</definedName>
    <definedName name="NEASG" localSheetId="2">#REF!</definedName>
    <definedName name="NEASG" localSheetId="3">#REF!</definedName>
    <definedName name="NEASG" localSheetId="8">#REF!</definedName>
    <definedName name="NEASG" localSheetId="9">#REF!</definedName>
    <definedName name="NEASG" localSheetId="11">#REF!</definedName>
    <definedName name="NEASG" localSheetId="14">#REF!</definedName>
    <definedName name="NEASG" localSheetId="19">#REF!</definedName>
    <definedName name="NEASG">#REF!</definedName>
    <definedName name="New_Wilmington" localSheetId="2">#REF!</definedName>
    <definedName name="New_Wilmington" localSheetId="3">#REF!</definedName>
    <definedName name="New_Wilmington" localSheetId="8">#REF!</definedName>
    <definedName name="New_Wilmington" localSheetId="9">#REF!</definedName>
    <definedName name="New_Wilmington" localSheetId="11">#REF!</definedName>
    <definedName name="New_Wilmington" localSheetId="14">#REF!</definedName>
    <definedName name="New_Wilmington" localSheetId="19">#REF!</definedName>
    <definedName name="New_Wilmington">#REF!</definedName>
    <definedName name="NEWTON_FALLS" localSheetId="2">#REF!</definedName>
    <definedName name="NEWTON_FALLS" localSheetId="3">#REF!</definedName>
    <definedName name="NEWTON_FALLS" localSheetId="8">#REF!</definedName>
    <definedName name="NEWTON_FALLS" localSheetId="9">#REF!</definedName>
    <definedName name="NEWTON_FALLS" localSheetId="11">#REF!</definedName>
    <definedName name="NEWTON_FALLS" localSheetId="14">#REF!</definedName>
    <definedName name="NEWTON_FALLS" localSheetId="19">#REF!</definedName>
    <definedName name="NEWTON_FALLS">#REF!</definedName>
    <definedName name="NILES" localSheetId="2">#REF!</definedName>
    <definedName name="NILES" localSheetId="3">#REF!</definedName>
    <definedName name="NILES" localSheetId="8">#REF!</definedName>
    <definedName name="NILES" localSheetId="9">#REF!</definedName>
    <definedName name="NILES" localSheetId="11">#REF!</definedName>
    <definedName name="NILES" localSheetId="14">#REF!</definedName>
    <definedName name="NILES" localSheetId="19">#REF!</definedName>
    <definedName name="NILES">#REF!</definedName>
    <definedName name="NSP_COS" localSheetId="2">#REF!</definedName>
    <definedName name="NSP_COS" localSheetId="3">#REF!</definedName>
    <definedName name="NSP_COS" localSheetId="6">#REF!</definedName>
    <definedName name="NSP_COS" localSheetId="8">#REF!</definedName>
    <definedName name="NSP_COS" localSheetId="9">#REF!</definedName>
    <definedName name="NSP_COS" localSheetId="11">#REF!</definedName>
    <definedName name="NSP_COS" localSheetId="14">#REF!</definedName>
    <definedName name="NSP_COS" localSheetId="19">#REF!</definedName>
    <definedName name="NSP_COS">#REF!</definedName>
    <definedName name="NWASG" localSheetId="2">#REF!</definedName>
    <definedName name="NWASG" localSheetId="3">#REF!</definedName>
    <definedName name="NWASG" localSheetId="8">#REF!</definedName>
    <definedName name="NWASG" localSheetId="9">#REF!</definedName>
    <definedName name="NWASG" localSheetId="11">#REF!</definedName>
    <definedName name="NWASG" localSheetId="14">#REF!</definedName>
    <definedName name="NWASG" localSheetId="19">#REF!</definedName>
    <definedName name="NWASG">#REF!</definedName>
    <definedName name="OAK_HARBOR" localSheetId="2">#REF!</definedName>
    <definedName name="OAK_HARBOR" localSheetId="3">#REF!</definedName>
    <definedName name="OAK_HARBOR" localSheetId="8">#REF!</definedName>
    <definedName name="OAK_HARBOR" localSheetId="9">#REF!</definedName>
    <definedName name="OAK_HARBOR" localSheetId="11">#REF!</definedName>
    <definedName name="OAK_HARBOR" localSheetId="14">#REF!</definedName>
    <definedName name="OAK_HARBOR" localSheetId="19">#REF!</definedName>
    <definedName name="OAK_HARBOR">#REF!</definedName>
    <definedName name="OBERLIN" localSheetId="2">#REF!</definedName>
    <definedName name="OBERLIN" localSheetId="3">#REF!</definedName>
    <definedName name="OBERLIN" localSheetId="8">#REF!</definedName>
    <definedName name="OBERLIN" localSheetId="9">#REF!</definedName>
    <definedName name="OBERLIN" localSheetId="11">#REF!</definedName>
    <definedName name="OBERLIN" localSheetId="14">#REF!</definedName>
    <definedName name="OBERLIN" localSheetId="19">#REF!</definedName>
    <definedName name="OBERLIN">#REF!</definedName>
    <definedName name="OFF">'[1]DPLG-APRIL2001-TRANSCHECKOUT'!$F$2:$L$10</definedName>
    <definedName name="ON">'[1]DPLG-APRIL2001-TRANSCHECKOUT'!$M$2:$AC$10</definedName>
    <definedName name="PEMBERVILLE" localSheetId="2">#REF!</definedName>
    <definedName name="PEMBERVILLE" localSheetId="3">#REF!</definedName>
    <definedName name="PEMBERVILLE" localSheetId="8">#REF!</definedName>
    <definedName name="PEMBERVILLE" localSheetId="9">#REF!</definedName>
    <definedName name="PEMBERVILLE" localSheetId="11">#REF!</definedName>
    <definedName name="PEMBERVILLE" localSheetId="14">#REF!</definedName>
    <definedName name="PEMBERVILLE" localSheetId="19">#REF!</definedName>
    <definedName name="PEMBERVILLE">#REF!</definedName>
    <definedName name="PIONEER" localSheetId="2">#REF!</definedName>
    <definedName name="PIONEER" localSheetId="3">#REF!</definedName>
    <definedName name="PIONEER" localSheetId="8">#REF!</definedName>
    <definedName name="PIONEER" localSheetId="9">#REF!</definedName>
    <definedName name="PIONEER" localSheetId="11">#REF!</definedName>
    <definedName name="PIONEER" localSheetId="14">#REF!</definedName>
    <definedName name="PIONEER" localSheetId="19">#REF!</definedName>
    <definedName name="PIONEER">#REF!</definedName>
    <definedName name="pPRINT">'[1]DPLG-APRIL2001-TRANSCHECKOUT'!$A$1:$I$49</definedName>
    <definedName name="PRINT">'[1]DPLG-APRIL2001-TRANSCHECKOUT'!$A$2:$K$55</definedName>
    <definedName name="Print.selection.print" localSheetId="2">#REF!</definedName>
    <definedName name="Print.selection.print" localSheetId="3">#REF!</definedName>
    <definedName name="Print.selection.print" localSheetId="8">#REF!</definedName>
    <definedName name="Print.selection.print" localSheetId="9">#REF!</definedName>
    <definedName name="Print.selection.print" localSheetId="11">#REF!</definedName>
    <definedName name="Print.selection.print" localSheetId="14">#REF!</definedName>
    <definedName name="Print.selection.print" localSheetId="18">#REF!</definedName>
    <definedName name="Print.selection.print" localSheetId="19">#REF!</definedName>
    <definedName name="Print.selection.print">#REF!</definedName>
    <definedName name="_xlnm.Print_Area" localSheetId="1">'Appendix A-ATSI Sched 1A'!$A$1:$J$18</definedName>
    <definedName name="_xlnm.Print_Area" localSheetId="2">'Appendix B-Veg'!$A$1:$K$26</definedName>
    <definedName name="_xlnm.Print_Area" localSheetId="3">'Appendix C-RRCA'!$A$1:$K$26</definedName>
    <definedName name="_xlnm.Print_Area" localSheetId="4">'Appendix D-TEC'!$A$1:$O$83</definedName>
    <definedName name="_xlnm.Print_Area" localSheetId="5">'Appendix D-True-up'!$A$1:$M$44</definedName>
    <definedName name="_xlnm.Print_Area" localSheetId="6">'Appendix E-MTEP Credit'!$A$1:$P$101</definedName>
    <definedName name="_xlnm.Print_Area" localSheetId="7">'Appendix E-True-up'!$A$1:$M$42</definedName>
    <definedName name="_xlnm.Print_Area" localSheetId="8">'Appendix F-MTEP Debit'!$A$1:$K$26</definedName>
    <definedName name="_xlnm.Print_Area" localSheetId="10">'Appendix G(1) - Excess_Def ADIT'!$A$1:$J$67</definedName>
    <definedName name="_xlnm.Print_Area" localSheetId="9">'Appendix G-Inc Tax Adj'!$A$1:$G$24</definedName>
    <definedName name="_xlnm.Print_Area" localSheetId="11">'Appendix H-Rev Req True-up Adj'!$A$1:$J$55</definedName>
    <definedName name="_xlnm.Print_Area" localSheetId="0">'Attachment H-21-A ATSI '!$A$1:$K$324</definedName>
    <definedName name="_xlnm.Print_Area" localSheetId="14">'WP03 ADIT'!$A$1:$O$36</definedName>
    <definedName name="_xlnm.Print_Area" localSheetId="15">'WP04 Other RB'!$A$1:$K$32</definedName>
    <definedName name="_xlnm.Print_Area" localSheetId="16">'WP05 Other Tax'!$A$1:$D$37</definedName>
    <definedName name="_xlnm.Print_Area" localSheetId="19">'WP08 Tax Rates'!$A$1:$I$31</definedName>
    <definedName name="_xlnm.Print_Area">#REF!</definedName>
    <definedName name="Print_Area_MI">#REF!</definedName>
    <definedName name="_xlnm.Print_Titles" localSheetId="4">'Appendix D-TEC'!$C:$D</definedName>
    <definedName name="_xlnm.Print_Titles" localSheetId="5">'Appendix D-True-up'!$C:$D</definedName>
    <definedName name="_xlnm.Print_Titles" localSheetId="7">'Appendix E-True-up'!$C:$D</definedName>
    <definedName name="Print1" localSheetId="2">#REF!</definedName>
    <definedName name="Print1" localSheetId="3">#REF!</definedName>
    <definedName name="Print1" localSheetId="6">#REF!</definedName>
    <definedName name="Print1" localSheetId="8">#REF!</definedName>
    <definedName name="Print1" localSheetId="9">#REF!</definedName>
    <definedName name="Print1" localSheetId="11">#REF!</definedName>
    <definedName name="Print1" localSheetId="14">#REF!</definedName>
    <definedName name="Print1" localSheetId="19">#REF!</definedName>
    <definedName name="Print1">#REF!</definedName>
    <definedName name="Print3" localSheetId="2">#REF!</definedName>
    <definedName name="Print3" localSheetId="3">#REF!</definedName>
    <definedName name="Print3" localSheetId="6">#REF!</definedName>
    <definedName name="Print3" localSheetId="8">#REF!</definedName>
    <definedName name="Print3" localSheetId="9">#REF!</definedName>
    <definedName name="Print3" localSheetId="11">#REF!</definedName>
    <definedName name="Print3" localSheetId="14">#REF!</definedName>
    <definedName name="Print3" localSheetId="19">#REF!</definedName>
    <definedName name="Print3">#REF!</definedName>
    <definedName name="Print4" localSheetId="2">#REF!</definedName>
    <definedName name="Print4" localSheetId="3">#REF!</definedName>
    <definedName name="Print4" localSheetId="6">#REF!</definedName>
    <definedName name="Print4" localSheetId="8">#REF!</definedName>
    <definedName name="Print4" localSheetId="9">#REF!</definedName>
    <definedName name="Print4" localSheetId="11">#REF!</definedName>
    <definedName name="Print4" localSheetId="14">#REF!</definedName>
    <definedName name="Print4" localSheetId="19">#REF!</definedName>
    <definedName name="Print4">#REF!</definedName>
    <definedName name="Print5" localSheetId="2">#REF!</definedName>
    <definedName name="Print5" localSheetId="3">#REF!</definedName>
    <definedName name="Print5" localSheetId="6">#REF!</definedName>
    <definedName name="Print5" localSheetId="8">#REF!</definedName>
    <definedName name="Print5" localSheetId="9">#REF!</definedName>
    <definedName name="Print5" localSheetId="11">#REF!</definedName>
    <definedName name="Print5" localSheetId="14">#REF!</definedName>
    <definedName name="Print5" localSheetId="19">#REF!</definedName>
    <definedName name="Print5">#REF!</definedName>
    <definedName name="Proj_PIS">'[5]Final Summary Sheet'!$AB$132:$AM$141</definedName>
    <definedName name="Projection">"Projection"</definedName>
    <definedName name="ProjIDList" localSheetId="2">#REF!</definedName>
    <definedName name="ProjIDList" localSheetId="3">#REF!</definedName>
    <definedName name="ProjIDList" localSheetId="8">#REF!</definedName>
    <definedName name="ProjIDList" localSheetId="9">#REF!</definedName>
    <definedName name="ProjIDList" localSheetId="11">#REF!</definedName>
    <definedName name="ProjIDList" localSheetId="14">#REF!</definedName>
    <definedName name="ProjIDList" localSheetId="19">#REF!</definedName>
    <definedName name="ProjIDList">#REF!</definedName>
    <definedName name="PROSPECT" localSheetId="2">#REF!</definedName>
    <definedName name="PROSPECT" localSheetId="3">#REF!</definedName>
    <definedName name="PROSPECT" localSheetId="8">#REF!</definedName>
    <definedName name="PROSPECT" localSheetId="9">#REF!</definedName>
    <definedName name="PROSPECT" localSheetId="11">#REF!</definedName>
    <definedName name="PROSPECT" localSheetId="14">#REF!</definedName>
    <definedName name="PROSPECT" localSheetId="19">#REF!</definedName>
    <definedName name="PROSPECT">#REF!</definedName>
    <definedName name="PSCo_COS" localSheetId="2">#REF!</definedName>
    <definedName name="PSCo_COS" localSheetId="3">#REF!</definedName>
    <definedName name="PSCo_COS" localSheetId="6">#REF!</definedName>
    <definedName name="PSCo_COS" localSheetId="8">#REF!</definedName>
    <definedName name="PSCo_COS" localSheetId="9">#REF!</definedName>
    <definedName name="PSCo_COS" localSheetId="11">#REF!</definedName>
    <definedName name="PSCo_COS" localSheetId="14">#REF!</definedName>
    <definedName name="PSCo_COS" localSheetId="19">#REF!</definedName>
    <definedName name="PSCo_COS">#REF!</definedName>
    <definedName name="q_MTEP06_App_AB_Facility" localSheetId="2">#REF!</definedName>
    <definedName name="q_MTEP06_App_AB_Facility" localSheetId="3">#REF!</definedName>
    <definedName name="q_MTEP06_App_AB_Facility" localSheetId="8">#REF!</definedName>
    <definedName name="q_MTEP06_App_AB_Facility" localSheetId="9">#REF!</definedName>
    <definedName name="q_MTEP06_App_AB_Facility" localSheetId="11">#REF!</definedName>
    <definedName name="q_MTEP06_App_AB_Facility" localSheetId="14">#REF!</definedName>
    <definedName name="q_MTEP06_App_AB_Facility" localSheetId="19">#REF!</definedName>
    <definedName name="q_MTEP06_App_AB_Facility">#REF!</definedName>
    <definedName name="q_MTEP06_App_AB_Projects" localSheetId="2">#REF!</definedName>
    <definedName name="q_MTEP06_App_AB_Projects" localSheetId="3">#REF!</definedName>
    <definedName name="q_MTEP06_App_AB_Projects" localSheetId="8">#REF!</definedName>
    <definedName name="q_MTEP06_App_AB_Projects" localSheetId="9">#REF!</definedName>
    <definedName name="q_MTEP06_App_AB_Projects" localSheetId="11">#REF!</definedName>
    <definedName name="q_MTEP06_App_AB_Projects" localSheetId="14">#REF!</definedName>
    <definedName name="q_MTEP06_App_AB_Projects" localSheetId="19">#REF!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#REF!</definedName>
    <definedName name="revreq" localSheetId="3">#REF!</definedName>
    <definedName name="revreq" localSheetId="6">#REF!</definedName>
    <definedName name="revreq" localSheetId="8">#REF!</definedName>
    <definedName name="revreq" localSheetId="9">#REF!</definedName>
    <definedName name="revreq" localSheetId="11">#REF!</definedName>
    <definedName name="revreq" localSheetId="14">#REF!</definedName>
    <definedName name="revreq" localSheetId="19">#REF!</definedName>
    <definedName name="revreq">#REF!</definedName>
    <definedName name="right">OFFSET(!A1,0,1)</definedName>
    <definedName name="SAPBEXhrIndnt" hidden="1">"Wide"</definedName>
    <definedName name="SAPBEXrevision" hidden="1">1</definedName>
    <definedName name="SAPBEXsysID" hidden="1">"BWP"</definedName>
    <definedName name="SAPBEXwbID" hidden="1">"45EQYSCWE9WJMGB34OOD1BOQZ"</definedName>
    <definedName name="SAPsysID" hidden="1">"708C5W7SBKP804JT78WJ0JNKI"</definedName>
    <definedName name="SAPwbID" hidden="1">"ARS"</definedName>
    <definedName name="SEVILLE" localSheetId="2">#REF!</definedName>
    <definedName name="SEVILLE" localSheetId="3">#REF!</definedName>
    <definedName name="SEVILLE" localSheetId="8">#REF!</definedName>
    <definedName name="SEVILLE" localSheetId="9">#REF!</definedName>
    <definedName name="SEVILLE" localSheetId="11">#REF!</definedName>
    <definedName name="SEVILLE" localSheetId="14">#REF!</definedName>
    <definedName name="SEVILLE" localSheetId="19">#REF!</definedName>
    <definedName name="SEVILLE">#REF!</definedName>
    <definedName name="shit" hidden="1">{"PRINT",#N/A,TRUE,"APPA";"PRINT",#N/A,TRUE,"APS";"PRINT",#N/A,TRUE,"BHPL";"PRINT",#N/A,TRUE,"BHPL2";"PRINT",#N/A,TRUE,"CDWR";"PRINT",#N/A,TRUE,"EWEB";"PRINT",#N/A,TRUE,"LADWP";"PRINT",#N/A,TRUE,"NEVBASE"}</definedName>
    <definedName name="SOUTH_VIENNA" localSheetId="2">#REF!</definedName>
    <definedName name="SOUTH_VIENNA" localSheetId="3">#REF!</definedName>
    <definedName name="SOUTH_VIENNA" localSheetId="8">#REF!</definedName>
    <definedName name="SOUTH_VIENNA" localSheetId="9">#REF!</definedName>
    <definedName name="SOUTH_VIENNA" localSheetId="11">#REF!</definedName>
    <definedName name="SOUTH_VIENNA" localSheetId="14">#REF!</definedName>
    <definedName name="SOUTH_VIENNA" localSheetId="19">#REF!</definedName>
    <definedName name="SOUTH_VIENNA">#REF!</definedName>
    <definedName name="SPS_COS" localSheetId="2">#REF!</definedName>
    <definedName name="SPS_COS" localSheetId="3">#REF!</definedName>
    <definedName name="SPS_COS" localSheetId="6">#REF!</definedName>
    <definedName name="SPS_COS" localSheetId="8">#REF!</definedName>
    <definedName name="SPS_COS" localSheetId="9">#REF!</definedName>
    <definedName name="SPS_COS" localSheetId="11">#REF!</definedName>
    <definedName name="SPS_COS" localSheetId="14">#REF!</definedName>
    <definedName name="SPS_COS" localSheetId="19">#REF!</definedName>
    <definedName name="SPS_COS">#REF!</definedName>
    <definedName name="TEST0">#REF!</definedName>
    <definedName name="TESTHKEY">#REF!</definedName>
    <definedName name="TESTKEYS">#REF!</definedName>
    <definedName name="TESTVKEY">#REF!</definedName>
    <definedName name="Toggle">Projection</definedName>
    <definedName name="Toggle.list">'[4]Appendix A'!$P$5:$P$6</definedName>
    <definedName name="TOTAL_COLUMBIANA" localSheetId="2">#REF!</definedName>
    <definedName name="TOTAL_COLUMBIANA" localSheetId="3">#REF!</definedName>
    <definedName name="TOTAL_COLUMBIANA" localSheetId="8">#REF!</definedName>
    <definedName name="TOTAL_COLUMBIANA" localSheetId="9">#REF!</definedName>
    <definedName name="TOTAL_COLUMBIANA" localSheetId="11">#REF!</definedName>
    <definedName name="TOTAL_COLUMBIANA" localSheetId="14">#REF!</definedName>
    <definedName name="TOTAL_COLUMBIANA" localSheetId="19">#REF!</definedName>
    <definedName name="TOTAL_COLUMBIANA">#REF!</definedName>
    <definedName name="Total_Grove_City" localSheetId="2">#REF!</definedName>
    <definedName name="Total_Grove_City" localSheetId="3">#REF!</definedName>
    <definedName name="Total_Grove_City" localSheetId="8">#REF!</definedName>
    <definedName name="Total_Grove_City" localSheetId="9">#REF!</definedName>
    <definedName name="Total_Grove_City" localSheetId="11">#REF!</definedName>
    <definedName name="Total_Grove_City" localSheetId="14">#REF!</definedName>
    <definedName name="Total_Grove_City" localSheetId="19">#REF!</definedName>
    <definedName name="Total_Grove_City">#REF!</definedName>
    <definedName name="TOTAL_HUDSON" localSheetId="2">#REF!</definedName>
    <definedName name="TOTAL_HUDSON" localSheetId="3">#REF!</definedName>
    <definedName name="TOTAL_HUDSON" localSheetId="8">#REF!</definedName>
    <definedName name="TOTAL_HUDSON" localSheetId="9">#REF!</definedName>
    <definedName name="TOTAL_HUDSON" localSheetId="11">#REF!</definedName>
    <definedName name="TOTAL_HUDSON" localSheetId="14">#REF!</definedName>
    <definedName name="TOTAL_HUDSON" localSheetId="19">#REF!</definedName>
    <definedName name="TOTAL_HUDSON">#REF!</definedName>
    <definedName name="TOTAL_MONTPELIER" localSheetId="2">#REF!</definedName>
    <definedName name="TOTAL_MONTPELIER" localSheetId="3">#REF!</definedName>
    <definedName name="TOTAL_MONTPELIER" localSheetId="8">#REF!</definedName>
    <definedName name="TOTAL_MONTPELIER" localSheetId="9">#REF!</definedName>
    <definedName name="TOTAL_MONTPELIER" localSheetId="11">#REF!</definedName>
    <definedName name="TOTAL_MONTPELIER" localSheetId="14">#REF!</definedName>
    <definedName name="TOTAL_MONTPELIER" localSheetId="19">#REF!</definedName>
    <definedName name="TOTAL_MONTPELIER">#REF!</definedName>
    <definedName name="TOTAL_WOODVILLE" localSheetId="2">#REF!</definedName>
    <definedName name="TOTAL_WOODVILLE" localSheetId="3">#REF!</definedName>
    <definedName name="TOTAL_WOODVILLE" localSheetId="8">#REF!</definedName>
    <definedName name="TOTAL_WOODVILLE" localSheetId="9">#REF!</definedName>
    <definedName name="TOTAL_WOODVILLE" localSheetId="11">#REF!</definedName>
    <definedName name="TOTAL_WOODVILLE" localSheetId="14">#REF!</definedName>
    <definedName name="TOTAL_WOODVILLE" localSheetId="19">#REF!</definedName>
    <definedName name="TOTAL_WOODVILLE">#REF!</definedName>
    <definedName name="transmission.fixed.charge.rate">0.1525</definedName>
    <definedName name="True_up">'[4]Appendix A'!$P$6</definedName>
    <definedName name="WADSWORTH" localSheetId="2">#REF!</definedName>
    <definedName name="WADSWORTH" localSheetId="3">#REF!</definedName>
    <definedName name="WADSWORTH" localSheetId="8">#REF!</definedName>
    <definedName name="WADSWORTH" localSheetId="9">#REF!</definedName>
    <definedName name="WADSWORTH" localSheetId="11">#REF!</definedName>
    <definedName name="WADSWORTH" localSheetId="14">#REF!</definedName>
    <definedName name="WADSWORTH" localSheetId="19">#REF!</definedName>
    <definedName name="WADSWORTH">#REF!</definedName>
    <definedName name="WELLINGTON" localSheetId="2">#REF!</definedName>
    <definedName name="WELLINGTON" localSheetId="3">#REF!</definedName>
    <definedName name="WELLINGTON" localSheetId="8">#REF!</definedName>
    <definedName name="WELLINGTON" localSheetId="9">#REF!</definedName>
    <definedName name="WELLINGTON" localSheetId="11">#REF!</definedName>
    <definedName name="WELLINGTON" localSheetId="14">#REF!</definedName>
    <definedName name="WELLINGTON" localSheetId="19">#REF!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2">'[6]Data Entry and Forecaster'!#REF!</definedName>
    <definedName name="Xcel" localSheetId="3">'[6]Data Entry and Forecaster'!#REF!</definedName>
    <definedName name="Xcel" localSheetId="5">'[6]Data Entry and Forecaster'!#REF!</definedName>
    <definedName name="Xcel" localSheetId="6">'[7]Data Entry and Forecaster'!#REF!</definedName>
    <definedName name="Xcel" localSheetId="7">'[6]Data Entry and Forecaster'!#REF!</definedName>
    <definedName name="Xcel" localSheetId="8">'[6]Data Entry and Forecaster'!#REF!</definedName>
    <definedName name="Xcel" localSheetId="9">'[6]Data Entry and Forecaster'!#REF!</definedName>
    <definedName name="Xcel" localSheetId="11">'[6]Data Entry and Forecaster'!#REF!</definedName>
    <definedName name="Xcel" localSheetId="13">'[6]Data Entry and Forecaster'!#REF!</definedName>
    <definedName name="Xcel" localSheetId="14">'[6]Data Entry and Forecaster'!#REF!</definedName>
    <definedName name="Xcel" localSheetId="15">'[6]Data Entry and Forecaster'!#REF!</definedName>
    <definedName name="Xcel" localSheetId="16">'[6]Data Entry and Forecaster'!#REF!</definedName>
    <definedName name="Xcel" localSheetId="17">'[6]Data Entry and Forecaster'!#REF!</definedName>
    <definedName name="Xcel" localSheetId="18">'[6]Data Entry and Forecaster'!#REF!</definedName>
    <definedName name="Xcel" localSheetId="19">'[6]Data Entry and Forecaster'!#REF!</definedName>
    <definedName name="Xcel">'[6]Data Entry and Forecaster'!#REF!</definedName>
    <definedName name="Xcel_COS" localSheetId="2">#REF!</definedName>
    <definedName name="Xcel_COS" localSheetId="3">#REF!</definedName>
    <definedName name="Xcel_COS" localSheetId="6">#REF!</definedName>
    <definedName name="Xcel_COS" localSheetId="8">#REF!</definedName>
    <definedName name="Xcel_COS" localSheetId="9">#REF!</definedName>
    <definedName name="Xcel_COS" localSheetId="11">#REF!</definedName>
    <definedName name="Xcel_COS" localSheetId="14">#REF!</definedName>
    <definedName name="Xcel_COS" localSheetId="19">#REF!</definedName>
    <definedName name="Xcel_COS">#REF!</definedName>
    <definedName name="Z_28948E05_8F34_4F1E_96FB_A80A6A844600_.wvu.Cols" localSheetId="2" hidden="1">'Appendix B-Veg'!#REF!</definedName>
    <definedName name="Z_28948E05_8F34_4F1E_96FB_A80A6A844600_.wvu.Cols" localSheetId="3" hidden="1">'Appendix C-RRCA'!#REF!</definedName>
    <definedName name="Z_28948E05_8F34_4F1E_96FB_A80A6A844600_.wvu.Cols" localSheetId="4" hidden="1">'Appendix D-TEC'!#REF!</definedName>
    <definedName name="Z_28948E05_8F34_4F1E_96FB_A80A6A844600_.wvu.Cols" localSheetId="5" hidden="1">'Appendix D-True-up'!#REF!</definedName>
    <definedName name="Z_28948E05_8F34_4F1E_96FB_A80A6A844600_.wvu.Cols" localSheetId="7" hidden="1">'Appendix E-True-up'!#REF!</definedName>
    <definedName name="Z_28948E05_8F34_4F1E_96FB_A80A6A844600_.wvu.Cols" localSheetId="8" hidden="1">'Appendix F-MTEP Debit'!#REF!</definedName>
    <definedName name="Z_28948E05_8F34_4F1E_96FB_A80A6A844600_.wvu.PrintTitles" localSheetId="2" hidden="1">'Appendix B-Veg'!#REF!</definedName>
    <definedName name="Z_28948E05_8F34_4F1E_96FB_A80A6A844600_.wvu.PrintTitles" localSheetId="3" hidden="1">'Appendix C-RRCA'!#REF!</definedName>
    <definedName name="Z_28948E05_8F34_4F1E_96FB_A80A6A844600_.wvu.PrintTitles" localSheetId="4" hidden="1">'Appendix D-TEC'!$C:$D</definedName>
    <definedName name="Z_28948E05_8F34_4F1E_96FB_A80A6A844600_.wvu.PrintTitles" localSheetId="5" hidden="1">'Appendix D-True-up'!$C:$D</definedName>
    <definedName name="Z_28948E05_8F34_4F1E_96FB_A80A6A844600_.wvu.PrintTitles" localSheetId="7" hidden="1">'Appendix E-True-up'!$C:$D</definedName>
    <definedName name="Z_28948E05_8F34_4F1E_96FB_A80A6A844600_.wvu.PrintTitles" localSheetId="8" hidden="1">'Appendix F-MTEP Debit'!#REF!</definedName>
    <definedName name="Z_3A38DF7A_C35E_4DD3_9893_26310A3EF836_.wvu.Cols" localSheetId="2" hidden="1">'Appendix B-Veg'!#REF!</definedName>
    <definedName name="Z_3A38DF7A_C35E_4DD3_9893_26310A3EF836_.wvu.Cols" localSheetId="3" hidden="1">'Appendix C-RRCA'!#REF!</definedName>
    <definedName name="Z_3A38DF7A_C35E_4DD3_9893_26310A3EF836_.wvu.Cols" localSheetId="4" hidden="1">'Appendix D-TEC'!#REF!</definedName>
    <definedName name="Z_3A38DF7A_C35E_4DD3_9893_26310A3EF836_.wvu.Cols" localSheetId="5" hidden="1">'Appendix D-True-up'!#REF!</definedName>
    <definedName name="Z_3A38DF7A_C35E_4DD3_9893_26310A3EF836_.wvu.Cols" localSheetId="7" hidden="1">'Appendix E-True-up'!#REF!</definedName>
    <definedName name="Z_3A38DF7A_C35E_4DD3_9893_26310A3EF836_.wvu.Cols" localSheetId="8" hidden="1">'Appendix F-MTEP Debit'!#REF!</definedName>
    <definedName name="Z_3A38DF7A_C35E_4DD3_9893_26310A3EF836_.wvu.PrintTitles" localSheetId="2" hidden="1">'Appendix B-Veg'!#REF!</definedName>
    <definedName name="Z_3A38DF7A_C35E_4DD3_9893_26310A3EF836_.wvu.PrintTitles" localSheetId="3" hidden="1">'Appendix C-RRCA'!#REF!</definedName>
    <definedName name="Z_3A38DF7A_C35E_4DD3_9893_26310A3EF836_.wvu.PrintTitles" localSheetId="4" hidden="1">'Appendix D-TEC'!$C:$D</definedName>
    <definedName name="Z_3A38DF7A_C35E_4DD3_9893_26310A3EF836_.wvu.PrintTitles" localSheetId="5" hidden="1">'Appendix D-True-up'!$C:$D</definedName>
    <definedName name="Z_3A38DF7A_C35E_4DD3_9893_26310A3EF836_.wvu.PrintTitles" localSheetId="7" hidden="1">'Appendix E-True-up'!$C:$D</definedName>
    <definedName name="Z_3A38DF7A_C35E_4DD3_9893_26310A3EF836_.wvu.PrintTitles" localSheetId="8" hidden="1">'Appendix F-MTEP Debit'!#REF!</definedName>
    <definedName name="Z_4C7C2344_134C_465A_ADEB_A5E96AAE2308_.wvu.Cols" localSheetId="2" hidden="1">'Appendix B-Veg'!#REF!</definedName>
    <definedName name="Z_4C7C2344_134C_465A_ADEB_A5E96AAE2308_.wvu.Cols" localSheetId="3" hidden="1">'Appendix C-RRCA'!#REF!</definedName>
    <definedName name="Z_4C7C2344_134C_465A_ADEB_A5E96AAE2308_.wvu.Cols" localSheetId="4" hidden="1">'Appendix D-TEC'!#REF!</definedName>
    <definedName name="Z_4C7C2344_134C_465A_ADEB_A5E96AAE2308_.wvu.Cols" localSheetId="5" hidden="1">'Appendix D-True-up'!#REF!</definedName>
    <definedName name="Z_4C7C2344_134C_465A_ADEB_A5E96AAE2308_.wvu.Cols" localSheetId="7" hidden="1">'Appendix E-True-up'!#REF!</definedName>
    <definedName name="Z_4C7C2344_134C_465A_ADEB_A5E96AAE2308_.wvu.Cols" localSheetId="8" hidden="1">'Appendix F-MTEP Debit'!#REF!</definedName>
    <definedName name="Z_4C7C2344_134C_465A_ADEB_A5E96AAE2308_.wvu.PrintTitles" localSheetId="2" hidden="1">'Appendix B-Veg'!#REF!</definedName>
    <definedName name="Z_4C7C2344_134C_465A_ADEB_A5E96AAE2308_.wvu.PrintTitles" localSheetId="3" hidden="1">'Appendix C-RRCA'!#REF!</definedName>
    <definedName name="Z_4C7C2344_134C_465A_ADEB_A5E96AAE2308_.wvu.PrintTitles" localSheetId="4" hidden="1">'Appendix D-TEC'!$C:$D</definedName>
    <definedName name="Z_4C7C2344_134C_465A_ADEB_A5E96AAE2308_.wvu.PrintTitles" localSheetId="5" hidden="1">'Appendix D-True-up'!$C:$D</definedName>
    <definedName name="Z_4C7C2344_134C_465A_ADEB_A5E96AAE2308_.wvu.PrintTitles" localSheetId="7" hidden="1">'Appendix E-True-up'!$C:$D</definedName>
    <definedName name="Z_4C7C2344_134C_465A_ADEB_A5E96AAE2308_.wvu.PrintTitles" localSheetId="8" hidden="1">'Appendix F-MTEP Debit'!#REF!</definedName>
    <definedName name="Z_71B42B22_A376_44B5_B0C1_23FC1AA3DBA2_.wvu.Cols" localSheetId="2" hidden="1">'Appendix B-Veg'!#REF!</definedName>
    <definedName name="Z_71B42B22_A376_44B5_B0C1_23FC1AA3DBA2_.wvu.Cols" localSheetId="3" hidden="1">'Appendix C-RRCA'!#REF!</definedName>
    <definedName name="Z_71B42B22_A376_44B5_B0C1_23FC1AA3DBA2_.wvu.Cols" localSheetId="4" hidden="1">'Appendix D-TEC'!#REF!</definedName>
    <definedName name="Z_71B42B22_A376_44B5_B0C1_23FC1AA3DBA2_.wvu.Cols" localSheetId="5" hidden="1">'Appendix D-True-up'!#REF!</definedName>
    <definedName name="Z_71B42B22_A376_44B5_B0C1_23FC1AA3DBA2_.wvu.Cols" localSheetId="7" hidden="1">'Appendix E-True-up'!#REF!</definedName>
    <definedName name="Z_71B42B22_A376_44B5_B0C1_23FC1AA3DBA2_.wvu.Cols" localSheetId="8" hidden="1">'Appendix F-MTEP Debit'!#REF!</definedName>
    <definedName name="Z_71B42B22_A376_44B5_B0C1_23FC1AA3DBA2_.wvu.PrintTitles" localSheetId="2" hidden="1">'Appendix B-Veg'!#REF!</definedName>
    <definedName name="Z_71B42B22_A376_44B5_B0C1_23FC1AA3DBA2_.wvu.PrintTitles" localSheetId="3" hidden="1">'Appendix C-RRCA'!#REF!</definedName>
    <definedName name="Z_71B42B22_A376_44B5_B0C1_23FC1AA3DBA2_.wvu.PrintTitles" localSheetId="4" hidden="1">'Appendix D-TEC'!$C:$D</definedName>
    <definedName name="Z_71B42B22_A376_44B5_B0C1_23FC1AA3DBA2_.wvu.PrintTitles" localSheetId="5" hidden="1">'Appendix D-True-up'!$C:$D</definedName>
    <definedName name="Z_71B42B22_A376_44B5_B0C1_23FC1AA3DBA2_.wvu.PrintTitles" localSheetId="7" hidden="1">'Appendix E-True-up'!$C:$D</definedName>
    <definedName name="Z_71B42B22_A376_44B5_B0C1_23FC1AA3DBA2_.wvu.PrintTitles" localSheetId="8" hidden="1">'Appendix F-MTEP Debit'!#REF!</definedName>
    <definedName name="Z_DA967730_B71F_4038_B1B7_9D4790729C5D_.wvu.Cols" localSheetId="2" hidden="1">'Appendix B-Veg'!#REF!</definedName>
    <definedName name="Z_DA967730_B71F_4038_B1B7_9D4790729C5D_.wvu.Cols" localSheetId="3" hidden="1">'Appendix C-RRCA'!#REF!</definedName>
    <definedName name="Z_DA967730_B71F_4038_B1B7_9D4790729C5D_.wvu.Cols" localSheetId="4" hidden="1">'Appendix D-TEC'!#REF!</definedName>
    <definedName name="Z_DA967730_B71F_4038_B1B7_9D4790729C5D_.wvu.Cols" localSheetId="5" hidden="1">'Appendix D-True-up'!#REF!</definedName>
    <definedName name="Z_DA967730_B71F_4038_B1B7_9D4790729C5D_.wvu.Cols" localSheetId="7" hidden="1">'Appendix E-True-up'!#REF!</definedName>
    <definedName name="Z_DA967730_B71F_4038_B1B7_9D4790729C5D_.wvu.Cols" localSheetId="8" hidden="1">'Appendix F-MTEP Debit'!#REF!</definedName>
    <definedName name="Z_DA967730_B71F_4038_B1B7_9D4790729C5D_.wvu.PrintTitles" localSheetId="2" hidden="1">'Appendix B-Veg'!#REF!</definedName>
    <definedName name="Z_DA967730_B71F_4038_B1B7_9D4790729C5D_.wvu.PrintTitles" localSheetId="3" hidden="1">'Appendix C-RRCA'!#REF!</definedName>
    <definedName name="Z_DA967730_B71F_4038_B1B7_9D4790729C5D_.wvu.PrintTitles" localSheetId="4" hidden="1">'Appendix D-TEC'!$C:$D</definedName>
    <definedName name="Z_DA967730_B71F_4038_B1B7_9D4790729C5D_.wvu.PrintTitles" localSheetId="5" hidden="1">'Appendix D-True-up'!$C:$D</definedName>
    <definedName name="Z_DA967730_B71F_4038_B1B7_9D4790729C5D_.wvu.PrintTitles" localSheetId="7" hidden="1">'Appendix E-True-up'!$C:$D</definedName>
    <definedName name="Z_DA967730_B71F_4038_B1B7_9D4790729C5D_.wvu.PrintTitles" localSheetId="8" hidden="1">'Appendix F-MTEP Debit'!#REF!</definedName>
    <definedName name="Z_DC91DEF3_837B_4BB9_A81E_3B78C5914E6C_.wvu.Cols" localSheetId="2" hidden="1">'Appendix B-Veg'!#REF!</definedName>
    <definedName name="Z_DC91DEF3_837B_4BB9_A81E_3B78C5914E6C_.wvu.Cols" localSheetId="3" hidden="1">'Appendix C-RRCA'!#REF!</definedName>
    <definedName name="Z_DC91DEF3_837B_4BB9_A81E_3B78C5914E6C_.wvu.Cols" localSheetId="4" hidden="1">'Appendix D-TEC'!#REF!</definedName>
    <definedName name="Z_DC91DEF3_837B_4BB9_A81E_3B78C5914E6C_.wvu.Cols" localSheetId="5" hidden="1">'Appendix D-True-up'!#REF!</definedName>
    <definedName name="Z_DC91DEF3_837B_4BB9_A81E_3B78C5914E6C_.wvu.Cols" localSheetId="7" hidden="1">'Appendix E-True-up'!#REF!</definedName>
    <definedName name="Z_DC91DEF3_837B_4BB9_A81E_3B78C5914E6C_.wvu.Cols" localSheetId="8" hidden="1">'Appendix F-MTEP Debit'!#REF!</definedName>
    <definedName name="Z_DC91DEF3_837B_4BB9_A81E_3B78C5914E6C_.wvu.PrintTitles" localSheetId="2" hidden="1">'Appendix B-Veg'!#REF!</definedName>
    <definedName name="Z_DC91DEF3_837B_4BB9_A81E_3B78C5914E6C_.wvu.PrintTitles" localSheetId="3" hidden="1">'Appendix C-RRCA'!#REF!</definedName>
    <definedName name="Z_DC91DEF3_837B_4BB9_A81E_3B78C5914E6C_.wvu.PrintTitles" localSheetId="4" hidden="1">'Appendix D-TEC'!$C:$D</definedName>
    <definedName name="Z_DC91DEF3_837B_4BB9_A81E_3B78C5914E6C_.wvu.PrintTitles" localSheetId="5" hidden="1">'Appendix D-True-up'!$C:$D</definedName>
    <definedName name="Z_DC91DEF3_837B_4BB9_A81E_3B78C5914E6C_.wvu.PrintTitles" localSheetId="7" hidden="1">'Appendix E-True-up'!$C:$D</definedName>
    <definedName name="Z_DC91DEF3_837B_4BB9_A81E_3B78C5914E6C_.wvu.PrintTitles" localSheetId="8" hidden="1">'Appendix F-MTEP Debit'!#REF!</definedName>
    <definedName name="Z_E1861F40_EBD5_44AE_868B_FDE0ED504D72_.wvu.PrintArea" localSheetId="1" hidden="1">'Appendix A-ATSI Sched 1A'!$B$1:$I$18</definedName>
    <definedName name="Z_E1861F40_EBD5_44AE_868B_FDE0ED504D72_.wvu.PrintArea" localSheetId="2" hidden="1">'Appendix B-Veg'!$K$1:$K$24</definedName>
    <definedName name="Z_E1861F40_EBD5_44AE_868B_FDE0ED504D72_.wvu.PrintArea" localSheetId="3" hidden="1">'Appendix C-RRCA'!$K$1:$K$24</definedName>
    <definedName name="Z_E1861F40_EBD5_44AE_868B_FDE0ED504D72_.wvu.PrintArea" localSheetId="4" hidden="1">'Appendix D-TEC'!$A$1:$O$83</definedName>
    <definedName name="Z_E1861F40_EBD5_44AE_868B_FDE0ED504D72_.wvu.PrintArea" localSheetId="5" hidden="1">'Appendix D-True-up'!$A$1:$L$44</definedName>
    <definedName name="Z_E1861F40_EBD5_44AE_868B_FDE0ED504D72_.wvu.PrintArea" localSheetId="6" hidden="1">'Appendix E-MTEP Credit'!$A$1:$P$101</definedName>
    <definedName name="Z_E1861F40_EBD5_44AE_868B_FDE0ED504D72_.wvu.PrintArea" localSheetId="7" hidden="1">'Appendix E-True-up'!$A$1:$L$42</definedName>
    <definedName name="Z_E1861F40_EBD5_44AE_868B_FDE0ED504D72_.wvu.PrintArea" localSheetId="8" hidden="1">'Appendix F-MTEP Debit'!$K$1:$K$24</definedName>
    <definedName name="Z_E1861F40_EBD5_44AE_868B_FDE0ED504D72_.wvu.PrintArea" localSheetId="0" hidden="1">'Attachment H-21-A ATSI '!$A$1:$K$324</definedName>
    <definedName name="Z_E1861F40_EBD5_44AE_868B_FDE0ED504D72_.wvu.PrintTitles" localSheetId="2" hidden="1">'Appendix B-Veg'!#REF!</definedName>
    <definedName name="Z_E1861F40_EBD5_44AE_868B_FDE0ED504D72_.wvu.PrintTitles" localSheetId="3" hidden="1">'Appendix C-RRCA'!#REF!</definedName>
    <definedName name="Z_E1861F40_EBD5_44AE_868B_FDE0ED504D72_.wvu.PrintTitles" localSheetId="4" hidden="1">'Appendix D-TEC'!$C:$D</definedName>
    <definedName name="Z_E1861F40_EBD5_44AE_868B_FDE0ED504D72_.wvu.PrintTitles" localSheetId="5" hidden="1">'Appendix D-True-up'!$C:$D</definedName>
    <definedName name="Z_E1861F40_EBD5_44AE_868B_FDE0ED504D72_.wvu.PrintTitles" localSheetId="7" hidden="1">'Appendix E-True-up'!$C:$D</definedName>
    <definedName name="Z_E1861F40_EBD5_44AE_868B_FDE0ED504D72_.wvu.PrintTitles" localSheetId="8" hidden="1">'Appendix F-MTEP Debit'!#REF!</definedName>
    <definedName name="Z_F96D6087_3330_4A81_95EC_26BA83722A49_.wvu.Cols" localSheetId="2" hidden="1">'Appendix B-Veg'!#REF!</definedName>
    <definedName name="Z_F96D6087_3330_4A81_95EC_26BA83722A49_.wvu.Cols" localSheetId="3" hidden="1">'Appendix C-RRCA'!#REF!</definedName>
    <definedName name="Z_F96D6087_3330_4A81_95EC_26BA83722A49_.wvu.Cols" localSheetId="4" hidden="1">'Appendix D-TEC'!#REF!</definedName>
    <definedName name="Z_F96D6087_3330_4A81_95EC_26BA83722A49_.wvu.Cols" localSheetId="5" hidden="1">'Appendix D-True-up'!#REF!</definedName>
    <definedName name="Z_F96D6087_3330_4A81_95EC_26BA83722A49_.wvu.Cols" localSheetId="7" hidden="1">'Appendix E-True-up'!#REF!</definedName>
    <definedName name="Z_F96D6087_3330_4A81_95EC_26BA83722A49_.wvu.Cols" localSheetId="8" hidden="1">'Appendix F-MTEP Debit'!#REF!</definedName>
    <definedName name="Z_F96D6087_3330_4A81_95EC_26BA83722A49_.wvu.PrintTitles" localSheetId="2" hidden="1">'Appendix B-Veg'!#REF!</definedName>
    <definedName name="Z_F96D6087_3330_4A81_95EC_26BA83722A49_.wvu.PrintTitles" localSheetId="3" hidden="1">'Appendix C-RRCA'!#REF!</definedName>
    <definedName name="Z_F96D6087_3330_4A81_95EC_26BA83722A49_.wvu.PrintTitles" localSheetId="4" hidden="1">'Appendix D-TEC'!$C:$D</definedName>
    <definedName name="Z_F96D6087_3330_4A81_95EC_26BA83722A49_.wvu.PrintTitles" localSheetId="5" hidden="1">'Appendix D-True-up'!$C:$D</definedName>
    <definedName name="Z_F96D6087_3330_4A81_95EC_26BA83722A49_.wvu.PrintTitles" localSheetId="7" hidden="1">'Appendix E-True-up'!$C:$D</definedName>
    <definedName name="Z_F96D6087_3330_4A81_95EC_26BA83722A49_.wvu.PrintTitles" localSheetId="8" hidden="1">'Appendix F-MTEP Debit'!#REF!</definedName>
    <definedName name="Z_FAAD9AAC_1337_43AB_BF1F_CCF9DFCF5B78_.wvu.Cols" localSheetId="2" hidden="1">'Appendix B-Veg'!#REF!</definedName>
    <definedName name="Z_FAAD9AAC_1337_43AB_BF1F_CCF9DFCF5B78_.wvu.Cols" localSheetId="3" hidden="1">'Appendix C-RRCA'!#REF!</definedName>
    <definedName name="Z_FAAD9AAC_1337_43AB_BF1F_CCF9DFCF5B78_.wvu.Cols" localSheetId="4" hidden="1">'Appendix D-TEC'!#REF!</definedName>
    <definedName name="Z_FAAD9AAC_1337_43AB_BF1F_CCF9DFCF5B78_.wvu.Cols" localSheetId="5" hidden="1">'Appendix D-True-up'!#REF!</definedName>
    <definedName name="Z_FAAD9AAC_1337_43AB_BF1F_CCF9DFCF5B78_.wvu.Cols" localSheetId="7" hidden="1">'Appendix E-True-up'!#REF!</definedName>
    <definedName name="Z_FAAD9AAC_1337_43AB_BF1F_CCF9DFCF5B78_.wvu.Cols" localSheetId="8" hidden="1">'Appendix F-MTEP Debit'!#REF!</definedName>
    <definedName name="Z_FAAD9AAC_1337_43AB_BF1F_CCF9DFCF5B78_.wvu.PrintTitles" localSheetId="2" hidden="1">'Appendix B-Veg'!#REF!</definedName>
    <definedName name="Z_FAAD9AAC_1337_43AB_BF1F_CCF9DFCF5B78_.wvu.PrintTitles" localSheetId="3" hidden="1">'Appendix C-RRCA'!#REF!</definedName>
    <definedName name="Z_FAAD9AAC_1337_43AB_BF1F_CCF9DFCF5B78_.wvu.PrintTitles" localSheetId="4" hidden="1">'Appendix D-TEC'!$C:$D</definedName>
    <definedName name="Z_FAAD9AAC_1337_43AB_BF1F_CCF9DFCF5B78_.wvu.PrintTitles" localSheetId="5" hidden="1">'Appendix D-True-up'!$C:$D</definedName>
    <definedName name="Z_FAAD9AAC_1337_43AB_BF1F_CCF9DFCF5B78_.wvu.PrintTitles" localSheetId="7" hidden="1">'Appendix E-True-up'!$C:$D</definedName>
    <definedName name="Z_FAAD9AAC_1337_43AB_BF1F_CCF9DFCF5B78_.wvu.PrintTitles" localSheetId="8" hidden="1">'Appendix F-MTEP Debit'!#REF!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36" l="1"/>
  <c r="G249" i="1" l="1"/>
  <c r="I25" i="6" l="1"/>
  <c r="H51" i="41" l="1"/>
  <c r="E51" i="41"/>
  <c r="D51" i="41"/>
  <c r="I50" i="41"/>
  <c r="I49" i="41"/>
  <c r="I48" i="41"/>
  <c r="I47" i="41"/>
  <c r="A47" i="41"/>
  <c r="H43" i="41"/>
  <c r="E43" i="41"/>
  <c r="D43" i="41"/>
  <c r="I41" i="41"/>
  <c r="I40" i="41"/>
  <c r="I39" i="41"/>
  <c r="I38" i="41"/>
  <c r="I37" i="41"/>
  <c r="I36" i="41"/>
  <c r="I35" i="41"/>
  <c r="I34" i="41"/>
  <c r="I33" i="41"/>
  <c r="I32" i="41"/>
  <c r="I31" i="41"/>
  <c r="I28" i="41"/>
  <c r="I25" i="41"/>
  <c r="I24" i="41"/>
  <c r="I23" i="41"/>
  <c r="I22" i="41"/>
  <c r="I21" i="41"/>
  <c r="I20" i="41"/>
  <c r="I19" i="41"/>
  <c r="I18" i="41"/>
  <c r="I17" i="41"/>
  <c r="I16" i="41"/>
  <c r="I15" i="41"/>
  <c r="I14" i="41"/>
  <c r="I13" i="41"/>
  <c r="I51" i="41" l="1"/>
  <c r="H55" i="41"/>
  <c r="I43" i="41"/>
  <c r="J3" i="25" l="1"/>
  <c r="D153" i="1" l="1"/>
  <c r="C11" i="36" l="1"/>
  <c r="C11" i="34"/>
  <c r="C6" i="13" s="1"/>
  <c r="C27" i="13" l="1"/>
  <c r="C6" i="22"/>
  <c r="C6" i="14"/>
  <c r="C27" i="14" s="1"/>
  <c r="F20" i="25"/>
  <c r="F21" i="25" s="1"/>
  <c r="F22" i="25" s="1"/>
  <c r="F23" i="25" s="1"/>
  <c r="F24" i="25" s="1"/>
  <c r="F25" i="25" s="1"/>
  <c r="F26" i="25" s="1"/>
  <c r="F27" i="25" s="1"/>
  <c r="F28" i="25" s="1"/>
  <c r="F29" i="25" s="1"/>
  <c r="F30" i="25" s="1"/>
  <c r="E19" i="25"/>
  <c r="E20" i="25" s="1"/>
  <c r="C38" i="25"/>
  <c r="C39" i="25" s="1"/>
  <c r="C40" i="25" s="1"/>
  <c r="C41" i="25" s="1"/>
  <c r="C42" i="25" s="1"/>
  <c r="C43" i="25" s="1"/>
  <c r="C44" i="25" s="1"/>
  <c r="C45" i="25" s="1"/>
  <c r="C46" i="25" s="1"/>
  <c r="C47" i="25" s="1"/>
  <c r="C48" i="25" s="1"/>
  <c r="C20" i="25"/>
  <c r="C21" i="25" s="1"/>
  <c r="C22" i="25" s="1"/>
  <c r="C23" i="25" s="1"/>
  <c r="C24" i="25" s="1"/>
  <c r="C25" i="25" s="1"/>
  <c r="C26" i="25" s="1"/>
  <c r="C27" i="25" s="1"/>
  <c r="C28" i="25" s="1"/>
  <c r="C29" i="25" s="1"/>
  <c r="C30" i="25" s="1"/>
  <c r="E21" i="25" l="1"/>
  <c r="E22" i="25" l="1"/>
  <c r="E23" i="25" l="1"/>
  <c r="E24" i="25" l="1"/>
  <c r="E25" i="25" l="1"/>
  <c r="E26" i="25" l="1"/>
  <c r="E27" i="25" l="1"/>
  <c r="E28" i="25" l="1"/>
  <c r="E29" i="25" l="1"/>
  <c r="E30" i="25" l="1"/>
  <c r="E34" i="25" l="1"/>
  <c r="E37" i="25"/>
  <c r="E38" i="25" l="1"/>
  <c r="E39" i="25" l="1"/>
  <c r="E40" i="25" l="1"/>
  <c r="E41" i="25" l="1"/>
  <c r="E42" i="25" l="1"/>
  <c r="E43" i="25" l="1"/>
  <c r="E44" i="25" l="1"/>
  <c r="E45" i="25" l="1"/>
  <c r="E46" i="25" l="1"/>
  <c r="E47" i="25" l="1"/>
  <c r="E48" i="25" l="1"/>
  <c r="J3" i="41" l="1"/>
  <c r="H11" i="33" l="1"/>
  <c r="H13" i="33" s="1"/>
  <c r="G11" i="33"/>
  <c r="G13" i="33" s="1"/>
  <c r="F11" i="33"/>
  <c r="G12" i="36"/>
  <c r="F13" i="33" l="1"/>
  <c r="F10" i="25" l="1"/>
  <c r="D19" i="25" l="1"/>
  <c r="H52" i="25"/>
  <c r="I38" i="6" l="1"/>
  <c r="I36" i="8"/>
  <c r="D20" i="25"/>
  <c r="G19" i="25"/>
  <c r="D8" i="19"/>
  <c r="D12" i="19"/>
  <c r="D18" i="19"/>
  <c r="D28" i="19"/>
  <c r="E15" i="38" l="1"/>
  <c r="D176" i="1" s="1"/>
  <c r="I19" i="25"/>
  <c r="D21" i="25"/>
  <c r="G20" i="25"/>
  <c r="I20" i="25" s="1"/>
  <c r="D22" i="25" l="1"/>
  <c r="G21" i="25"/>
  <c r="I21" i="25" s="1"/>
  <c r="D23" i="25" l="1"/>
  <c r="G22" i="25"/>
  <c r="G12" i="37"/>
  <c r="G12" i="34"/>
  <c r="I22" i="25" l="1"/>
  <c r="D24" i="25"/>
  <c r="G23" i="25"/>
  <c r="I23" i="25" s="1"/>
  <c r="G3" i="38"/>
  <c r="D25" i="25" l="1"/>
  <c r="G24" i="25"/>
  <c r="I24" i="25" s="1"/>
  <c r="F12" i="37"/>
  <c r="H12" i="37" s="1"/>
  <c r="J12" i="37" s="1"/>
  <c r="C12" i="37"/>
  <c r="C13" i="37" s="1"/>
  <c r="C14" i="37" s="1"/>
  <c r="C15" i="37" s="1"/>
  <c r="C16" i="37" s="1"/>
  <c r="C17" i="37" s="1"/>
  <c r="C18" i="37" s="1"/>
  <c r="C19" i="37" s="1"/>
  <c r="C20" i="37" s="1"/>
  <c r="C21" i="37" s="1"/>
  <c r="C22" i="37" s="1"/>
  <c r="C23" i="37" s="1"/>
  <c r="K3" i="37"/>
  <c r="D26" i="25" l="1"/>
  <c r="G25" i="25"/>
  <c r="F13" i="37"/>
  <c r="F14" i="37" s="1"/>
  <c r="F15" i="37" s="1"/>
  <c r="F16" i="37" s="1"/>
  <c r="F17" i="37" s="1"/>
  <c r="F18" i="37" s="1"/>
  <c r="F19" i="37" s="1"/>
  <c r="F20" i="37" s="1"/>
  <c r="F21" i="37" s="1"/>
  <c r="F22" i="37" s="1"/>
  <c r="F23" i="37" s="1"/>
  <c r="I25" i="25" l="1"/>
  <c r="D27" i="25"/>
  <c r="G26" i="25"/>
  <c r="I26" i="25" s="1"/>
  <c r="G13" i="37"/>
  <c r="D28" i="25" l="1"/>
  <c r="G27" i="25"/>
  <c r="I27" i="25" s="1"/>
  <c r="H13" i="37"/>
  <c r="D29" i="25" l="1"/>
  <c r="G28" i="25"/>
  <c r="I28" i="25" s="1"/>
  <c r="J13" i="37"/>
  <c r="D30" i="25" l="1"/>
  <c r="G30" i="25" s="1"/>
  <c r="G29" i="25"/>
  <c r="I29" i="25" s="1"/>
  <c r="G14" i="37"/>
  <c r="I30" i="25" l="1"/>
  <c r="I31" i="25" s="1"/>
  <c r="D34" i="25" s="1"/>
  <c r="G31" i="25"/>
  <c r="H14" i="37"/>
  <c r="J14" i="37" s="1"/>
  <c r="G34" i="25" l="1"/>
  <c r="I34" i="25" s="1"/>
  <c r="G15" i="37"/>
  <c r="D37" i="25" l="1"/>
  <c r="H37" i="25"/>
  <c r="H15" i="37"/>
  <c r="J15" i="37" s="1"/>
  <c r="H38" i="25" l="1"/>
  <c r="H39" i="25" s="1"/>
  <c r="H40" i="25" s="1"/>
  <c r="H41" i="25" s="1"/>
  <c r="H42" i="25" s="1"/>
  <c r="H43" i="25" s="1"/>
  <c r="H44" i="25" s="1"/>
  <c r="H45" i="25" s="1"/>
  <c r="H46" i="25" s="1"/>
  <c r="H47" i="25" s="1"/>
  <c r="H48" i="25" s="1"/>
  <c r="I37" i="25"/>
  <c r="D38" i="25" s="1"/>
  <c r="G37" i="25"/>
  <c r="G16" i="37"/>
  <c r="H51" i="25" l="1"/>
  <c r="I25" i="1" s="1"/>
  <c r="I38" i="25"/>
  <c r="D39" i="25" s="1"/>
  <c r="G38" i="25"/>
  <c r="H16" i="37"/>
  <c r="J16" i="37" s="1"/>
  <c r="H53" i="25" l="1"/>
  <c r="I35" i="8"/>
  <c r="I37" i="6"/>
  <c r="J25" i="6" s="1"/>
  <c r="K25" i="6" s="1"/>
  <c r="M65" i="5" s="1"/>
  <c r="I39" i="25"/>
  <c r="D40" i="25" s="1"/>
  <c r="G39" i="25"/>
  <c r="G17" i="37"/>
  <c r="I40" i="25" l="1"/>
  <c r="D41" i="25" s="1"/>
  <c r="G40" i="25"/>
  <c r="H17" i="37"/>
  <c r="J17" i="37" s="1"/>
  <c r="G18" i="37" s="1"/>
  <c r="G41" i="25" l="1"/>
  <c r="I41" i="25"/>
  <c r="D42" i="25" s="1"/>
  <c r="H18" i="37"/>
  <c r="J18" i="37" s="1"/>
  <c r="G19" i="37" s="1"/>
  <c r="I42" i="25" l="1"/>
  <c r="D43" i="25" s="1"/>
  <c r="G42" i="25"/>
  <c r="H19" i="37"/>
  <c r="J19" i="37" s="1"/>
  <c r="G20" i="37" s="1"/>
  <c r="G43" i="25" l="1"/>
  <c r="I43" i="25"/>
  <c r="D44" i="25" s="1"/>
  <c r="H20" i="37"/>
  <c r="J20" i="37" s="1"/>
  <c r="G21" i="37" s="1"/>
  <c r="G44" i="25" l="1"/>
  <c r="I44" i="25"/>
  <c r="D45" i="25" s="1"/>
  <c r="H21" i="37"/>
  <c r="J21" i="37" s="1"/>
  <c r="G22" i="37" s="1"/>
  <c r="G45" i="25" l="1"/>
  <c r="I45" i="25"/>
  <c r="D46" i="25" s="1"/>
  <c r="H22" i="37"/>
  <c r="J22" i="37" s="1"/>
  <c r="G23" i="37" s="1"/>
  <c r="G46" i="25" l="1"/>
  <c r="I46" i="25"/>
  <c r="D47" i="25" s="1"/>
  <c r="H23" i="37"/>
  <c r="H24" i="37" s="1"/>
  <c r="I47" i="25" l="1"/>
  <c r="D48" i="25" s="1"/>
  <c r="G47" i="25"/>
  <c r="J23" i="37"/>
  <c r="J24" i="37" s="1"/>
  <c r="I48" i="25" l="1"/>
  <c r="G48" i="25"/>
  <c r="G49" i="25" s="1"/>
  <c r="F12" i="36"/>
  <c r="F13" i="36" s="1"/>
  <c r="F14" i="36" s="1"/>
  <c r="F15" i="36" s="1"/>
  <c r="F16" i="36" s="1"/>
  <c r="F17" i="36" s="1"/>
  <c r="F18" i="36" s="1"/>
  <c r="F19" i="36" s="1"/>
  <c r="F20" i="36" s="1"/>
  <c r="F21" i="36" s="1"/>
  <c r="F22" i="36" s="1"/>
  <c r="F23" i="36" s="1"/>
  <c r="C12" i="36"/>
  <c r="C13" i="36" s="1"/>
  <c r="C14" i="36" s="1"/>
  <c r="C15" i="36" s="1"/>
  <c r="C16" i="36" s="1"/>
  <c r="C17" i="36" s="1"/>
  <c r="C18" i="36" s="1"/>
  <c r="C19" i="36" s="1"/>
  <c r="C20" i="36" s="1"/>
  <c r="C21" i="36" s="1"/>
  <c r="C22" i="36" s="1"/>
  <c r="C23" i="36" s="1"/>
  <c r="K3" i="36"/>
  <c r="H12" i="36" l="1"/>
  <c r="J12" i="36" l="1"/>
  <c r="G13" i="36" s="1"/>
  <c r="H13" i="36" l="1"/>
  <c r="J13" i="36" l="1"/>
  <c r="G14" i="36" l="1"/>
  <c r="H14" i="36" l="1"/>
  <c r="J14" i="36" l="1"/>
  <c r="G15" i="36" l="1"/>
  <c r="H15" i="36" l="1"/>
  <c r="J15" i="36" s="1"/>
  <c r="G16" i="36" l="1"/>
  <c r="J16" i="36" l="1"/>
  <c r="G17" i="36" l="1"/>
  <c r="H17" i="36" l="1"/>
  <c r="J17" i="36" s="1"/>
  <c r="G18" i="36" s="1"/>
  <c r="H18" i="36" l="1"/>
  <c r="J18" i="36" s="1"/>
  <c r="G19" i="36" s="1"/>
  <c r="H19" i="36" l="1"/>
  <c r="J19" i="36" s="1"/>
  <c r="G20" i="36" s="1"/>
  <c r="H20" i="36" l="1"/>
  <c r="J20" i="36" s="1"/>
  <c r="G21" i="36" s="1"/>
  <c r="H21" i="36" l="1"/>
  <c r="J21" i="36" s="1"/>
  <c r="G22" i="36" s="1"/>
  <c r="H22" i="36" l="1"/>
  <c r="J22" i="36" s="1"/>
  <c r="G23" i="36" s="1"/>
  <c r="H23" i="36" l="1"/>
  <c r="H24" i="36" s="1"/>
  <c r="J23" i="36" l="1"/>
  <c r="J24" i="36" s="1"/>
  <c r="F12" i="34" l="1"/>
  <c r="F13" i="34" l="1"/>
  <c r="F14" i="34" s="1"/>
  <c r="F15" i="34" s="1"/>
  <c r="F16" i="34" s="1"/>
  <c r="F17" i="34" s="1"/>
  <c r="F18" i="34" s="1"/>
  <c r="F19" i="34" s="1"/>
  <c r="F20" i="34" s="1"/>
  <c r="F21" i="34" s="1"/>
  <c r="F22" i="34" s="1"/>
  <c r="F23" i="34" s="1"/>
  <c r="H12" i="34"/>
  <c r="C12" i="34"/>
  <c r="C13" i="34" s="1"/>
  <c r="C14" i="34" s="1"/>
  <c r="C15" i="34" s="1"/>
  <c r="C16" i="34" s="1"/>
  <c r="C17" i="34" s="1"/>
  <c r="C18" i="34" s="1"/>
  <c r="C19" i="34" s="1"/>
  <c r="C20" i="34" s="1"/>
  <c r="C21" i="34" s="1"/>
  <c r="C22" i="34" s="1"/>
  <c r="C23" i="34" s="1"/>
  <c r="E11" i="38" s="1"/>
  <c r="K3" i="34"/>
  <c r="D299" i="1"/>
  <c r="J12" i="34" l="1"/>
  <c r="I11" i="33"/>
  <c r="I13" i="33" s="1"/>
  <c r="D93" i="1" s="1"/>
  <c r="E11" i="33"/>
  <c r="K5" i="33"/>
  <c r="A1" i="33"/>
  <c r="E13" i="33" l="1"/>
  <c r="D89" i="1" s="1"/>
  <c r="K11" i="33"/>
  <c r="K13" i="33" s="1"/>
  <c r="D91" i="1"/>
  <c r="G13" i="34"/>
  <c r="H13" i="34" s="1"/>
  <c r="D92" i="1"/>
  <c r="D90" i="1"/>
  <c r="J13" i="34" l="1"/>
  <c r="F16" i="32"/>
  <c r="E16" i="32"/>
  <c r="D16" i="32"/>
  <c r="A1" i="32"/>
  <c r="G14" i="34" l="1"/>
  <c r="G16" i="32"/>
  <c r="D300" i="1" s="1"/>
  <c r="H14" i="34" l="1"/>
  <c r="J14" i="34" s="1"/>
  <c r="G15" i="34" l="1"/>
  <c r="H15" i="34" s="1"/>
  <c r="I25" i="16"/>
  <c r="H25" i="16"/>
  <c r="G25" i="16"/>
  <c r="F25" i="16"/>
  <c r="E25" i="16"/>
  <c r="K23" i="16"/>
  <c r="K22" i="16"/>
  <c r="I17" i="16"/>
  <c r="H17" i="16"/>
  <c r="G17" i="16"/>
  <c r="F17" i="16"/>
  <c r="E17" i="16"/>
  <c r="K15" i="16"/>
  <c r="K14" i="16"/>
  <c r="D15" i="1"/>
  <c r="K17" i="16" l="1"/>
  <c r="D103" i="1" s="1"/>
  <c r="K25" i="16"/>
  <c r="D104" i="1" s="1"/>
  <c r="J15" i="34"/>
  <c r="G16" i="34" l="1"/>
  <c r="H16" i="34" s="1"/>
  <c r="I137" i="1"/>
  <c r="J16" i="34" l="1"/>
  <c r="A1" i="26"/>
  <c r="D163" i="1"/>
  <c r="F20" i="13"/>
  <c r="G20" i="22"/>
  <c r="I245" i="1" s="1"/>
  <c r="F20" i="22"/>
  <c r="D250" i="1" s="1"/>
  <c r="G250" i="1" s="1"/>
  <c r="E20" i="22"/>
  <c r="I243" i="1" s="1"/>
  <c r="H6" i="22"/>
  <c r="C7" i="22"/>
  <c r="C8" i="22" s="1"/>
  <c r="C9" i="22" s="1"/>
  <c r="C10" i="22" s="1"/>
  <c r="C11" i="22" s="1"/>
  <c r="C12" i="22" s="1"/>
  <c r="C13" i="22" s="1"/>
  <c r="C14" i="22" s="1"/>
  <c r="C15" i="22" s="1"/>
  <c r="C16" i="22" s="1"/>
  <c r="C17" i="22" s="1"/>
  <c r="C18" i="22" s="1"/>
  <c r="D16" i="1"/>
  <c r="F33" i="8"/>
  <c r="F35" i="6"/>
  <c r="H33" i="8"/>
  <c r="H35" i="6"/>
  <c r="F41" i="13"/>
  <c r="F41" i="14"/>
  <c r="C28" i="14"/>
  <c r="C29" i="14" s="1"/>
  <c r="C30" i="14" s="1"/>
  <c r="C31" i="14" s="1"/>
  <c r="C32" i="14" s="1"/>
  <c r="C33" i="14" s="1"/>
  <c r="C34" i="14" s="1"/>
  <c r="C35" i="14" s="1"/>
  <c r="C36" i="14" s="1"/>
  <c r="C37" i="14" s="1"/>
  <c r="C38" i="14" s="1"/>
  <c r="C39" i="14" s="1"/>
  <c r="C28" i="13"/>
  <c r="C29" i="13" s="1"/>
  <c r="C30" i="13" s="1"/>
  <c r="C31" i="13" s="1"/>
  <c r="C32" i="13" s="1"/>
  <c r="C33" i="13" s="1"/>
  <c r="C34" i="13" s="1"/>
  <c r="C35" i="13" s="1"/>
  <c r="C36" i="13" s="1"/>
  <c r="C37" i="13" s="1"/>
  <c r="C38" i="13" s="1"/>
  <c r="C39" i="13" s="1"/>
  <c r="H7" i="22"/>
  <c r="H8" i="22"/>
  <c r="H9" i="22"/>
  <c r="H10" i="22"/>
  <c r="H11" i="22"/>
  <c r="H12" i="22"/>
  <c r="H13" i="22"/>
  <c r="H14" i="22"/>
  <c r="H15" i="22"/>
  <c r="H16" i="22"/>
  <c r="H17" i="22"/>
  <c r="H18" i="22"/>
  <c r="A1" i="22"/>
  <c r="D17" i="1"/>
  <c r="G228" i="1"/>
  <c r="G225" i="1"/>
  <c r="D162" i="1"/>
  <c r="D22" i="19"/>
  <c r="D161" i="1" s="1"/>
  <c r="D158" i="1"/>
  <c r="D157" i="1"/>
  <c r="A1" i="19"/>
  <c r="I146" i="1"/>
  <c r="I216" i="1"/>
  <c r="I218" i="1" s="1"/>
  <c r="G9" i="16"/>
  <c r="D102" i="1" s="1"/>
  <c r="F9" i="16"/>
  <c r="D101" i="1" s="1"/>
  <c r="E9" i="16"/>
  <c r="D97" i="1" s="1"/>
  <c r="I7" i="16"/>
  <c r="I6" i="16"/>
  <c r="A1" i="16"/>
  <c r="A1" i="14"/>
  <c r="A1" i="13"/>
  <c r="J20" i="14"/>
  <c r="D77" i="1" s="1"/>
  <c r="I20" i="14"/>
  <c r="H20" i="14"/>
  <c r="G20" i="14"/>
  <c r="D75" i="1"/>
  <c r="F20" i="14"/>
  <c r="E20" i="14"/>
  <c r="D73" i="1"/>
  <c r="L18" i="14"/>
  <c r="L17" i="14"/>
  <c r="L16" i="14"/>
  <c r="L15" i="14"/>
  <c r="L14" i="14"/>
  <c r="L13" i="14"/>
  <c r="L12" i="14"/>
  <c r="L11" i="14"/>
  <c r="L10" i="14"/>
  <c r="L9" i="14"/>
  <c r="L8" i="14"/>
  <c r="L6" i="14"/>
  <c r="L7" i="14"/>
  <c r="C7" i="14"/>
  <c r="C8" i="14" s="1"/>
  <c r="C9" i="14" s="1"/>
  <c r="C10" i="14" s="1"/>
  <c r="C11" i="14" s="1"/>
  <c r="C12" i="14" s="1"/>
  <c r="C13" i="14" s="1"/>
  <c r="C14" i="14" s="1"/>
  <c r="C15" i="14" s="1"/>
  <c r="C16" i="14" s="1"/>
  <c r="C17" i="14" s="1"/>
  <c r="C18" i="14" s="1"/>
  <c r="L7" i="13"/>
  <c r="L8" i="13"/>
  <c r="L9" i="13"/>
  <c r="L10" i="13"/>
  <c r="L11" i="13"/>
  <c r="L12" i="13"/>
  <c r="L13" i="13"/>
  <c r="L14" i="13"/>
  <c r="L15" i="13"/>
  <c r="L16" i="13"/>
  <c r="L17" i="13"/>
  <c r="L18" i="13"/>
  <c r="L6" i="13"/>
  <c r="G20" i="13"/>
  <c r="D67" i="1"/>
  <c r="H20" i="13"/>
  <c r="I20" i="13"/>
  <c r="J20" i="13"/>
  <c r="D69" i="1" s="1"/>
  <c r="E20" i="13"/>
  <c r="D65" i="1" s="1"/>
  <c r="C7" i="13"/>
  <c r="C8" i="13" s="1"/>
  <c r="C9" i="13" s="1"/>
  <c r="C10" i="13" s="1"/>
  <c r="C11" i="13" s="1"/>
  <c r="C12" i="13" s="1"/>
  <c r="C13" i="13" s="1"/>
  <c r="C14" i="13" s="1"/>
  <c r="C15" i="13" s="1"/>
  <c r="C16" i="13" s="1"/>
  <c r="C17" i="13" s="1"/>
  <c r="C18" i="13" s="1"/>
  <c r="C5" i="33" s="1"/>
  <c r="D167" i="1"/>
  <c r="O3" i="5"/>
  <c r="O45" i="5" s="1"/>
  <c r="G227" i="1"/>
  <c r="I138" i="1"/>
  <c r="A51" i="5"/>
  <c r="A50" i="5"/>
  <c r="O43" i="5"/>
  <c r="A62" i="7"/>
  <c r="A61" i="7"/>
  <c r="P3" i="7"/>
  <c r="P56" i="7" s="1"/>
  <c r="P54" i="7"/>
  <c r="J3" i="2"/>
  <c r="D8" i="2"/>
  <c r="D10" i="2" s="1"/>
  <c r="D13" i="2" s="1"/>
  <c r="F17" i="1"/>
  <c r="F18" i="1" s="1"/>
  <c r="F19" i="1" s="1"/>
  <c r="F20" i="1" s="1"/>
  <c r="K201" i="1"/>
  <c r="K279" i="1"/>
  <c r="K128" i="1"/>
  <c r="K56" i="1"/>
  <c r="D46" i="1"/>
  <c r="I46" i="1" s="1"/>
  <c r="D59" i="1"/>
  <c r="B73" i="1"/>
  <c r="B81" i="1" s="1"/>
  <c r="F73" i="1"/>
  <c r="F89" i="1" s="1"/>
  <c r="F161" i="1" s="1"/>
  <c r="G73" i="1"/>
  <c r="B74" i="1"/>
  <c r="B82" i="1" s="1"/>
  <c r="F74" i="1"/>
  <c r="F97" i="1" s="1"/>
  <c r="B75" i="1"/>
  <c r="B83" i="1" s="1"/>
  <c r="F75" i="1"/>
  <c r="G75" i="1"/>
  <c r="B76" i="1"/>
  <c r="B84" i="1" s="1"/>
  <c r="F76" i="1"/>
  <c r="B77" i="1"/>
  <c r="B85" i="1" s="1"/>
  <c r="F77" i="1"/>
  <c r="F92" i="1"/>
  <c r="D131" i="1"/>
  <c r="F141" i="1"/>
  <c r="F142" i="1" s="1"/>
  <c r="F143" i="1"/>
  <c r="B150" i="1"/>
  <c r="B152" i="1"/>
  <c r="F158" i="1"/>
  <c r="F162" i="1"/>
  <c r="D204" i="1"/>
  <c r="I232" i="1"/>
  <c r="D282" i="1"/>
  <c r="I258" i="1"/>
  <c r="D236" i="1"/>
  <c r="G234" i="1" s="1"/>
  <c r="D229" i="1"/>
  <c r="I20" i="22"/>
  <c r="D249" i="1" s="1"/>
  <c r="D160" i="1"/>
  <c r="D74" i="1" l="1"/>
  <c r="D66" i="1"/>
  <c r="I208" i="1" s="1"/>
  <c r="I211" i="1" s="1"/>
  <c r="I212" i="1" s="1"/>
  <c r="I220" i="1" s="1"/>
  <c r="G19" i="6"/>
  <c r="I19" i="6" s="1"/>
  <c r="J19" i="6" s="1"/>
  <c r="K19" i="6" s="1"/>
  <c r="M59" i="5" s="1"/>
  <c r="G20" i="6"/>
  <c r="I20" i="6" s="1"/>
  <c r="G18" i="6"/>
  <c r="I18" i="6" s="1"/>
  <c r="J18" i="6" s="1"/>
  <c r="K18" i="6" s="1"/>
  <c r="M58" i="5" s="1"/>
  <c r="G21" i="6"/>
  <c r="I21" i="6" s="1"/>
  <c r="J21" i="6" s="1"/>
  <c r="K21" i="6" s="1"/>
  <c r="M61" i="5" s="1"/>
  <c r="G22" i="6"/>
  <c r="I22" i="6" s="1"/>
  <c r="J22" i="6" s="1"/>
  <c r="K22" i="6" s="1"/>
  <c r="M62" i="5" s="1"/>
  <c r="G23" i="6"/>
  <c r="I23" i="6" s="1"/>
  <c r="J23" i="6" s="1"/>
  <c r="K23" i="6" s="1"/>
  <c r="M63" i="5" s="1"/>
  <c r="G24" i="6"/>
  <c r="I24" i="6" s="1"/>
  <c r="J24" i="6" s="1"/>
  <c r="K24" i="6" s="1"/>
  <c r="M64" i="5" s="1"/>
  <c r="D68" i="1"/>
  <c r="G18" i="8"/>
  <c r="I18" i="8" s="1"/>
  <c r="J18" i="8" s="1"/>
  <c r="K18" i="8" s="1"/>
  <c r="G19" i="8"/>
  <c r="I19" i="8" s="1"/>
  <c r="J19" i="8" s="1"/>
  <c r="K19" i="8" s="1"/>
  <c r="C11" i="33"/>
  <c r="C7" i="16"/>
  <c r="D164" i="1"/>
  <c r="L20" i="13"/>
  <c r="D171" i="1"/>
  <c r="D76" i="1"/>
  <c r="G17" i="34"/>
  <c r="H17" i="34" s="1"/>
  <c r="J17" i="34" s="1"/>
  <c r="G18" i="34" s="1"/>
  <c r="H18" i="34" s="1"/>
  <c r="J18" i="34" s="1"/>
  <c r="G19" i="34" s="1"/>
  <c r="H19" i="34" s="1"/>
  <c r="J19" i="34" s="1"/>
  <c r="G20" i="34" s="1"/>
  <c r="H20" i="34" s="1"/>
  <c r="J20" i="34" s="1"/>
  <c r="G21" i="34" s="1"/>
  <c r="H21" i="34" s="1"/>
  <c r="J21" i="34" s="1"/>
  <c r="G22" i="34" s="1"/>
  <c r="H22" i="34" s="1"/>
  <c r="J22" i="34" s="1"/>
  <c r="G23" i="34" s="1"/>
  <c r="D81" i="1"/>
  <c r="I9" i="16"/>
  <c r="H20" i="22"/>
  <c r="L20" i="14"/>
  <c r="I219" i="1"/>
  <c r="D85" i="1"/>
  <c r="I246" i="1"/>
  <c r="D251" i="1" s="1"/>
  <c r="D252" i="1" s="1"/>
  <c r="E249" i="1" s="1"/>
  <c r="I249" i="1" s="1"/>
  <c r="F23" i="1"/>
  <c r="F21" i="1"/>
  <c r="F22" i="1" s="1"/>
  <c r="D83" i="1"/>
  <c r="D78" i="1" l="1"/>
  <c r="D82" i="1"/>
  <c r="D70" i="1"/>
  <c r="D174" i="1"/>
  <c r="F14" i="38"/>
  <c r="J20" i="6"/>
  <c r="K20" i="6" s="1"/>
  <c r="M60" i="5" s="1"/>
  <c r="G35" i="6"/>
  <c r="E34" i="33"/>
  <c r="E29" i="33"/>
  <c r="E24" i="33"/>
  <c r="D84" i="1"/>
  <c r="I176" i="1"/>
  <c r="G66" i="1"/>
  <c r="I66" i="1" s="1"/>
  <c r="H23" i="34"/>
  <c r="H24" i="34" s="1"/>
  <c r="D145" i="1" s="1"/>
  <c r="D147" i="1" s="1"/>
  <c r="G33" i="8"/>
  <c r="E226" i="1"/>
  <c r="G226" i="1" s="1"/>
  <c r="G229" i="1" s="1"/>
  <c r="I229" i="1" s="1"/>
  <c r="G15" i="1"/>
  <c r="I15" i="1" s="1"/>
  <c r="G16" i="1"/>
  <c r="G17" i="1" s="1"/>
  <c r="I221" i="1"/>
  <c r="G101" i="1" s="1"/>
  <c r="I101" i="1" s="1"/>
  <c r="O69" i="7"/>
  <c r="O70" i="7"/>
  <c r="E250" i="1"/>
  <c r="I250" i="1" s="1"/>
  <c r="E251" i="1"/>
  <c r="I251" i="1" s="1"/>
  <c r="D86" i="1" l="1"/>
  <c r="D100" i="1"/>
  <c r="D105" i="1" s="1"/>
  <c r="I252" i="1"/>
  <c r="D168" i="1" s="1"/>
  <c r="G74" i="1"/>
  <c r="G97" i="1" s="1"/>
  <c r="I145" i="1"/>
  <c r="J23" i="34"/>
  <c r="J24" i="34" s="1"/>
  <c r="D94" i="1" s="1"/>
  <c r="D95" i="1" s="1"/>
  <c r="G68" i="1"/>
  <c r="I68" i="1" s="1"/>
  <c r="G104" i="1"/>
  <c r="I104" i="1" s="1"/>
  <c r="I16" i="1"/>
  <c r="I234" i="1"/>
  <c r="K234" i="1" s="1"/>
  <c r="G69" i="1" s="1"/>
  <c r="I69" i="1" s="1"/>
  <c r="G139" i="1"/>
  <c r="I139" i="1" s="1"/>
  <c r="G136" i="1"/>
  <c r="I136" i="1" s="1"/>
  <c r="G18" i="5"/>
  <c r="G18" i="7"/>
  <c r="I74" i="1"/>
  <c r="G18" i="1"/>
  <c r="I17" i="1"/>
  <c r="G14" i="38" l="1"/>
  <c r="D175" i="1" s="1"/>
  <c r="I175" i="1" s="1"/>
  <c r="D107" i="1"/>
  <c r="D179" i="1" s="1"/>
  <c r="D173" i="1" s="1"/>
  <c r="I94" i="1"/>
  <c r="G76" i="1"/>
  <c r="I76" i="1" s="1"/>
  <c r="I84" i="1" s="1"/>
  <c r="G143" i="1"/>
  <c r="I143" i="1" s="1"/>
  <c r="G77" i="1"/>
  <c r="G144" i="1" s="1"/>
  <c r="I70" i="1"/>
  <c r="G70" i="1" s="1"/>
  <c r="G160" i="1" s="1"/>
  <c r="G140" i="1"/>
  <c r="G19" i="1"/>
  <c r="I18" i="1"/>
  <c r="I97" i="1"/>
  <c r="G150" i="1"/>
  <c r="I150" i="1" s="1"/>
  <c r="I82" i="1"/>
  <c r="I77" i="1" l="1"/>
  <c r="I85" i="1" s="1"/>
  <c r="I86" i="1" s="1"/>
  <c r="G86" i="1" s="1"/>
  <c r="G102" i="1"/>
  <c r="I102" i="1" s="1"/>
  <c r="G152" i="1"/>
  <c r="I152" i="1" s="1"/>
  <c r="I144" i="1"/>
  <c r="G141" i="1"/>
  <c r="G151" i="1"/>
  <c r="I140" i="1"/>
  <c r="G19" i="7"/>
  <c r="G19" i="5"/>
  <c r="G163" i="1"/>
  <c r="I163" i="1" s="1"/>
  <c r="G162" i="1"/>
  <c r="I162" i="1" s="1"/>
  <c r="I160" i="1"/>
  <c r="G20" i="1"/>
  <c r="G21" i="1" s="1"/>
  <c r="I19" i="1"/>
  <c r="D177" i="1" l="1"/>
  <c r="D182" i="1" s="1"/>
  <c r="I78" i="1"/>
  <c r="G103" i="1"/>
  <c r="I103" i="1" s="1"/>
  <c r="G157" i="1"/>
  <c r="I151" i="1"/>
  <c r="I153" i="1" s="1"/>
  <c r="I141" i="1"/>
  <c r="G142" i="1"/>
  <c r="I142" i="1" s="1"/>
  <c r="G174" i="1"/>
  <c r="I174" i="1" s="1"/>
  <c r="G90" i="1"/>
  <c r="G22" i="1"/>
  <c r="I21" i="1"/>
  <c r="I147" i="1" l="1"/>
  <c r="I100" i="1" s="1"/>
  <c r="G158" i="1"/>
  <c r="I158" i="1" s="1"/>
  <c r="I157" i="1"/>
  <c r="G23" i="1"/>
  <c r="I22" i="1"/>
  <c r="G91" i="1"/>
  <c r="I90" i="1"/>
  <c r="G22" i="7" l="1"/>
  <c r="G23" i="7" s="1"/>
  <c r="I23" i="7" s="1"/>
  <c r="I105" i="1"/>
  <c r="G22" i="5"/>
  <c r="G23" i="5" s="1"/>
  <c r="I23" i="5" s="1"/>
  <c r="I164" i="1"/>
  <c r="I91" i="1"/>
  <c r="G92" i="1"/>
  <c r="I92" i="1" s="1"/>
  <c r="G93" i="1"/>
  <c r="I93" i="1" s="1"/>
  <c r="I95" i="1" l="1"/>
  <c r="I107" i="1" s="1"/>
  <c r="I179" i="1" s="1"/>
  <c r="I173" i="1" s="1"/>
  <c r="I177" i="1" s="1"/>
  <c r="G26" i="7"/>
  <c r="G27" i="7" s="1"/>
  <c r="I27" i="7" s="1"/>
  <c r="I29" i="7" s="1"/>
  <c r="G26" i="5"/>
  <c r="G27" i="5" s="1"/>
  <c r="I27" i="5" s="1"/>
  <c r="I29" i="5" s="1"/>
  <c r="F61" i="5" l="1"/>
  <c r="G61" i="5" s="1"/>
  <c r="F65" i="5"/>
  <c r="G65" i="5" s="1"/>
  <c r="F62" i="5"/>
  <c r="G62" i="5" s="1"/>
  <c r="F63" i="5"/>
  <c r="G63" i="5" s="1"/>
  <c r="F64" i="5"/>
  <c r="G64" i="5" s="1"/>
  <c r="G36" i="7"/>
  <c r="G36" i="5"/>
  <c r="F58" i="5"/>
  <c r="G58" i="5" s="1"/>
  <c r="F59" i="5"/>
  <c r="G59" i="5" s="1"/>
  <c r="F60" i="5"/>
  <c r="G60" i="5" s="1"/>
  <c r="F70" i="7"/>
  <c r="G70" i="7" s="1"/>
  <c r="F69" i="7"/>
  <c r="G69" i="7" s="1"/>
  <c r="G37" i="7" l="1"/>
  <c r="I37" i="7" s="1"/>
  <c r="G37" i="5"/>
  <c r="I37" i="5" s="1"/>
  <c r="G32" i="7"/>
  <c r="G33" i="7" l="1"/>
  <c r="I33" i="7" s="1"/>
  <c r="I39" i="7" s="1"/>
  <c r="G32" i="5"/>
  <c r="I182" i="1"/>
  <c r="I11" i="1" s="1"/>
  <c r="I69" i="7" l="1"/>
  <c r="J69" i="7" s="1"/>
  <c r="L69" i="7" s="1"/>
  <c r="N69" i="7" s="1"/>
  <c r="P69" i="7" s="1"/>
  <c r="I70" i="7"/>
  <c r="J70" i="7" s="1"/>
  <c r="L70" i="7" s="1"/>
  <c r="N70" i="7" s="1"/>
  <c r="P70" i="7" s="1"/>
  <c r="G33" i="5"/>
  <c r="I33" i="5" s="1"/>
  <c r="I39" i="5" s="1"/>
  <c r="I64" i="5" l="1"/>
  <c r="J64" i="5" s="1"/>
  <c r="L64" i="5" s="1"/>
  <c r="N64" i="5" s="1"/>
  <c r="I61" i="5"/>
  <c r="J61" i="5" s="1"/>
  <c r="L61" i="5" s="1"/>
  <c r="N61" i="5" s="1"/>
  <c r="I63" i="5"/>
  <c r="J63" i="5" s="1"/>
  <c r="L63" i="5" s="1"/>
  <c r="N63" i="5" s="1"/>
  <c r="I65" i="5"/>
  <c r="J65" i="5" s="1"/>
  <c r="L65" i="5" s="1"/>
  <c r="N65" i="5" s="1"/>
  <c r="I58" i="5"/>
  <c r="J58" i="5" s="1"/>
  <c r="L58" i="5" s="1"/>
  <c r="N58" i="5" s="1"/>
  <c r="I60" i="5"/>
  <c r="J60" i="5" s="1"/>
  <c r="L60" i="5" s="1"/>
  <c r="N60" i="5" s="1"/>
  <c r="I62" i="5"/>
  <c r="J62" i="5" s="1"/>
  <c r="L62" i="5" s="1"/>
  <c r="N62" i="5" s="1"/>
  <c r="I59" i="5"/>
  <c r="J59" i="5" s="1"/>
  <c r="L59" i="5" s="1"/>
  <c r="N59" i="5" s="1"/>
  <c r="N86" i="7"/>
  <c r="D20" i="1" s="1"/>
  <c r="I20" i="1" s="1"/>
  <c r="P84" i="7"/>
  <c r="L75" i="5" l="1"/>
  <c r="D23" i="1" s="1"/>
  <c r="I23" i="1" s="1"/>
  <c r="I24" i="1" s="1"/>
  <c r="I27" i="1" s="1"/>
  <c r="D24" i="1" l="1"/>
  <c r="I47" i="1"/>
  <c r="D47" i="1"/>
  <c r="D42" i="1"/>
  <c r="C6" i="16"/>
  <c r="C14" i="16" s="1"/>
  <c r="D51" i="1" l="1"/>
  <c r="D49" i="1"/>
  <c r="D50" i="1" s="1"/>
  <c r="D48" i="1"/>
  <c r="I48" i="1"/>
  <c r="I49" i="1"/>
  <c r="I50" i="1" s="1"/>
  <c r="I51" i="1"/>
  <c r="C22" i="16"/>
  <c r="C23" i="16" s="1"/>
  <c r="C15" i="16"/>
</calcChain>
</file>

<file path=xl/sharedStrings.xml><?xml version="1.0" encoding="utf-8"?>
<sst xmlns="http://schemas.openxmlformats.org/spreadsheetml/2006/main" count="1555" uniqueCount="834">
  <si>
    <t>page 1 of 5</t>
  </si>
  <si>
    <t xml:space="preserve">Formula Rate - Non-Levelized </t>
  </si>
  <si>
    <t xml:space="preserve">     Rate Formula Template</t>
  </si>
  <si>
    <t xml:space="preserve"> </t>
  </si>
  <si>
    <t xml:space="preserve"> Utilizing FERC Form 1 Data</t>
  </si>
  <si>
    <t>Line</t>
  </si>
  <si>
    <t>Allocated</t>
  </si>
  <si>
    <t>No.</t>
  </si>
  <si>
    <t>Amount</t>
  </si>
  <si>
    <t>1a</t>
  </si>
  <si>
    <t>(Note T)</t>
  </si>
  <si>
    <t>Total</t>
  </si>
  <si>
    <t>Allocator</t>
  </si>
  <si>
    <t xml:space="preserve">  Account No. 454</t>
  </si>
  <si>
    <t>TP</t>
  </si>
  <si>
    <t xml:space="preserve">  Revenues from Grandfathered Interzonal Transactions</t>
  </si>
  <si>
    <t xml:space="preserve">  Revenues from service provided by the ISO at a discount</t>
  </si>
  <si>
    <t>NET REVENUE REQUIREMENT</t>
  </si>
  <si>
    <t xml:space="preserve">DIVISOR </t>
  </si>
  <si>
    <t>(Note A)</t>
  </si>
  <si>
    <t>(Note B)</t>
  </si>
  <si>
    <t>(Note C)</t>
  </si>
  <si>
    <t>(Note D)</t>
  </si>
  <si>
    <t>Peak Rate</t>
  </si>
  <si>
    <t>Off-Peak Rate</t>
  </si>
  <si>
    <t>Point-To-Point Rate ($/MWh)</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</si>
  <si>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</si>
  <si>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</si>
  <si>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</si>
  <si>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</si>
  <si>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</si>
  <si>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</si>
  <si>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</si>
  <si>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</si>
  <si>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</si>
  <si>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</si>
  <si>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</si>
  <si>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</si>
  <si>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</si>
  <si>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</si>
  <si>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</si>
  <si>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</si>
  <si>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</si>
  <si>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</si>
  <si>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</si>
  <si>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</si>
  <si>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</si>
  <si>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</si>
  <si>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</si>
  <si>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</si>
  <si>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</si>
  <si>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</si>
  <si>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</si>
  <si>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</si>
  <si>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</si>
  <si>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</si>
  <si>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</si>
  <si>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</si>
  <si>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</si>
  <si>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</si>
  <si>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</si>
  <si>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</si>
  <si>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 xml:space="preserve">LAND HELD FOR FUTURE USE </t>
  </si>
  <si>
    <t xml:space="preserve">  CWC  </t>
  </si>
  <si>
    <t>calculated</t>
  </si>
  <si>
    <t>TE</t>
  </si>
  <si>
    <t xml:space="preserve">  Prepayments (Account 165)</t>
  </si>
  <si>
    <t>GP</t>
  </si>
  <si>
    <t>RATE BASE  (sum lines 18, 24, 25, &amp; 29)</t>
  </si>
  <si>
    <t xml:space="preserve">  Transmission </t>
  </si>
  <si>
    <t xml:space="preserve">     Less Account 565</t>
  </si>
  <si>
    <t xml:space="preserve">  A&amp;G</t>
  </si>
  <si>
    <t xml:space="preserve">     Less FERC Annual Fees</t>
  </si>
  <si>
    <t>5a</t>
  </si>
  <si>
    <t xml:space="preserve">  Transmission Lease Payments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</si>
  <si>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</si>
  <si>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</si>
  <si>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</si>
  <si>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</si>
  <si>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</si>
  <si>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</si>
  <si>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</si>
  <si>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</si>
  <si>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</si>
  <si>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</si>
  <si>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</si>
  <si>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     T=1 - {[(1 - SIT) * (1 - FIT)] / (1 - SIT * FIT * p)} =</t>
  </si>
  <si>
    <t xml:space="preserve">       where WCLTD=(page 4, line 27) and R= (page 4, line30)</t>
  </si>
  <si>
    <t xml:space="preserve">       and FIT, SIT &amp; p are as given in footnote K.</t>
  </si>
  <si>
    <t xml:space="preserve">      1 / (1 - T)  = (from line 21)</t>
  </si>
  <si>
    <t>Income Tax Calculation = line 22 * line 28</t>
  </si>
  <si>
    <t>ITC adjustment (line 23 * line 24)</t>
  </si>
  <si>
    <t>Total Income Taxes</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</si>
  <si>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</si>
  <si>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</si>
  <si>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</si>
  <si>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</si>
  <si>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</si>
  <si>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</si>
  <si>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</si>
  <si>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</si>
  <si>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</si>
  <si>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</si>
  <si>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</si>
  <si>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</si>
  <si>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</si>
  <si>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</si>
  <si>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</si>
  <si>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</si>
  <si>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</si>
  <si>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</si>
  <si>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</si>
  <si>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</si>
  <si>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</si>
  <si>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</si>
  <si>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</si>
  <si>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</si>
  <si>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</si>
  <si>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</si>
  <si>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</si>
  <si>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</si>
  <si>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 xml:space="preserve">                                          Development of Common Stock:</t>
  </si>
  <si>
    <t>Common Stock</t>
  </si>
  <si>
    <t>(sum lines 23-25)</t>
  </si>
  <si>
    <t>Cost</t>
  </si>
  <si>
    <t>%</t>
  </si>
  <si>
    <t>(Note P)</t>
  </si>
  <si>
    <t>Weighted</t>
  </si>
  <si>
    <t>=WCLTD</t>
  </si>
  <si>
    <t xml:space="preserve">  Common Stock  (line 26)</t>
  </si>
  <si>
    <t>Total  (sum lines 27-29)</t>
  </si>
  <si>
    <t>=R</t>
  </si>
  <si>
    <t>REVENUE CREDITS</t>
  </si>
  <si>
    <t>ACCOUNT 447 (SALES FOR RESALE)</t>
  </si>
  <si>
    <t>(310-311)</t>
  </si>
  <si>
    <t>(Note Q)</t>
  </si>
  <si>
    <t>(330.x.n)</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</si>
  <si>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</si>
  <si>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</si>
  <si>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</si>
  <si>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</si>
  <si>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</si>
  <si>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</si>
  <si>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</si>
  <si>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</si>
  <si>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</si>
  <si>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</si>
  <si>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</si>
  <si>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</si>
  <si>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</si>
  <si>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</si>
  <si>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</si>
  <si>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</si>
  <si>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</si>
  <si>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</si>
  <si>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</si>
  <si>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</si>
  <si>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</si>
  <si>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</si>
  <si>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</si>
  <si>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</si>
  <si>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</si>
  <si>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</si>
  <si>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</si>
  <si>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</si>
  <si>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</si>
  <si>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</si>
  <si>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</si>
  <si>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</si>
  <si>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</si>
  <si>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Removes dollar amount of transmission expenses included in the OATT ancillary services rates, including Account Nos. 561.1 - 561.3, and 561.BA.</t>
  </si>
  <si>
    <t>205.46.g</t>
  </si>
  <si>
    <t>207.75.g</t>
  </si>
  <si>
    <t>321.112.b</t>
  </si>
  <si>
    <t>321.96.b</t>
  </si>
  <si>
    <t>354.20.b</t>
  </si>
  <si>
    <t>354.21.b</t>
  </si>
  <si>
    <t>354.23.b</t>
  </si>
  <si>
    <t>354.24,25,26.b</t>
  </si>
  <si>
    <t>227.8.c &amp; .16.c</t>
  </si>
  <si>
    <t>X</t>
  </si>
  <si>
    <t>Y</t>
  </si>
  <si>
    <t>page 3 of 5</t>
  </si>
  <si>
    <t>page 4 of 5</t>
  </si>
  <si>
    <t xml:space="preserve">  [Rate Base (page 2, line 30) * Rate of Return (page 4, line 30)]</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</si>
  <si>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</si>
  <si>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</si>
  <si>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</si>
  <si>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</si>
  <si>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</si>
  <si>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</si>
  <si>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</si>
  <si>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</si>
  <si>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</si>
  <si>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ADJUSTMENTS TO RATE BASE  (Note F)</t>
  </si>
  <si>
    <t>WORKING CAPITAL  (Note H)</t>
  </si>
  <si>
    <t xml:space="preserve">  Materials &amp; Supplies  (Note G)</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</si>
  <si>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</si>
  <si>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</si>
  <si>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</si>
  <si>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</si>
  <si>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</si>
  <si>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</si>
  <si>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</si>
  <si>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</si>
  <si>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</si>
  <si>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</si>
  <si>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</si>
  <si>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</si>
  <si>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 xml:space="preserve">Less Preferred Stock  (line 28) </t>
  </si>
  <si>
    <t>111.57.c</t>
  </si>
  <si>
    <t>Inputs Required:</t>
  </si>
  <si>
    <t>Line 33 must equal zero since all short-term power sales must be unbundled and the transmission component reflected in Account No. 456.1 and all other uses are to be included in the divisor.</t>
  </si>
  <si>
    <t>Removes transmission plant determined by Commission order to be state-jurisdictional according to the seven-factor test (until Form 1 balances are adjusted to reflect application of seven-factor test).</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</si>
  <si>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</si>
  <si>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</si>
  <si>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</si>
  <si>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GROSS REV. REQUIREMENT</t>
  </si>
  <si>
    <t>5b</t>
  </si>
  <si>
    <t>5d</t>
  </si>
  <si>
    <t xml:space="preserve">  (sum lines 8, 12, 20, 27, 28 )</t>
  </si>
  <si>
    <t>GROSS REVENUE REQUIREMENT  (page 3, line 29, col 5)</t>
  </si>
  <si>
    <t>American Transmission Systems, Inc.</t>
  </si>
  <si>
    <t>4a</t>
  </si>
  <si>
    <t>4b</t>
  </si>
  <si>
    <t>Reserved</t>
  </si>
  <si>
    <t>Z</t>
  </si>
  <si>
    <t>5c</t>
  </si>
  <si>
    <t>Revenue Credits for Sched 1A  - Note A</t>
  </si>
  <si>
    <t>Net Schedule 1A Expenses (Line 1 - Line 2)</t>
  </si>
  <si>
    <t>Annual MWh in ATSI Zone - Note B</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</si>
  <si>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</si>
  <si>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</si>
  <si>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</si>
  <si>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</si>
  <si>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</si>
  <si>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</si>
  <si>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</si>
  <si>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</si>
  <si>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</si>
  <si>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6</t>
  </si>
  <si>
    <t>Annual Allocation Factor for Other Taxes</t>
  </si>
  <si>
    <t>7</t>
  </si>
  <si>
    <t>Annual Allocation Factor for Expense</t>
  </si>
  <si>
    <t>Sum of line 4 and 6</t>
  </si>
  <si>
    <t>INCOME TAXES</t>
  </si>
  <si>
    <t>8</t>
  </si>
  <si>
    <t>9</t>
  </si>
  <si>
    <t>Annual Allocation Factor for Income Taxes</t>
  </si>
  <si>
    <t>10</t>
  </si>
  <si>
    <t>Return on Rate Base</t>
  </si>
  <si>
    <t>11</t>
  </si>
  <si>
    <t>Annual Allocation Factor for Return on Rate Base</t>
  </si>
  <si>
    <t>12</t>
  </si>
  <si>
    <t>Annual Allocation Factor for Return</t>
  </si>
  <si>
    <t>Sum of line 9 and 11</t>
  </si>
  <si>
    <t>Line No.</t>
  </si>
  <si>
    <t>Project Name</t>
  </si>
  <si>
    <t>MTEP Project Number</t>
  </si>
  <si>
    <t xml:space="preserve">Project Gross Plant </t>
  </si>
  <si>
    <t>Annual Expense Charge</t>
  </si>
  <si>
    <t xml:space="preserve">Project Net Plant </t>
  </si>
  <si>
    <t>Annual Return Charge</t>
  </si>
  <si>
    <t>Project Depreciation Expense</t>
  </si>
  <si>
    <t>ATSI Zone Share</t>
  </si>
  <si>
    <t>(Col. 3 * Col. 4)</t>
  </si>
  <si>
    <t>(Col. 6 * Col. 7)</t>
  </si>
  <si>
    <t>(Note F)</t>
  </si>
  <si>
    <t>1b</t>
  </si>
  <si>
    <t>1c</t>
  </si>
  <si>
    <t>2</t>
  </si>
  <si>
    <t>Annual Totals</t>
  </si>
  <si>
    <t>Project Net Plant is the Project Gross Plant Identified in Column 3 less the associated Accumulated Depreciation.</t>
  </si>
  <si>
    <t xml:space="preserve">ATSI Zone allocation from the Midwest ISO MTEP report when the project was approved. </t>
  </si>
  <si>
    <t>(page 4, line 35)</t>
  </si>
  <si>
    <t xml:space="preserve"> Reserved</t>
  </si>
  <si>
    <t>page 1 of 1</t>
  </si>
  <si>
    <t>Schedule 1A Rate Calculation</t>
  </si>
  <si>
    <t>Reference</t>
  </si>
  <si>
    <t>page 1 of 2</t>
  </si>
  <si>
    <t>(line 3 divided by line 1, col. 3)</t>
  </si>
  <si>
    <t>(line 5 divided by line 1, col. 3)</t>
  </si>
  <si>
    <t>(line 8 divided by line 2, col. 3)</t>
  </si>
  <si>
    <t>(line 10 divided by line 2, col. 3)</t>
  </si>
  <si>
    <t>page 2 of 2</t>
  </si>
  <si>
    <t xml:space="preserve">  Legacy MTEP Credit Calculation</t>
  </si>
  <si>
    <t>(Page 1, line 7)</t>
  </si>
  <si>
    <t>(Page 1, line 12)</t>
  </si>
  <si>
    <t>Point-To-Point Rate ($/MW/Week)</t>
  </si>
  <si>
    <t>Point-To-Point Rate ($/MW/Day)</t>
  </si>
  <si>
    <t>Annual Network Rate ($/MW/Yr)</t>
  </si>
  <si>
    <t>Point-To-Point Rate ($/MW/Year)</t>
  </si>
  <si>
    <t>(line 7 / line 8)</t>
  </si>
  <si>
    <t>(line 7 / line 9)</t>
  </si>
  <si>
    <t>1 Coincident Peak (CP) (MW)</t>
  </si>
  <si>
    <t>Average 12 CPs (MW)</t>
  </si>
  <si>
    <t>Transmission Enhancement Credit</t>
  </si>
  <si>
    <t>RTEP Project Number</t>
  </si>
  <si>
    <t>Notes</t>
  </si>
  <si>
    <t xml:space="preserve">  Account No. 456</t>
  </si>
  <si>
    <t>Load expressed in MWh consistent with load used for billing under Schedule 1A for the ATSI zone.  Data from RTO settlement systems for the calendar year prior to the rate year.</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</si>
  <si>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</si>
  <si>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</si>
  <si>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Project Gross Plant is the total capital investment for the project calculated in the same method as the gross plant value in line 1 above and includes CWIP in rate base if applicable.  This value includes subsequent capital investments required to maintain the project in-service.</t>
  </si>
  <si>
    <t>Point-To-Point Rate ($/MW/Month)</t>
  </si>
  <si>
    <t>(line 19/5; line 19/7)</t>
  </si>
  <si>
    <t>Attachment  H-21A</t>
  </si>
  <si>
    <t>Attachment  H-21A, Appendix A</t>
  </si>
  <si>
    <t>Attachment  H-21A, Appendix C</t>
  </si>
  <si>
    <t>Attachment  H-21A, Appendix D</t>
  </si>
  <si>
    <t>Attachment  H-21A, Appendix E</t>
  </si>
  <si>
    <t>Attachment  H-21A, Appendix F</t>
  </si>
  <si>
    <t>Attachment H-21A, Page 4, Line 7</t>
  </si>
  <si>
    <t>To be completed in conjunction with Attachment H-21A</t>
  </si>
  <si>
    <t>Attach. H-21A, p. 3, line 20, col. 5</t>
  </si>
  <si>
    <t>Attach. H-21A, p. 2, line 2, col. 5 (Note A)</t>
  </si>
  <si>
    <t>Attach. H-21A, p. 2, line 14, col. 5 (Note B)</t>
  </si>
  <si>
    <t>Attach. H-21A, p. 3, line 8, col. 5</t>
  </si>
  <si>
    <t>Attach. H-21A, p. 3, line 27, col. 5</t>
  </si>
  <si>
    <t>Attach. H-21A, p. 3, line 28, col. 5</t>
  </si>
  <si>
    <t>Transmission Enhancement Credit for Attachment H-21A Page 1, Line 5d</t>
  </si>
  <si>
    <t xml:space="preserve">Gross Transmission Plant is that identified on page 2 line 2 of Attachment H-21A. </t>
  </si>
  <si>
    <t>Net Transmission Plant is that identified on page 2 line 14 of Attachment H-21A.</t>
  </si>
  <si>
    <t>Project Depreciation Expense is the actual value booked for the project and included in the Depreciation Expense in Attachment H-21A page 3 line 12.</t>
  </si>
  <si>
    <t>Legacy MTEP Credit for Attachment H-21A Page 1, Line 5a</t>
  </si>
  <si>
    <t>Gross Transmission Plant is that identified on page 2 line 2 of Attachment H-21A and includes any sub lines 2a or 2b etc. and is inclusive of any CWIP included in rate base when authorized by FERC order.</t>
  </si>
  <si>
    <t>Net Transmission Plant is that identified on page 2 line 14 of Attachment H-21A and includes any sub lines 14a or 14b etc. and is inclusive of any CWIP included in rate base when authorized by FERC order.</t>
  </si>
  <si>
    <t>Cash Working Capital assigned to transmission is one-eighth of O&amp;M allocated to transmission at page 3, line 8, column 5.  Prepayments are the electric related prepayments booked to Account No. 165 and reported on Page 111, line 57 in the Form 1.</t>
  </si>
  <si>
    <t>Revenues received pursuant to PJM Schedule 1A revenue allocation procedures for transmission service outside of ATSI's zone during the year used to calculate rates under Attachment H-21A.</t>
  </si>
  <si>
    <t>2a</t>
  </si>
  <si>
    <t xml:space="preserve">     Less Deferred Internal Integration Costs</t>
  </si>
  <si>
    <t xml:space="preserve">DEPRECIATION AND AMORTIZATION EXPENSE </t>
  </si>
  <si>
    <t>6b</t>
  </si>
  <si>
    <t>December</t>
  </si>
  <si>
    <t>January</t>
  </si>
  <si>
    <t>February</t>
  </si>
  <si>
    <t>March</t>
  </si>
  <si>
    <t>April</t>
  </si>
  <si>
    <t>May</t>
  </si>
  <si>
    <t>July</t>
  </si>
  <si>
    <t>August</t>
  </si>
  <si>
    <t>September</t>
  </si>
  <si>
    <t>November</t>
  </si>
  <si>
    <t>October</t>
  </si>
  <si>
    <t>Prepayments</t>
  </si>
  <si>
    <t>3</t>
  </si>
  <si>
    <t>4</t>
  </si>
  <si>
    <t>13</t>
  </si>
  <si>
    <t>14</t>
  </si>
  <si>
    <t>15</t>
  </si>
  <si>
    <t>16</t>
  </si>
  <si>
    <t>17</t>
  </si>
  <si>
    <t>2b</t>
  </si>
  <si>
    <t>2c</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</si>
  <si>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</si>
  <si>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</si>
  <si>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</si>
  <si>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</si>
  <si>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</si>
  <si>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</si>
  <si>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</si>
  <si>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</si>
  <si>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</si>
  <si>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</si>
  <si>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</si>
  <si>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</si>
  <si>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</si>
  <si>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</si>
  <si>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</si>
  <si>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</si>
  <si>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</si>
  <si>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</si>
  <si>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</si>
  <si>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</si>
  <si>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</si>
  <si>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</si>
  <si>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</si>
  <si>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</si>
  <si>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</si>
  <si>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</si>
  <si>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Land Held for</t>
  </si>
  <si>
    <t>Future Use</t>
  </si>
  <si>
    <t>Materials &amp;</t>
  </si>
  <si>
    <t>Supplies</t>
  </si>
  <si>
    <t>(Account 165)</t>
  </si>
  <si>
    <t>214.x.d</t>
  </si>
  <si>
    <t>FICA</t>
  </si>
  <si>
    <t>Federal Unemployment Tax</t>
  </si>
  <si>
    <t>Ohio Unemployment Tax</t>
  </si>
  <si>
    <t>Property Taxes</t>
  </si>
  <si>
    <t>Gross Receipts Tax</t>
  </si>
  <si>
    <t>Highway and Vehicle Taxes</t>
  </si>
  <si>
    <t>Payroll Taxes</t>
  </si>
  <si>
    <t>Other Taxes</t>
  </si>
  <si>
    <t>Sales &amp; Use Tax</t>
  </si>
  <si>
    <t>Ohio CAT Tax</t>
  </si>
  <si>
    <t>Payroll Taxes Total</t>
  </si>
  <si>
    <t>Payments in lieu of taxes</t>
  </si>
  <si>
    <t>Proprietary</t>
  </si>
  <si>
    <t>Capital</t>
  </si>
  <si>
    <t>Preferred Stock</t>
  </si>
  <si>
    <t>Account 216.1</t>
  </si>
  <si>
    <t>Long Term Debt</t>
  </si>
  <si>
    <t>112.16.c</t>
  </si>
  <si>
    <t>112.3.d</t>
  </si>
  <si>
    <t>112.12.c</t>
  </si>
  <si>
    <t>112.18-21</t>
  </si>
  <si>
    <t>207.57.g</t>
  </si>
  <si>
    <t>Company Records</t>
  </si>
  <si>
    <t>Reserve for Depreciation of Asset Retirement Costs</t>
  </si>
  <si>
    <t>True-up Adjustment</t>
  </si>
  <si>
    <t>Attachment  H-21A, Appendix D True-up</t>
  </si>
  <si>
    <t>Projected Annual Revenue Requirement</t>
  </si>
  <si>
    <t>Actual Appendix D Revenues Allocated to Projects</t>
  </si>
  <si>
    <t>Actual Annual Revenue Requirement</t>
  </si>
  <si>
    <t>True-up Adjustment Principal
Under/(Over)</t>
  </si>
  <si>
    <t>Applicable Interest Rate on 
Under/(Over)</t>
  </si>
  <si>
    <t>True-up Adjustment Interest
Under/(Over)</t>
  </si>
  <si>
    <t>To be completed after Appendix D for the True-up Year is updated using actual data</t>
  </si>
  <si>
    <t>Transmission Enhancement Credit - True-up</t>
  </si>
  <si>
    <t>Actual PJM TEC Revenues for True-up Year</t>
  </si>
  <si>
    <t>Amount included in revenues reported on page 330, column k of FERC Form 1.</t>
  </si>
  <si>
    <t>Actual Appendix D Revenues</t>
  </si>
  <si>
    <t>Subtotal</t>
  </si>
  <si>
    <t>(a)</t>
  </si>
  <si>
    <t>(b)</t>
  </si>
  <si>
    <t xml:space="preserve">(c) </t>
  </si>
  <si>
    <t>(d)</t>
  </si>
  <si>
    <t>(e)</t>
  </si>
  <si>
    <t>(f)</t>
  </si>
  <si>
    <t>(g)</t>
  </si>
  <si>
    <t>(h)</t>
  </si>
  <si>
    <t>(i)</t>
  </si>
  <si>
    <t>[Col. c, line 1 *
(Col. d, line 2x /
Col. d, line 3)]</t>
  </si>
  <si>
    <t>Col. f - Col. e</t>
  </si>
  <si>
    <t xml:space="preserve">True-up Year    </t>
  </si>
  <si>
    <t>NOTE</t>
  </si>
  <si>
    <t>To be completed after Appendix E for the True-up Year is updated using actual data</t>
  </si>
  <si>
    <t>Actual Appendix E Revenues</t>
  </si>
  <si>
    <t>Actual Appendix E Revenues Allocated to Projects</t>
  </si>
  <si>
    <t>Actual MTEP Credit Revenues for True-up Year</t>
  </si>
  <si>
    <t>Legacy MTEP Credit Calculation - True-up</t>
  </si>
  <si>
    <t>(line 17/12)</t>
  </si>
  <si>
    <t>(line 17/52)</t>
  </si>
  <si>
    <t>(line 17/4,160; line 17/8,760)</t>
  </si>
  <si>
    <t>Form No. 1</t>
  </si>
  <si>
    <t>Page, Line, Col.</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</si>
  <si>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</si>
  <si>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</si>
  <si>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</si>
  <si>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</si>
  <si>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</si>
  <si>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</si>
  <si>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</si>
  <si>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</si>
  <si>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</si>
  <si>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</si>
  <si>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ACCOUNT 456 (OTHER ELECTRIC REVENUES)  (Note V)</t>
  </si>
  <si>
    <t>(State Income Tax Rate or Composite SIT)</t>
  </si>
  <si>
    <t>(percent of federal income tax deductible for state purposes)</t>
  </si>
  <si>
    <t>As provided by PJM and in effect at the time of the annual rate calculations pursuant to Section 34.1 of the PJM OATT.</t>
  </si>
  <si>
    <t>Peak as would be reported on page 401, column d of Form 1 at the time of the zonal peak for the twelve month period ending October 31 of the calendar year used to calculate rates.</t>
  </si>
  <si>
    <t>Attachment  H-21A, Appendix B</t>
  </si>
  <si>
    <t>Calculate using a 13 month average balance.</t>
  </si>
  <si>
    <t>Attachment H-21A, Appendix H</t>
  </si>
  <si>
    <t>Attachment  H-21A, Appendix E True-up</t>
  </si>
  <si>
    <t>Average Monthly Interest Rate</t>
  </si>
  <si>
    <t>Months</t>
  </si>
  <si>
    <t>Calculated Interest</t>
  </si>
  <si>
    <t>Amortization</t>
  </si>
  <si>
    <t>Surcharge (Refund) Owed</t>
  </si>
  <si>
    <t>Calculation of Interest</t>
  </si>
  <si>
    <t>Monthly</t>
  </si>
  <si>
    <t>Annual</t>
  </si>
  <si>
    <t>January  through December</t>
  </si>
  <si>
    <t>Total Interest</t>
  </si>
  <si>
    <t>TRUE-UP ADJUSTMENT WITH INTEREST (Protocols)</t>
  </si>
  <si>
    <t>True-Up with Interest</t>
  </si>
  <si>
    <t>True-up with Interest</t>
  </si>
  <si>
    <t>Revenue Requirement True-up with Interest (Appendix H)</t>
  </si>
  <si>
    <t>Revenue Requirement True-up - Over/Under Recovery (Appendix H)</t>
  </si>
  <si>
    <t>Asset Retirement Cost for Transmission Plant</t>
  </si>
  <si>
    <t>Project Gross Plant</t>
  </si>
  <si>
    <t>6a</t>
  </si>
  <si>
    <t>(line 1 minus line 6a plus line 6b)</t>
  </si>
  <si>
    <t>205.46.g (Notes U &amp; X)</t>
  </si>
  <si>
    <t>207.58.g (Notes U &amp; X)</t>
  </si>
  <si>
    <t>207.75.g (Notes U &amp; X)</t>
  </si>
  <si>
    <t>205.5.g &amp; 207.99.g (Notes U &amp; X)</t>
  </si>
  <si>
    <t>356.1 (Notes U &amp; X)</t>
  </si>
  <si>
    <t>219.20-24.c (Notes U &amp; X)</t>
  </si>
  <si>
    <t>219.25.c (Notes U &amp; X)</t>
  </si>
  <si>
    <t>219.26.c (Notes U &amp; X)</t>
  </si>
  <si>
    <t>200.21.c &amp; 219.28.c (Notes U &amp; X)</t>
  </si>
  <si>
    <t>214.x.d (Notes G &amp; Y)</t>
  </si>
  <si>
    <t>227.8.c &amp; .16.c (Note Y)</t>
  </si>
  <si>
    <t>336.7.b (Note U)</t>
  </si>
  <si>
    <t>336.1.f &amp; 336.10.f (Note U)</t>
  </si>
  <si>
    <t>336.11.b (Note U)</t>
  </si>
  <si>
    <t>Proprietary Capital  (112.16c) (Note X)</t>
  </si>
  <si>
    <t>Less Account 216.1  (112.12c)  (enter negative) (Note X)</t>
  </si>
  <si>
    <t xml:space="preserve">  Long Term Debt  (112, sum of 18 through 21) (Note X)</t>
  </si>
  <si>
    <t xml:space="preserve">  Preferred Stock  (112.3d) (Note X)</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</si>
  <si>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</si>
  <si>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Annual Revenue Requirement
with True-up</t>
  </si>
  <si>
    <t>Ohio Property Tax</t>
  </si>
  <si>
    <t>Pennsylvania Local Realty Tax</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</si>
  <si>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</si>
  <si>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</si>
  <si>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</si>
  <si>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</si>
  <si>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</si>
  <si>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</si>
  <si>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</si>
  <si>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</si>
  <si>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PBOP included in FERC Acct. No. 926, as reported in FERC Form 1 page 323.187.b, is included in the Administrative &amp; General Expenses input to Attachment H-21A, page 3 of 5, line 3.  The total PBOP amount in FERC Acct. No. 926 is $0, per company records.</t>
  </si>
  <si>
    <t xml:space="preserve">  Account No. 451</t>
  </si>
  <si>
    <t>(page 4, line 34)</t>
  </si>
  <si>
    <t>(page 4, line 36)</t>
  </si>
  <si>
    <t>28a</t>
  </si>
  <si>
    <t>28b</t>
  </si>
  <si>
    <t>28c</t>
  </si>
  <si>
    <t>111.57.c (Notes Y &amp; CC)</t>
  </si>
  <si>
    <t xml:space="preserve">  Unfunded Reserve Plant-related (enter negative) (Acct Nos. 228.1-228.4, 242) (Notes Y &amp; Z)</t>
  </si>
  <si>
    <t>O&amp;M (Note DD)</t>
  </si>
  <si>
    <t>323.197.b (Note BB)</t>
  </si>
  <si>
    <t>Long Term Interest  (117, sum of 62c through 67c) (Note AA)</t>
  </si>
  <si>
    <t>ACCOUNT 451 (MISCELLANEOUS SERVICE REVENUE) (Note S)</t>
  </si>
  <si>
    <t>(300.17.b)</t>
  </si>
  <si>
    <t>(300.19.b)</t>
  </si>
  <si>
    <t>AA</t>
  </si>
  <si>
    <t>Short-term debt and related interest expense shall not be included in the formula rate calculation.</t>
  </si>
  <si>
    <t>BB</t>
  </si>
  <si>
    <t>CC</t>
  </si>
  <si>
    <t>Prepayments shall exclude prepayments of taxes attributable to time periods ending before the beginning of the time period for which the rate calculation is being made.</t>
  </si>
  <si>
    <t>DD</t>
  </si>
  <si>
    <t>Excludes revenues unrelated to transmission services.</t>
  </si>
  <si>
    <t>Only include from Account No. 242 amounts relating to Vacation Accruals and Employee Incentive Compensation.</t>
  </si>
  <si>
    <t>The revenues credited on page 1, lines 2a-4b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revenues on lines 5a-5d are supported by separate references for each item.</t>
  </si>
  <si>
    <t>Charitable</t>
  </si>
  <si>
    <t>FAS 143 - ARO</t>
  </si>
  <si>
    <t>Contr. Limit</t>
  </si>
  <si>
    <t>Asset</t>
  </si>
  <si>
    <t>(Acct 190 Offset)</t>
  </si>
  <si>
    <t>Impairment</t>
  </si>
  <si>
    <t>FAS 106</t>
  </si>
  <si>
    <t>FAS 109</t>
  </si>
  <si>
    <t>FERC Account No. 283  is adjusted for the following items.</t>
  </si>
  <si>
    <t>[D]</t>
  </si>
  <si>
    <t>FERC Account No. 190 is adjusted for the following items:</t>
  </si>
  <si>
    <t>FAS 123R</t>
  </si>
  <si>
    <t>[E]</t>
  </si>
  <si>
    <t>FERC Account No. 282 is adjusted for the following items.</t>
  </si>
  <si>
    <t>Unfunded Reserve - Plant Related</t>
  </si>
  <si>
    <t>FERC Acct No.</t>
  </si>
  <si>
    <t>112.27.c</t>
  </si>
  <si>
    <t>112.28.c</t>
  </si>
  <si>
    <t>112.29.c</t>
  </si>
  <si>
    <t>112.30.c</t>
  </si>
  <si>
    <t>Unfunded Reserve - Labor Related</t>
  </si>
  <si>
    <t>Section VIII.A</t>
  </si>
  <si>
    <t>Per the Settlement Agreement approved by order dated July 20, 2015, in Docket No. ER15-303-000, ATSI's stated ROE is set to: (a) 12.38% through June 30, 2015; (b) 11.06% for the period July 1, 2015 through December 31, 2015; and (c) 10.38% for the period commencing January 1, 2016.</t>
  </si>
  <si>
    <t xml:space="preserve">  Unfunded Reserve Labor-related (enter negative) (Acct Nos. 228.1-228.4, 242) (Notes Y &amp; Z)</t>
  </si>
  <si>
    <t>ATSI will exclude (i) Extraordinary Property Losses; and (ii) any Asset Impairment amounts incurred on or after Janueary 1, 2015. For either (i) or (ii) above, ATSI is not precluded from requesting FERC approval through a section 205 filing for inclusion in the  rate calculation.</t>
  </si>
  <si>
    <t>TOTAL REVENUE CREDITS  (sum lines 2a-5d)</t>
  </si>
  <si>
    <t>TOTAL WORKING CAPITAL  (sum lines 26 - 28c)</t>
  </si>
  <si>
    <t xml:space="preserve">  Total of line 31 less line 32</t>
  </si>
  <si>
    <t>Amount shown in Exhibit No. FE-100, Page 29 of 33, for Deferred Internal Integration Costs.</t>
  </si>
  <si>
    <t>Debt cost rate = long-term interest (line 21) / long term debt (line 27). Preferred cost rate = preferred dividends (line 22) / preferred outstanding (line 28). No change in ROE may be made absent a filing with FERC under Section 205 or Section 206 of the Federal Power Act. Per the Settlement Agreement approved by order dated October 29, 2015, in Docket No. ER15-303-000, ATSI's stated ROE is set to: (a) 12.38% through June 30, 2015; (b) 11.06% for the period July 1, 2015 through December 31, 2015; and (c) 10.38% for the period commencing January 1, 2016.</t>
  </si>
  <si>
    <t>Plant in Service, Accumulated Depreciation, and Depreciation Expense amounts exclude Asset Retirement Obligation amounts unless authorized by FERC. Depreciation Rates:
FERC Account 352 Depr %: 2.24%; FERC Account 353 Depr %: 2.06%; FERC Account 354 Depr %: 2.24%; FERC Account 355 Depr %: 3.09%; FERC Account 356 Depr %: 2.69%; FERC
Account 357 Depr %: 2.00%; FERC Account 358 Depr %: 2.04%; FERC Account 359 Depr %: 1.33%. No change to these Depreciation Rates may be made absent a filing with FERC under
Section 205 or Section 206 of the Federal Power Act.</t>
  </si>
  <si>
    <t>A&amp;G excludes any credit facility fees charged to Account 930.2. PBOP included in FERC Acct. 926, as reported in FERC Form 1 page 323.187.b, is included in the Administrative
&amp; General Expenses input to Attachment H-21A, page 3 of 5, line 3. The total PBOP amount in FERC Acct. 926 is $0, per company records. No change to this PBOP amount may be made
absent a filing with FERC under Section 205 or Section 206 of the Federal Power Act.</t>
  </si>
  <si>
    <t>(Appendix E-
True-up
Col. i)</t>
  </si>
  <si>
    <t>Col. g *
[(line 4a / line 4b) - 1]</t>
  </si>
  <si>
    <t>Applicable Interest on 
Under/(Over)</t>
  </si>
  <si>
    <t>True-up Adjustment with Interest
Under/(Over)</t>
  </si>
  <si>
    <t>Col. g *
[(line 4a / line
4b) - 1]</t>
  </si>
  <si>
    <t>Interest Rate on Amount of Refunds or Surcharges (Note 1)</t>
  </si>
  <si>
    <t>Note 1</t>
  </si>
  <si>
    <t>Interest Rate on Amount of Refunds or Surcharges is the monthly average interest rate calculated in accordance with paragraph VII.A(ii) of Attachment H-21B (the Formula Rate Protocols).</t>
  </si>
  <si>
    <t>Extraordinary</t>
  </si>
  <si>
    <t>Prop. Losses</t>
  </si>
  <si>
    <t>Amount shall be only such portion of the value shown on line 113.48.c of the FERC Form No. 1 that, based on an anlaysis of company books, is determined to be attributable to Vacation Accruals and Employee Incentive Compensation.</t>
  </si>
  <si>
    <t>(Appendix D-True-up
Col. i)</t>
  </si>
  <si>
    <t>Nominal Federal Income Tax Rate</t>
  </si>
  <si>
    <t>Combined State Income Tax Rate</t>
  </si>
  <si>
    <t>Nominal State Income Tax Rate</t>
  </si>
  <si>
    <t>Times Apportionment Percentage</t>
  </si>
  <si>
    <t>Federal Income Tax Rate</t>
  </si>
  <si>
    <t>(entered on Att H-21A,
page 5 of 5, Note K)</t>
  </si>
  <si>
    <t>State Income Tax Rate</t>
  </si>
  <si>
    <t>Ohio Municipality</t>
  </si>
  <si>
    <t>Pennsylvania</t>
  </si>
  <si>
    <t>West Virginia</t>
  </si>
  <si>
    <t>Combined Rate</t>
  </si>
  <si>
    <t>(1) - (2) - (3)</t>
  </si>
  <si>
    <t>275.2.k</t>
  </si>
  <si>
    <t>277.9.k</t>
  </si>
  <si>
    <t>234.8.c</t>
  </si>
  <si>
    <t>267.h</t>
  </si>
  <si>
    <t>Adjusted values for input to Attachment H-21A, Page 2, Lines 19-23</t>
  </si>
  <si>
    <t>(include AFUDC-</t>
  </si>
  <si>
    <t>related)</t>
  </si>
  <si>
    <t>FAS123R</t>
  </si>
  <si>
    <t>Normalization</t>
  </si>
  <si>
    <t>Monthly Balance</t>
  </si>
  <si>
    <t>Source</t>
  </si>
  <si>
    <t>Form No. 1 p232</t>
  </si>
  <si>
    <t>company records</t>
  </si>
  <si>
    <t>Months Remaining in Amortization Period</t>
  </si>
  <si>
    <t>Beginning Balance</t>
  </si>
  <si>
    <t>Amortization Expense</t>
  </si>
  <si>
    <t>Additions
(Deductions)</t>
  </si>
  <si>
    <t>Ending Balance</t>
  </si>
  <si>
    <t>RTO Realignment Cost Adjustment ("RRCA")</t>
  </si>
  <si>
    <t>[F]</t>
  </si>
  <si>
    <t>[G]</t>
  </si>
  <si>
    <t>[H]</t>
  </si>
  <si>
    <t>Legacy MTEP Debit Calculation</t>
  </si>
  <si>
    <t xml:space="preserve">  Unamortized Regulatory Asset</t>
  </si>
  <si>
    <t>23a</t>
  </si>
  <si>
    <t>Total =</t>
  </si>
  <si>
    <t>13-mos. Avg =</t>
  </si>
  <si>
    <t>(sum lines 1-13) / 13</t>
  </si>
  <si>
    <t>(sum lines 2-13)</t>
  </si>
  <si>
    <t>Form No. 1 p232 and company records</t>
  </si>
  <si>
    <t>EE</t>
  </si>
  <si>
    <t>page 2 of 5, line 23a</t>
  </si>
  <si>
    <t>Input to Attachment H-21A:</t>
  </si>
  <si>
    <t xml:space="preserve">  Amortization of Regulatory Asset</t>
  </si>
  <si>
    <t>Vegetation Management Regulatory Asset</t>
  </si>
  <si>
    <t>Income Tax Adjustments</t>
  </si>
  <si>
    <t>[1]</t>
  </si>
  <si>
    <t>[2]</t>
  </si>
  <si>
    <t>[3]</t>
  </si>
  <si>
    <t>[4]</t>
  </si>
  <si>
    <t>Amortized Excess Deferred Taxes (enter negative)</t>
  </si>
  <si>
    <t xml:space="preserve">Amortized Deficient Deferred Taxes </t>
  </si>
  <si>
    <t>AFUDC equity component is the gross cumulative annual amount based upon tax records of capitalized AFUDC equity embedded in the gross plant attributable to the transmission function.</t>
  </si>
  <si>
    <t>Attachment  H-21A, Appendix G</t>
  </si>
  <si>
    <t>FF</t>
  </si>
  <si>
    <t>GG</t>
  </si>
  <si>
    <t>26a</t>
  </si>
  <si>
    <t>26b</t>
  </si>
  <si>
    <t>DA</t>
  </si>
  <si>
    <t>FERC Account 182.3</t>
  </si>
  <si>
    <t>Annual Revenue Requirement</t>
  </si>
  <si>
    <t>(Sum Col. 5, 8 &amp; 9)</t>
  </si>
  <si>
    <t>Tax Effect of Permanent Differences and AFUDC Equity (App G, line 1, col 5) (Note FF)</t>
  </si>
  <si>
    <t>(Sum Col. 5, 8, &amp; 9)</t>
  </si>
  <si>
    <t>The Midwest ISO will recover this amount in MTEP-related charges applicable to Midwest ISO zones.</t>
  </si>
  <si>
    <t>-</t>
  </si>
  <si>
    <t>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t>
  </si>
  <si>
    <t>from Att H-21A</t>
  </si>
  <si>
    <t>[5]</t>
  </si>
  <si>
    <t>and AFUDC Equity</t>
  </si>
  <si>
    <t>Permanent Differences &amp; AFUDC Equity</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</si>
  <si>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</si>
  <si>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 prior month col [H])</t>
  </si>
  <si>
    <t>(= [E] / [D])</t>
  </si>
  <si>
    <t>(= Col. [3] * [4])</t>
  </si>
  <si>
    <t>Balance</t>
  </si>
  <si>
    <t>December 31,</t>
  </si>
  <si>
    <t>(= [E] - [F] + [G])</t>
  </si>
  <si>
    <t>COLUMN A</t>
  </si>
  <si>
    <t>COLUMN B</t>
  </si>
  <si>
    <t>COLUMN C</t>
  </si>
  <si>
    <t>COLUMN D</t>
  </si>
  <si>
    <t>COLUMN E</t>
  </si>
  <si>
    <t>COLUMN F</t>
  </si>
  <si>
    <t>COLUMN G</t>
  </si>
  <si>
    <t>COLUMN H</t>
  </si>
  <si>
    <t>Description</t>
  </si>
  <si>
    <t>(Excess)/Deficient ADIT Transmission - Beg Balance of Year
(Note B)</t>
  </si>
  <si>
    <t>Current Period Other Activity
(Note C)</t>
  </si>
  <si>
    <t>Amortization Period 
(Note D)</t>
  </si>
  <si>
    <t>Years Remaining at Year End</t>
  </si>
  <si>
    <t>Amortization
(Note E)</t>
  </si>
  <si>
    <t>(Excess)/Deficient ADIT Transmission - Ending Balance of Year
(Note F)
(Col. B + Col. C) - Col. F</t>
  </si>
  <si>
    <t>Protected (P)  Non-Protected (N)</t>
  </si>
  <si>
    <t>Non-property (Note A):</t>
  </si>
  <si>
    <t>Account 190</t>
  </si>
  <si>
    <t>Account 282</t>
  </si>
  <si>
    <t>Account 283</t>
  </si>
  <si>
    <t>3a</t>
  </si>
  <si>
    <t>Non-property gross up for Taxes</t>
  </si>
  <si>
    <t xml:space="preserve">Total Non-Property </t>
  </si>
  <si>
    <t>(Excess)/Deficient ADIT Transmission - Beginning Balance of Year
(Note B)</t>
  </si>
  <si>
    <t>Property (Note A):</t>
  </si>
  <si>
    <t>Property Book-Tax Timing Difference - Account 190</t>
  </si>
  <si>
    <t>ARAM</t>
  </si>
  <si>
    <t>Property Book-Tax Timing Difference - Account 282</t>
  </si>
  <si>
    <t>Property Book-Tax Timing Difference - Account 283</t>
  </si>
  <si>
    <t>Deferral of Amortized Excess/Deficient ADITs  (Note G)</t>
  </si>
  <si>
    <t>Upon a tax rate change (federal, state and/or, if applicable, state apportionments), the Company remeasures its deferred tax assets and liabilities to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different and APB11 deferred tax balance (the historical ADIT based on the time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income tax rate change.</t>
  </si>
  <si>
    <t>In the event the Company populates the data enterable fields, it will support the data entered as just and reasonable in its annual update</t>
  </si>
  <si>
    <t>Protected Property &amp; Non-Protected Property:</t>
  </si>
  <si>
    <t>Protected Non-Property &amp; Non-Protected Non-Property will be directly assigned and presented in the table above</t>
  </si>
  <si>
    <t>The amortization will occur through FERC income statement Accounts 410.1. and 411.1</t>
  </si>
  <si>
    <t>Reflects the net amount of amortization, including gross-up for taxes, from prior period(s) that was booked for GAAP, but deferred for FERC purposes because a mechanism did not exist to pass back/collect excess/deficient ADITs to/from customers.  The net amortized deferral amount, including the gross-up for taxes, is in Account 254, as reflected on FERC Form No. 1, page 278 or Account 182.3, as reflected on FERC Form No. 1, page 232.</t>
  </si>
  <si>
    <t>Contribution</t>
  </si>
  <si>
    <t>In Aid of</t>
  </si>
  <si>
    <t>Construction</t>
  </si>
  <si>
    <t>Calculate using average of beginning and end of year balance.</t>
  </si>
  <si>
    <t>Appendices B, C, &amp; F, Line 14, Column F (Note EE)</t>
  </si>
  <si>
    <t>PJM will bill these amounts through Schedule 12 charges.</t>
  </si>
  <si>
    <t>Income Tax Adjustments Worksheet</t>
  </si>
  <si>
    <t>True-up Adjustment - Over (Under) Recovery</t>
  </si>
  <si>
    <t>Over (Under) Recovery Plus Interest</t>
  </si>
  <si>
    <t>Year 2019</t>
  </si>
  <si>
    <t>Year 2020</t>
  </si>
  <si>
    <t>Over (Under) Recovery Plus Interest Amortized and Recovered Over 12 Months</t>
  </si>
  <si>
    <t>Year 2021</t>
  </si>
  <si>
    <t>Less Over (Under) Recovery</t>
  </si>
  <si>
    <t>Appendix G1, Line 12, Column F</t>
  </si>
  <si>
    <t>n/a</t>
  </si>
  <si>
    <t>(Excess)/Deficient Deferred Income Taxes (App G, lines 2 &amp; 3, col 3) (Note GG)</t>
  </si>
  <si>
    <t>Amounts from lines 2 and 3 included on Attachment H-21A, page 3 of 5, line 26b.</t>
  </si>
  <si>
    <t>Amount from line 1 included on Attachment H-21A, page 3 of 5, line 26a.</t>
  </si>
  <si>
    <t xml:space="preserve">Property Gross up for Taxes </t>
  </si>
  <si>
    <t>Total Property (Total of lines 6 thru 9)</t>
  </si>
  <si>
    <t>Total Non-Property &amp; Property Amortization, including gross up for taxes (Total of lines 5, 10, and 11)</t>
  </si>
  <si>
    <t>Attachment H-21A, Appendix G (1)</t>
  </si>
  <si>
    <t>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Account 190 excludes any amounts relating to Charitable Contribution Limitations, Asset Retirement Obligations, and FAS 123 impacts related to Performance Shares and Restricted Stock Units. Accounts 282 and 283 exclude any amounts relating to AFUDC, offsets relating to Asset Retirement Obligations in Account 190, and offsets relating to Charitable Contribution Limitations in Account 190. Account 282 also excludes (i) Extraordinary Property Losses; and (ii) any Asset Impairment amounts incurred on or after January 1, 2015. For either (i) or (ii) above, ATSI is not precluded from requesting FERC approval through a section 205 filing for inclusion in the rate calculation.</t>
  </si>
  <si>
    <r>
      <t>TOTAL DEPRECIATION  (sum lines 9 - 11</t>
    </r>
    <r>
      <rPr>
        <sz val="12"/>
        <rFont val="Arial MT"/>
        <family val="1"/>
      </rPr>
      <t>)</t>
    </r>
  </si>
  <si>
    <t>Ending balance of year is the end of current year balance, as reflected on FERC Form No. 1, pages 232 (Account 182.3) and 278 (Account 254)</t>
  </si>
  <si>
    <t>Tax Effect, including</t>
  </si>
  <si>
    <t>Gross-up Tax Rate</t>
  </si>
  <si>
    <t>page 3 of 5, line 23</t>
  </si>
  <si>
    <t>Gross-up, Permanent Diff</t>
  </si>
  <si>
    <r>
      <t>Values from line 1</t>
    </r>
    <r>
      <rPr>
        <b/>
        <sz val="12"/>
        <color rgb="FFFF0000"/>
        <rFont val="Calibri"/>
        <family val="2"/>
        <scheme val="minor"/>
      </rPr>
      <t xml:space="preserve"> </t>
    </r>
    <r>
      <rPr>
        <b/>
        <sz val="12"/>
        <rFont val="Calibri"/>
        <family val="2"/>
        <scheme val="minor"/>
      </rPr>
      <t>adjusted per Notes.</t>
    </r>
  </si>
  <si>
    <t>WV Local Property Tax</t>
  </si>
  <si>
    <t>Franchise Tax and Foreign Tax</t>
  </si>
  <si>
    <t>Federal Heavy Vehicle Use and Excise Tax</t>
  </si>
  <si>
    <t>The amortization periods shall be consistent with the following:</t>
  </si>
  <si>
    <t>ARAM, or directly assigned based on average remaining life of assets for property items not in PowerTax</t>
  </si>
  <si>
    <t>New Mansfield 69kV Switching Station</t>
  </si>
  <si>
    <t>b1587</t>
  </si>
  <si>
    <t>Re-conductor Galion-GM Mansfield-Ontario-Cairns</t>
  </si>
  <si>
    <t>b1920</t>
  </si>
  <si>
    <t>New Toronto Substation looping in Sammis-Wylie Ridge</t>
  </si>
  <si>
    <t>b1977</t>
  </si>
  <si>
    <t>1d</t>
  </si>
  <si>
    <t>West Fremont - Groton - Hayes 138 kV line</t>
  </si>
  <si>
    <t>b1959</t>
  </si>
  <si>
    <t>1e</t>
  </si>
  <si>
    <t>McDowell-Campbell - Construct approximately 5.5 miles of 138 kV line</t>
  </si>
  <si>
    <t>b2124.4</t>
  </si>
  <si>
    <t>1f</t>
  </si>
  <si>
    <t>McDowell Substation - Add a new 138 kV line exit</t>
  </si>
  <si>
    <t>b2124.1</t>
  </si>
  <si>
    <t>1g</t>
  </si>
  <si>
    <t>Campbell Substation - Construct a 138 kV ring bus and install a 138/69 kV autotransformer</t>
  </si>
  <si>
    <t>b2124.2</t>
  </si>
  <si>
    <t>1h</t>
  </si>
  <si>
    <t>Lallendorf-Monroe 345kV-Reconductor</t>
  </si>
  <si>
    <t>b2972</t>
  </si>
  <si>
    <t>2d</t>
  </si>
  <si>
    <t>2e</t>
  </si>
  <si>
    <t>2f</t>
  </si>
  <si>
    <t>2g</t>
  </si>
  <si>
    <t>North Medina 345/138 kV Substation</t>
  </si>
  <si>
    <t>Capacitor Banks at Harding and Juniper 345 kV</t>
  </si>
  <si>
    <t>267.8.h</t>
  </si>
  <si>
    <r>
      <t>TOTAL ADJUSTMENTS  (sum lines 19- 23</t>
    </r>
    <r>
      <rPr>
        <sz val="12"/>
        <rFont val="Arial MT"/>
        <family val="1"/>
      </rPr>
      <t>a)</t>
    </r>
  </si>
  <si>
    <t>On Line 36, enter revenues from RTO settlements that are associated with NITS and firm Point-to-Point Service for which the load is not included in the divisor to derive ATSI's zonal rates.  Exclude non-firm Point-to-Point revenues, and revenues related to MTEP and RTEP projects.  Include revenues and revenue adjustments associated with Docket EL02-111, and revenue credit adjustments related to ATSI's PJM integration as supported by Appendix G.</t>
  </si>
  <si>
    <t>(11)</t>
  </si>
  <si>
    <t>(12)</t>
  </si>
  <si>
    <t>(Sum Col. 10 &amp; 11)
(Note F)</t>
  </si>
  <si>
    <t>Projected
Appendix D
p 2 of 2, col. 12</t>
  </si>
  <si>
    <t>Actual
Appendix D
p 2 of 2, col. 12</t>
  </si>
  <si>
    <t>Col. g + Col. H</t>
  </si>
  <si>
    <t>(13)</t>
  </si>
  <si>
    <t>(14)</t>
  </si>
  <si>
    <t>MISO Share is the value to be included as a credit in Attachment H-21A page 1, line 5a.</t>
  </si>
  <si>
    <t>MISO Share of Annual Revenue Requirement</t>
  </si>
  <si>
    <t>MISO Share of Annual Revenue Requirement
with True-up</t>
  </si>
  <si>
    <t>Col. 10*( 1-Col. 11)
(Note G)</t>
  </si>
  <si>
    <t>(Sum Col. 12 &amp; 13)
(Note H)</t>
  </si>
  <si>
    <t>Projected
Appendix E
p 2 of 2, col. 14</t>
  </si>
  <si>
    <t>Actual
Appendix E
p 2 of 2, col. 14</t>
  </si>
  <si>
    <t>page 3 of 5, line 6a</t>
  </si>
  <si>
    <r>
      <t>Legacy MTEP Credit (Appendix E, page 2, line 3, col. 12</t>
    </r>
    <r>
      <rPr>
        <sz val="12"/>
        <rFont val="Arial MT"/>
        <family val="1"/>
      </rPr>
      <t>)</t>
    </r>
  </si>
  <si>
    <r>
      <t>Transmission Enhancement Credit (Appendix D, page 2, line 2, col. 1</t>
    </r>
    <r>
      <rPr>
        <sz val="12"/>
        <rFont val="Arial MT"/>
        <family val="1"/>
      </rPr>
      <t>0)</t>
    </r>
  </si>
  <si>
    <t>(sum lines 25 through 26b)</t>
  </si>
  <si>
    <t xml:space="preserve">     CIT=(T/(1-T)) * (1-(WCLTD/R)) =</t>
  </si>
  <si>
    <t>2019 Revenue Requirement Collected by PJM Based on Forecast filed on Oct 15, 2018</t>
  </si>
  <si>
    <t>Reconciliation Revenue Requirement For Year 2019 Available May 1, 2020</t>
  </si>
  <si>
    <t>Accum Prov For Inj and Damage-Gen Liability</t>
  </si>
  <si>
    <t>Charitable Cont Carryfwd State RTA</t>
  </si>
  <si>
    <t>Charitable Contribution State &amp; Local RTA</t>
  </si>
  <si>
    <t>Federal Long Term NOL - Protected</t>
  </si>
  <si>
    <t>Federal Long Term NOL - Unprotected</t>
  </si>
  <si>
    <t>ITC FAS 109 - FE</t>
  </si>
  <si>
    <t>NOL Deferred Tax Asset - LT OH Local DIT</t>
  </si>
  <si>
    <t>NOL Deferred Tax Asset - LT PA</t>
  </si>
  <si>
    <t>NOL Deferred Tax Asset - LT WV</t>
  </si>
  <si>
    <t>Pension/OPEB : Other Def Cr. or Dr.</t>
  </si>
  <si>
    <t>PJM Payable</t>
  </si>
  <si>
    <t>PJM Receivable</t>
  </si>
  <si>
    <t>Qualified Asset Adjustment - Local</t>
  </si>
  <si>
    <t>1i</t>
  </si>
  <si>
    <t>1j</t>
  </si>
  <si>
    <t>1k</t>
  </si>
  <si>
    <t>1l</t>
  </si>
  <si>
    <t>1m</t>
  </si>
  <si>
    <t>N/A</t>
  </si>
  <si>
    <t>3b</t>
  </si>
  <si>
    <t>3c</t>
  </si>
  <si>
    <t>3d</t>
  </si>
  <si>
    <t>3e</t>
  </si>
  <si>
    <t>3f</t>
  </si>
  <si>
    <t>3g</t>
  </si>
  <si>
    <t>3h</t>
  </si>
  <si>
    <t>3i</t>
  </si>
  <si>
    <t>Deferred Charge-EIB</t>
  </si>
  <si>
    <t>FE Service Tax Interest Allocation</t>
  </si>
  <si>
    <t>FE Service Timing Allocation</t>
  </si>
  <si>
    <t>MISO Exit Fees Deferral</t>
  </si>
  <si>
    <t>Qualified Asset Adjustment - Local - Val Allow</t>
  </si>
  <si>
    <t>RTO Study Deferral</t>
  </si>
  <si>
    <t>State Income Tax Deductible</t>
  </si>
  <si>
    <t>Valuation Allowance NOL WV</t>
  </si>
  <si>
    <t>Vegetation Management</t>
  </si>
  <si>
    <t xml:space="preserve">Col. g + Col. h </t>
  </si>
  <si>
    <t>Beginning balance of year is the end of the prior year balance as reflected on FERC Form No. 1, pages 232 (Account 182.3) and 278 (Account 254)</t>
  </si>
  <si>
    <t xml:space="preserve">Regulatory Assets include Vegetation Management from Appendix B-Veg, RTO Realignment Cost Adjustments ("RRCA") from Appendix C-RRCA, and Legacy MTEP Debits from Appendix F-MTEP Debits. Each regulatory asset amortization period is 10 years beginning January 1, 2021; this amortization will be in Account 407.3. </t>
  </si>
  <si>
    <t>Appendices B, C, &amp; F, Line 14, Column H (Notes X &amp; EE)</t>
  </si>
  <si>
    <t>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The balance located within Column 3, line 2 and line 3, is the net impact of excess deferred and deficient amortization.</t>
  </si>
  <si>
    <t>TOTAL O&amp;M  (sum lines 1, 3, 5a, 6, 6a, 7 less 1a, 2, 2a, 4, 5)</t>
  </si>
  <si>
    <t>For the 12 months ended 12/31/2021</t>
  </si>
  <si>
    <t>An over or under collection will be recovered prorata over 2019, held for 2020 and returned prorata over 2021</t>
  </si>
  <si>
    <t>2h</t>
  </si>
  <si>
    <t>N,P</t>
  </si>
  <si>
    <t>N &amp;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</si>
</sst>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_(&quot;$&quot;* #,##0_);_(&quot;$&quot;* \(#,##0\);_(&quot;$&quot;* &quot;-&quot;?????_);_(@_)"/>
    <numFmt numFmtId="178" formatCode="#,##0.0000000"/>
    <numFmt numFmtId="179" formatCode="_(* #,##0_);_(* \(#,##0\);_(* &quot;-&quot;??_);_(@_)"/>
    <numFmt numFmtId="180" formatCode="0.000000%"/>
    <numFmt numFmtId="181" formatCode="_(&quot;$&quot;* #,##0.0000_);_(&quot;$&quot;* \(#,##0.0000\);_(&quot;$&quot;* &quot;-&quot;??_);_(@_)"/>
    <numFmt numFmtId="182" formatCode="0.00000_);\(0.00000\)"/>
    <numFmt numFmtId="183" formatCode="0.0000%"/>
    <numFmt numFmtId="184" formatCode="_(* #,##0.0000_);_(* \(#,##0.0000\);_(* &quot;-&quot;??_);_(@_)"/>
    <numFmt numFmtId="185" formatCode="0.0"/>
    <numFmt numFmtId="186" formatCode="_(* #,##0.0_);_(* \(#,##0.0\);_(* &quot;-&quot;??_);_(@_)"/>
  </numFmts>
  <fonts count="10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b/>
      <u/>
      <sz val="12"/>
      <name val="Times New Roman"/>
      <family val="1"/>
    </font>
    <font>
      <sz val="12"/>
      <color indexed="10"/>
      <name val="Times New Roman"/>
      <family val="1"/>
    </font>
    <font>
      <sz val="10"/>
      <name val="Times New Roman"/>
      <family val="1"/>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sz val="12"/>
      <color theme="9" tint="-0.499984740745262"/>
      <name val="Calibri"/>
      <family val="2"/>
      <scheme val="minor"/>
    </font>
    <font>
      <sz val="12"/>
      <color rgb="FFFF0000"/>
      <name val="Times New Roman"/>
      <family val="1"/>
    </font>
    <font>
      <sz val="12"/>
      <name val="Arial MT"/>
      <family val="1"/>
    </font>
    <font>
      <sz val="10"/>
      <color rgb="FFFF0000"/>
      <name val="Times New Roman"/>
      <family val="1"/>
    </font>
    <font>
      <strike/>
      <sz val="12"/>
      <color rgb="FFFF0000"/>
      <name val="Times New Roman"/>
      <family val="1"/>
    </font>
    <font>
      <sz val="12"/>
      <name val="Times New Roman"/>
      <family val="1"/>
    </font>
    <font>
      <b/>
      <sz val="21"/>
      <name val="Times New Roman"/>
      <family val="1"/>
    </font>
    <font>
      <sz val="12"/>
      <color rgb="FFFF0000"/>
      <name val="Times New Roman"/>
      <family val="1"/>
    </font>
    <font>
      <strike/>
      <sz val="12"/>
      <name val="Times New Roman"/>
      <family val="1"/>
    </font>
    <font>
      <b/>
      <sz val="12"/>
      <name val="Times New Roman"/>
      <family val="1"/>
    </font>
    <font>
      <b/>
      <sz val="12"/>
      <color rgb="FFC00000"/>
      <name val="Times New Roman"/>
      <family val="1"/>
    </font>
    <font>
      <sz val="12"/>
      <color rgb="FF002060"/>
      <name val="Times New Roman"/>
      <family val="1"/>
    </font>
    <font>
      <sz val="12"/>
      <color theme="5" tint="-0.499984740745262"/>
      <name val="Times New Roman"/>
      <family val="1"/>
    </font>
    <font>
      <b/>
      <sz val="10"/>
      <name val="Times New Roman"/>
      <family val="1"/>
    </font>
    <font>
      <sz val="10"/>
      <name val="Times New Roman"/>
      <family val="1"/>
    </font>
    <font>
      <sz val="10"/>
      <name val="Arial MT"/>
    </font>
    <font>
      <strike/>
      <sz val="10"/>
      <name val="Arial MT"/>
    </font>
    <font>
      <u/>
      <sz val="10"/>
      <name val="Arial MT"/>
    </font>
    <font>
      <b/>
      <sz val="11"/>
      <color theme="1"/>
      <name val="Calibri"/>
      <family val="2"/>
      <scheme val="minor"/>
    </font>
    <font>
      <u/>
      <sz val="10"/>
      <name val="Calibri"/>
      <family val="2"/>
      <scheme val="minor"/>
    </font>
    <font>
      <sz val="11"/>
      <name val="Calibri"/>
      <family val="2"/>
      <scheme val="minor"/>
    </font>
    <font>
      <b/>
      <sz val="12"/>
      <color theme="1"/>
      <name val="Calibri"/>
      <family val="2"/>
      <scheme val="minor"/>
    </font>
    <font>
      <b/>
      <sz val="11"/>
      <color rgb="FFFF0000"/>
      <name val="Calibri"/>
      <family val="2"/>
      <scheme val="minor"/>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theme="2"/>
        <bgColor indexed="64"/>
      </patternFill>
    </fill>
  </fills>
  <borders count="35">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39">
    <xf numFmtId="174" fontId="0" fillId="0" borderId="0" applyProtection="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7" fillId="6"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6" borderId="0" applyNumberFormat="0" applyBorder="0" applyAlignment="0" applyProtection="0"/>
    <xf numFmtId="0" fontId="47" fillId="4"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8" borderId="0" applyNumberFormat="0" applyBorder="0" applyAlignment="0" applyProtection="0"/>
    <xf numFmtId="0" fontId="48" fillId="6" borderId="0" applyNumberFormat="0" applyBorder="0" applyAlignment="0" applyProtection="0"/>
    <xf numFmtId="0" fontId="48" fillId="3" borderId="0" applyNumberFormat="0" applyBorder="0" applyAlignment="0" applyProtection="0"/>
    <xf numFmtId="0" fontId="48" fillId="11"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9" fillId="15" borderId="0" applyNumberFormat="0" applyBorder="0" applyAlignment="0" applyProtection="0"/>
    <xf numFmtId="174" fontId="9" fillId="0" borderId="0" applyFill="0"/>
    <xf numFmtId="174" fontId="9" fillId="0" borderId="0">
      <alignment horizontal="center"/>
    </xf>
    <xf numFmtId="0" fontId="9" fillId="0" borderId="0" applyFill="0">
      <alignment horizontal="center"/>
    </xf>
    <xf numFmtId="174" fontId="10" fillId="0" borderId="1" applyFill="0"/>
    <xf numFmtId="0" fontId="11" fillId="0" borderId="0" applyFont="0" applyAlignment="0"/>
    <xf numFmtId="0" fontId="12" fillId="0" borderId="0" applyFill="0">
      <alignment vertical="top"/>
    </xf>
    <xf numFmtId="0" fontId="10" fillId="0" borderId="0" applyFill="0">
      <alignment horizontal="left" vertical="top"/>
    </xf>
    <xf numFmtId="174" fontId="13" fillId="0" borderId="2" applyFill="0"/>
    <xf numFmtId="0" fontId="11" fillId="0" borderId="0" applyNumberFormat="0" applyFont="0" applyAlignment="0"/>
    <xf numFmtId="0" fontId="12" fillId="0" borderId="0" applyFill="0">
      <alignment wrapText="1"/>
    </xf>
    <xf numFmtId="0" fontId="10" fillId="0" borderId="0" applyFill="0">
      <alignment horizontal="left" vertical="top" wrapText="1"/>
    </xf>
    <xf numFmtId="174" fontId="14" fillId="0" borderId="0" applyFill="0"/>
    <xf numFmtId="0" fontId="15" fillId="0" borderId="0" applyNumberFormat="0" applyFont="0" applyAlignment="0">
      <alignment horizontal="center"/>
    </xf>
    <xf numFmtId="0" fontId="16" fillId="0" borderId="0" applyFill="0">
      <alignment vertical="top" wrapText="1"/>
    </xf>
    <xf numFmtId="0" fontId="13" fillId="0" borderId="0" applyFill="0">
      <alignment horizontal="left" vertical="top" wrapText="1"/>
    </xf>
    <xf numFmtId="174" fontId="11" fillId="0" borderId="0" applyFill="0"/>
    <xf numFmtId="0" fontId="15" fillId="0" borderId="0" applyNumberFormat="0" applyFont="0" applyAlignment="0">
      <alignment horizontal="center"/>
    </xf>
    <xf numFmtId="0" fontId="17" fillId="0" borderId="0" applyFill="0">
      <alignment vertical="center" wrapText="1"/>
    </xf>
    <xf numFmtId="0" fontId="18" fillId="0" borderId="0">
      <alignment horizontal="left" vertical="center" wrapText="1"/>
    </xf>
    <xf numFmtId="174" fontId="19" fillId="0" borderId="0" applyFill="0"/>
    <xf numFmtId="0" fontId="15" fillId="0" borderId="0" applyNumberFormat="0" applyFont="0" applyAlignment="0">
      <alignment horizontal="center"/>
    </xf>
    <xf numFmtId="0" fontId="20" fillId="0" borderId="0" applyFill="0">
      <alignment horizontal="center" vertical="center" wrapText="1"/>
    </xf>
    <xf numFmtId="0" fontId="21" fillId="0" borderId="0" applyFill="0">
      <alignment horizontal="center" vertical="center" wrapText="1"/>
    </xf>
    <xf numFmtId="174" fontId="22" fillId="0" borderId="0" applyFill="0"/>
    <xf numFmtId="0" fontId="15" fillId="0" borderId="0" applyNumberFormat="0" applyFont="0" applyAlignment="0">
      <alignment horizontal="center"/>
    </xf>
    <xf numFmtId="0" fontId="23" fillId="0" borderId="0" applyFill="0">
      <alignment horizontal="center" vertical="center" wrapText="1"/>
    </xf>
    <xf numFmtId="0" fontId="24" fillId="0" borderId="0" applyFill="0">
      <alignment horizontal="center" vertical="center" wrapText="1"/>
    </xf>
    <xf numFmtId="174" fontId="25" fillId="0" borderId="0" applyFill="0"/>
    <xf numFmtId="0" fontId="15" fillId="0" borderId="0" applyNumberFormat="0" applyFont="0" applyAlignment="0">
      <alignment horizontal="center"/>
    </xf>
    <xf numFmtId="0" fontId="26" fillId="0" borderId="0">
      <alignment horizontal="center" wrapText="1"/>
    </xf>
    <xf numFmtId="0" fontId="22" fillId="0" borderId="0" applyFill="0">
      <alignment horizontal="center" wrapText="1"/>
    </xf>
    <xf numFmtId="0" fontId="50" fillId="16" borderId="3" applyNumberFormat="0" applyAlignment="0" applyProtection="0"/>
    <xf numFmtId="0" fontId="51" fillId="17" borderId="4" applyNumberFormat="0" applyAlignment="0" applyProtection="0"/>
    <xf numFmtId="43" fontId="11"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3"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53" fillId="0" borderId="0" applyNumberFormat="0" applyFill="0" applyBorder="0" applyAlignment="0" applyProtection="0"/>
    <xf numFmtId="2" fontId="11" fillId="0" borderId="0" applyFont="0" applyFill="0" applyBorder="0" applyAlignment="0" applyProtection="0"/>
    <xf numFmtId="0" fontId="54" fillId="6" borderId="0" applyNumberFormat="0" applyBorder="0" applyAlignment="0" applyProtection="0"/>
    <xf numFmtId="0" fontId="27" fillId="0" borderId="0" applyFont="0" applyFill="0" applyBorder="0" applyAlignment="0" applyProtection="0"/>
    <xf numFmtId="0" fontId="28" fillId="0" borderId="0" applyFont="0" applyFill="0" applyBorder="0" applyAlignment="0" applyProtection="0"/>
    <xf numFmtId="0" fontId="55" fillId="0" borderId="5" applyNumberFormat="0" applyFill="0" applyAlignment="0" applyProtection="0"/>
    <xf numFmtId="0" fontId="55" fillId="0" borderId="0" applyNumberFormat="0" applyFill="0" applyBorder="0" applyAlignment="0" applyProtection="0"/>
    <xf numFmtId="0" fontId="29" fillId="0" borderId="6"/>
    <xf numFmtId="0" fontId="30" fillId="0" borderId="0"/>
    <xf numFmtId="0" fontId="56" fillId="7" borderId="3" applyNumberFormat="0" applyAlignment="0" applyProtection="0"/>
    <xf numFmtId="0" fontId="57" fillId="0" borderId="7" applyNumberFormat="0" applyFill="0" applyAlignment="0" applyProtection="0"/>
    <xf numFmtId="0" fontId="58" fillId="7" borderId="0" applyNumberFormat="0" applyBorder="0" applyAlignment="0" applyProtection="0"/>
    <xf numFmtId="0" fontId="62" fillId="0" borderId="0">
      <alignment vertical="top"/>
    </xf>
    <xf numFmtId="0" fontId="21" fillId="0" borderId="0"/>
    <xf numFmtId="0" fontId="21" fillId="0" borderId="0"/>
    <xf numFmtId="0" fontId="21" fillId="0" borderId="0"/>
    <xf numFmtId="0" fontId="11" fillId="0" borderId="0"/>
    <xf numFmtId="0" fontId="52" fillId="4" borderId="8" applyNumberFormat="0" applyFont="0" applyAlignment="0" applyProtection="0"/>
    <xf numFmtId="0" fontId="59" fillId="16" borderId="9" applyNumberFormat="0" applyAlignment="0" applyProtection="0"/>
    <xf numFmtId="9" fontId="11" fillId="0" borderId="0" applyFont="0" applyFill="0" applyBorder="0" applyAlignment="0" applyProtection="0"/>
    <xf numFmtId="9" fontId="21"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3" fontId="11" fillId="0" borderId="0">
      <alignment horizontal="left" vertical="top"/>
    </xf>
    <xf numFmtId="0" fontId="32" fillId="0" borderId="6">
      <alignment horizontal="center"/>
    </xf>
    <xf numFmtId="3" fontId="31" fillId="0" borderId="0" applyFont="0" applyFill="0" applyBorder="0" applyAlignment="0" applyProtection="0"/>
    <xf numFmtId="0" fontId="31" fillId="18" borderId="0" applyNumberFormat="0" applyFont="0" applyBorder="0" applyAlignment="0" applyProtection="0"/>
    <xf numFmtId="3" fontId="11" fillId="0" borderId="0">
      <alignment horizontal="right" vertical="top"/>
    </xf>
    <xf numFmtId="41" fontId="18" fillId="19" borderId="10" applyFill="0"/>
    <xf numFmtId="0" fontId="33" fillId="0" borderId="0">
      <alignment horizontal="left" indent="7"/>
    </xf>
    <xf numFmtId="41" fontId="18" fillId="0" borderId="10" applyFill="0">
      <alignment horizontal="left" indent="2"/>
    </xf>
    <xf numFmtId="174" fontId="34" fillId="0" borderId="11" applyFill="0">
      <alignment horizontal="right"/>
    </xf>
    <xf numFmtId="0" fontId="35" fillId="0" borderId="12" applyNumberFormat="0" applyFont="0" applyBorder="0">
      <alignment horizontal="right"/>
    </xf>
    <xf numFmtId="0" fontId="36" fillId="0" borderId="0" applyFill="0"/>
    <xf numFmtId="0" fontId="13" fillId="0" borderId="0" applyFill="0"/>
    <xf numFmtId="4" fontId="34" fillId="0" borderId="11" applyFill="0"/>
    <xf numFmtId="0" fontId="11" fillId="0" borderId="0" applyNumberFormat="0" applyFont="0" applyBorder="0" applyAlignment="0"/>
    <xf numFmtId="0" fontId="16" fillId="0" borderId="0" applyFill="0">
      <alignment horizontal="left" indent="1"/>
    </xf>
    <xf numFmtId="0" fontId="37" fillId="0" borderId="0" applyFill="0">
      <alignment horizontal="left" indent="1"/>
    </xf>
    <xf numFmtId="4" fontId="19" fillId="0" borderId="0" applyFill="0"/>
    <xf numFmtId="0" fontId="11" fillId="0" borderId="0" applyNumberFormat="0" applyFont="0" applyFill="0" applyBorder="0" applyAlignment="0"/>
    <xf numFmtId="0" fontId="16" fillId="0" borderId="0" applyFill="0">
      <alignment horizontal="left" indent="2"/>
    </xf>
    <xf numFmtId="0" fontId="13" fillId="0" borderId="0" applyFill="0">
      <alignment horizontal="left" indent="2"/>
    </xf>
    <xf numFmtId="4" fontId="19" fillId="0" borderId="0" applyFill="0"/>
    <xf numFmtId="0" fontId="11" fillId="0" borderId="0" applyNumberFormat="0" applyFont="0" applyBorder="0" applyAlignment="0"/>
    <xf numFmtId="0" fontId="38" fillId="0" borderId="0">
      <alignment horizontal="left" indent="3"/>
    </xf>
    <xf numFmtId="0" fontId="39" fillId="0" borderId="0" applyFill="0">
      <alignment horizontal="left" indent="3"/>
    </xf>
    <xf numFmtId="4" fontId="19" fillId="0" borderId="0" applyFill="0"/>
    <xf numFmtId="0" fontId="11" fillId="0" borderId="0" applyNumberFormat="0" applyFont="0" applyBorder="0" applyAlignment="0"/>
    <xf numFmtId="0" fontId="20" fillId="0" borderId="0">
      <alignment horizontal="left" indent="4"/>
    </xf>
    <xf numFmtId="0" fontId="21" fillId="0" borderId="0" applyFill="0">
      <alignment horizontal="left" indent="4"/>
    </xf>
    <xf numFmtId="4" fontId="22" fillId="0" borderId="0" applyFill="0"/>
    <xf numFmtId="0" fontId="11" fillId="0" borderId="0" applyNumberFormat="0" applyFont="0" applyBorder="0" applyAlignment="0"/>
    <xf numFmtId="0" fontId="23" fillId="0" borderId="0">
      <alignment horizontal="left" indent="5"/>
    </xf>
    <xf numFmtId="0" fontId="24" fillId="0" borderId="0" applyFill="0">
      <alignment horizontal="left" indent="5"/>
    </xf>
    <xf numFmtId="4" fontId="25" fillId="0" borderId="0" applyFill="0"/>
    <xf numFmtId="0" fontId="11" fillId="0" borderId="0" applyNumberFormat="0" applyFont="0" applyFill="0" applyBorder="0" applyAlignment="0"/>
    <xf numFmtId="0" fontId="26" fillId="0" borderId="0" applyFill="0">
      <alignment horizontal="left" indent="6"/>
    </xf>
    <xf numFmtId="0" fontId="22" fillId="0" borderId="0" applyFill="0">
      <alignment horizontal="left" indent="6"/>
    </xf>
    <xf numFmtId="0" fontId="61" fillId="0" borderId="0" applyNumberFormat="0" applyFill="0" applyBorder="0" applyAlignment="0" applyProtection="0"/>
    <xf numFmtId="0" fontId="11" fillId="0" borderId="0" applyFont="0" applyFill="0" applyBorder="0" applyAlignment="0" applyProtection="0"/>
    <xf numFmtId="0" fontId="57" fillId="0" borderId="0" applyNumberFormat="0" applyFill="0" applyBorder="0" applyAlignment="0" applyProtection="0"/>
    <xf numFmtId="0" fontId="8" fillId="0" borderId="0"/>
    <xf numFmtId="9" fontId="8" fillId="0" borderId="0" applyFont="0" applyFill="0" applyBorder="0" applyAlignment="0" applyProtection="0"/>
    <xf numFmtId="44" fontId="11" fillId="0" borderId="0" applyFont="0" applyFill="0" applyBorder="0" applyAlignment="0" applyProtection="0"/>
    <xf numFmtId="0" fontId="7" fillId="0" borderId="0"/>
    <xf numFmtId="0" fontId="6" fillId="0" borderId="0"/>
    <xf numFmtId="9" fontId="11" fillId="0" borderId="0" applyFont="0" applyFill="0" applyBorder="0" applyAlignment="0" applyProtection="0"/>
    <xf numFmtId="0" fontId="5" fillId="0" borderId="0"/>
    <xf numFmtId="0" fontId="5" fillId="0" borderId="0"/>
    <xf numFmtId="0" fontId="11" fillId="0" borderId="0"/>
    <xf numFmtId="43" fontId="5" fillId="0" borderId="0" applyFont="0" applyFill="0" applyBorder="0" applyAlignment="0" applyProtection="0"/>
  </cellStyleXfs>
  <cellXfs count="724">
    <xf numFmtId="174" fontId="0" fillId="0" borderId="0" xfId="0" applyAlignment="1"/>
    <xf numFmtId="174" fontId="40" fillId="0" borderId="0" xfId="0" applyFont="1" applyAlignment="1"/>
    <xf numFmtId="174" fontId="40" fillId="0" borderId="0" xfId="0" applyFont="1" applyFill="1" applyAlignment="1"/>
    <xf numFmtId="0" fontId="40" fillId="0" borderId="0" xfId="0" applyNumberFormat="1" applyFont="1"/>
    <xf numFmtId="0" fontId="40" fillId="0" borderId="0" xfId="0" applyNumberFormat="1" applyFont="1" applyAlignment="1">
      <alignment horizontal="right"/>
    </xf>
    <xf numFmtId="3" fontId="40" fillId="0" borderId="0" xfId="0" applyNumberFormat="1" applyFont="1" applyFill="1" applyBorder="1"/>
    <xf numFmtId="0" fontId="40" fillId="0" borderId="0" xfId="0" applyNumberFormat="1" applyFont="1" applyFill="1"/>
    <xf numFmtId="0" fontId="40" fillId="0" borderId="0" xfId="0" applyNumberFormat="1" applyFont="1" applyFill="1" applyAlignment="1">
      <alignment horizontal="right"/>
    </xf>
    <xf numFmtId="0" fontId="40" fillId="0" borderId="0" xfId="0" applyNumberFormat="1" applyFont="1" applyFill="1" applyBorder="1"/>
    <xf numFmtId="0" fontId="40" fillId="0" borderId="0" xfId="0" applyNumberFormat="1" applyFont="1" applyFill="1" applyBorder="1" applyAlignment="1">
      <alignment horizontal="center"/>
    </xf>
    <xf numFmtId="3" fontId="40" fillId="0" borderId="0" xfId="0" applyNumberFormat="1" applyFont="1" applyFill="1" applyBorder="1" applyAlignment="1"/>
    <xf numFmtId="49" fontId="40" fillId="0" borderId="0" xfId="0" applyNumberFormat="1" applyFont="1" applyFill="1" applyBorder="1" applyAlignment="1">
      <alignment horizontal="left"/>
    </xf>
    <xf numFmtId="49" fontId="40" fillId="0" borderId="0" xfId="0" applyNumberFormat="1" applyFont="1" applyFill="1" applyBorder="1" applyAlignment="1">
      <alignment horizontal="center"/>
    </xf>
    <xf numFmtId="0" fontId="41" fillId="0" borderId="0" xfId="0" applyNumberFormat="1" applyFont="1" applyFill="1" applyBorder="1" applyAlignment="1">
      <alignment horizontal="center"/>
    </xf>
    <xf numFmtId="174" fontId="40" fillId="0" borderId="0" xfId="0" applyFont="1" applyFill="1" applyBorder="1" applyAlignment="1"/>
    <xf numFmtId="3" fontId="41" fillId="0" borderId="0" xfId="0" applyNumberFormat="1" applyFont="1" applyFill="1" applyBorder="1" applyAlignment="1"/>
    <xf numFmtId="164" fontId="40" fillId="0" borderId="0" xfId="0" applyNumberFormat="1" applyFont="1" applyFill="1" applyBorder="1" applyAlignment="1">
      <alignment horizontal="center"/>
    </xf>
    <xf numFmtId="49" fontId="40" fillId="0" borderId="0" xfId="0" applyNumberFormat="1" applyFont="1" applyFill="1" applyBorder="1" applyAlignment="1"/>
    <xf numFmtId="3" fontId="40" fillId="0" borderId="0" xfId="82" applyNumberFormat="1" applyFont="1" applyAlignment="1"/>
    <xf numFmtId="0" fontId="11" fillId="0" borderId="0" xfId="82"/>
    <xf numFmtId="0" fontId="44" fillId="0" borderId="0" xfId="82" applyFont="1" applyAlignment="1"/>
    <xf numFmtId="3" fontId="44" fillId="0" borderId="0" xfId="82" applyNumberFormat="1" applyFont="1" applyAlignment="1"/>
    <xf numFmtId="3" fontId="40" fillId="0" borderId="0" xfId="82" applyNumberFormat="1" applyFont="1" applyBorder="1" applyAlignment="1"/>
    <xf numFmtId="0" fontId="40" fillId="0" borderId="0" xfId="82" applyFont="1" applyBorder="1" applyAlignment="1"/>
    <xf numFmtId="0" fontId="40" fillId="0" borderId="0" xfId="0" applyNumberFormat="1" applyFont="1" applyFill="1" applyBorder="1" applyAlignment="1">
      <alignment horizontal="right"/>
    </xf>
    <xf numFmtId="49" fontId="40" fillId="0" borderId="0" xfId="0" applyNumberFormat="1" applyFont="1" applyFill="1" applyBorder="1"/>
    <xf numFmtId="3" fontId="41" fillId="0" borderId="0" xfId="0" applyNumberFormat="1" applyFont="1" applyFill="1" applyBorder="1" applyAlignment="1">
      <alignment horizontal="center"/>
    </xf>
    <xf numFmtId="0" fontId="40" fillId="0" borderId="0" xfId="0" applyNumberFormat="1" applyFont="1" applyFill="1" applyBorder="1" applyAlignment="1"/>
    <xf numFmtId="0" fontId="41" fillId="0" borderId="0" xfId="0" applyNumberFormat="1" applyFont="1" applyFill="1" applyBorder="1" applyAlignment="1"/>
    <xf numFmtId="3" fontId="40" fillId="0" borderId="0" xfId="82" applyNumberFormat="1" applyFont="1" applyFill="1" applyBorder="1" applyAlignment="1"/>
    <xf numFmtId="175" fontId="40" fillId="0" borderId="0" xfId="63" applyNumberFormat="1" applyFont="1" applyFill="1" applyBorder="1" applyAlignment="1"/>
    <xf numFmtId="0" fontId="40" fillId="0" borderId="0" xfId="82" applyNumberFormat="1" applyFont="1" applyBorder="1" applyAlignment="1"/>
    <xf numFmtId="0" fontId="45" fillId="0" borderId="0" xfId="82" applyFont="1" applyBorder="1"/>
    <xf numFmtId="0" fontId="40" fillId="0" borderId="0" xfId="82" applyFont="1" applyBorder="1"/>
    <xf numFmtId="175" fontId="40" fillId="0" borderId="0" xfId="63" applyNumberFormat="1" applyFont="1" applyBorder="1" applyAlignment="1"/>
    <xf numFmtId="0" fontId="40" fillId="0" borderId="0" xfId="82" applyFont="1"/>
    <xf numFmtId="181" fontId="40" fillId="0" borderId="0" xfId="63" applyNumberFormat="1" applyFont="1" applyBorder="1"/>
    <xf numFmtId="0" fontId="40" fillId="0" borderId="0" xfId="82" applyFont="1" applyAlignment="1">
      <alignment horizontal="left" wrapText="1"/>
    </xf>
    <xf numFmtId="0" fontId="40" fillId="0" borderId="0" xfId="82" applyFont="1" applyAlignment="1">
      <alignment horizontal="left"/>
    </xf>
    <xf numFmtId="0" fontId="45" fillId="0" borderId="0" xfId="82" applyFont="1" applyAlignment="1">
      <alignment horizontal="center"/>
    </xf>
    <xf numFmtId="174" fontId="40" fillId="0" borderId="0" xfId="0" applyFont="1" applyFill="1" applyBorder="1" applyAlignment="1">
      <alignment horizontal="right"/>
    </xf>
    <xf numFmtId="0" fontId="40" fillId="0" borderId="0" xfId="0" applyNumberFormat="1" applyFont="1" applyFill="1" applyBorder="1" applyAlignment="1" applyProtection="1">
      <alignment horizontal="center"/>
      <protection locked="0"/>
    </xf>
    <xf numFmtId="0" fontId="41" fillId="0" borderId="0" xfId="0" applyNumberFormat="1" applyFont="1" applyFill="1" applyBorder="1" applyAlignment="1" applyProtection="1">
      <alignment horizontal="center"/>
      <protection locked="0"/>
    </xf>
    <xf numFmtId="0" fontId="42" fillId="0" borderId="0" xfId="0" applyNumberFormat="1" applyFont="1" applyFill="1" applyBorder="1" applyAlignment="1" applyProtection="1">
      <alignment horizontal="center"/>
      <protection locked="0"/>
    </xf>
    <xf numFmtId="10" fontId="40" fillId="0" borderId="0" xfId="0" applyNumberFormat="1" applyFont="1" applyFill="1" applyBorder="1" applyAlignment="1"/>
    <xf numFmtId="10" fontId="41" fillId="0" borderId="0" xfId="0" applyNumberFormat="1" applyFont="1" applyFill="1" applyBorder="1" applyAlignment="1"/>
    <xf numFmtId="174" fontId="40" fillId="0" borderId="0" xfId="0" applyFont="1" applyFill="1" applyBorder="1" applyAlignment="1">
      <alignment horizontal="center"/>
    </xf>
    <xf numFmtId="174" fontId="41" fillId="0" borderId="0" xfId="0" applyFont="1" applyFill="1" applyBorder="1" applyAlignment="1"/>
    <xf numFmtId="174" fontId="43" fillId="0" borderId="0" xfId="0" applyFont="1" applyFill="1" applyBorder="1" applyAlignment="1"/>
    <xf numFmtId="176" fontId="41" fillId="0" borderId="0" xfId="0" applyNumberFormat="1" applyFont="1" applyFill="1" applyBorder="1" applyAlignment="1">
      <alignment horizontal="center"/>
    </xf>
    <xf numFmtId="174" fontId="41" fillId="0" borderId="13" xfId="0" applyFont="1" applyFill="1" applyBorder="1" applyAlignment="1">
      <alignment horizontal="center" wrapText="1"/>
    </xf>
    <xf numFmtId="174" fontId="41" fillId="0" borderId="14" xfId="0" applyFont="1" applyFill="1" applyBorder="1" applyAlignment="1"/>
    <xf numFmtId="174" fontId="41" fillId="0" borderId="14" xfId="0" applyFont="1" applyFill="1" applyBorder="1" applyAlignment="1">
      <alignment horizontal="center" wrapText="1"/>
    </xf>
    <xf numFmtId="0" fontId="41" fillId="0" borderId="14" xfId="0" applyNumberFormat="1" applyFont="1" applyFill="1" applyBorder="1" applyAlignment="1">
      <alignment horizontal="center" wrapText="1"/>
    </xf>
    <xf numFmtId="174" fontId="41" fillId="0" borderId="12" xfId="0" applyFont="1" applyFill="1" applyBorder="1" applyAlignment="1">
      <alignment horizontal="center" wrapText="1"/>
    </xf>
    <xf numFmtId="3" fontId="41" fillId="0" borderId="12" xfId="0" applyNumberFormat="1" applyFont="1" applyFill="1" applyBorder="1" applyAlignment="1">
      <alignment horizontal="center" wrapText="1"/>
    </xf>
    <xf numFmtId="0" fontId="40" fillId="0" borderId="13" xfId="0" applyNumberFormat="1" applyFont="1" applyFill="1" applyBorder="1"/>
    <xf numFmtId="0" fontId="40" fillId="0" borderId="14" xfId="0" applyNumberFormat="1" applyFont="1" applyFill="1" applyBorder="1"/>
    <xf numFmtId="0" fontId="40" fillId="0" borderId="14" xfId="0" applyNumberFormat="1" applyFont="1" applyFill="1" applyBorder="1" applyAlignment="1">
      <alignment horizontal="center"/>
    </xf>
    <xf numFmtId="0" fontId="40" fillId="0" borderId="12" xfId="0" applyNumberFormat="1" applyFont="1" applyFill="1" applyBorder="1" applyAlignment="1">
      <alignment horizontal="center"/>
    </xf>
    <xf numFmtId="3" fontId="40" fillId="0" borderId="12" xfId="0" applyNumberFormat="1" applyFont="1" applyFill="1" applyBorder="1" applyAlignment="1">
      <alignment horizontal="center" wrapText="1"/>
    </xf>
    <xf numFmtId="0" fontId="40" fillId="0" borderId="16" xfId="0" applyNumberFormat="1" applyFont="1" applyFill="1" applyBorder="1"/>
    <xf numFmtId="0" fontId="40" fillId="0" borderId="10" xfId="0" applyNumberFormat="1" applyFont="1" applyFill="1" applyBorder="1"/>
    <xf numFmtId="3" fontId="40" fillId="0" borderId="10" xfId="0" applyNumberFormat="1" applyFont="1" applyFill="1" applyBorder="1" applyAlignment="1"/>
    <xf numFmtId="174" fontId="40" fillId="0" borderId="16" xfId="0" applyFont="1" applyFill="1" applyBorder="1" applyAlignment="1"/>
    <xf numFmtId="1" fontId="40" fillId="0" borderId="0" xfId="0" applyNumberFormat="1" applyFont="1" applyFill="1" applyBorder="1" applyAlignment="1">
      <alignment horizontal="center"/>
    </xf>
    <xf numFmtId="174" fontId="44" fillId="0" borderId="0" xfId="0" applyFont="1" applyFill="1" applyBorder="1" applyAlignment="1"/>
    <xf numFmtId="174" fontId="44" fillId="0" borderId="10" xfId="0" applyFont="1" applyFill="1" applyBorder="1" applyAlignment="1"/>
    <xf numFmtId="174" fontId="40" fillId="0" borderId="17" xfId="0" applyFont="1" applyFill="1" applyBorder="1" applyAlignment="1"/>
    <xf numFmtId="174" fontId="40" fillId="0" borderId="11" xfId="0" applyFont="1" applyFill="1" applyBorder="1" applyAlignment="1"/>
    <xf numFmtId="174" fontId="44" fillId="0" borderId="11" xfId="0" applyFont="1" applyFill="1" applyBorder="1" applyAlignment="1"/>
    <xf numFmtId="174" fontId="44" fillId="0" borderId="19" xfId="0" applyFont="1" applyFill="1" applyBorder="1" applyAlignment="1"/>
    <xf numFmtId="1" fontId="40" fillId="0" borderId="0" xfId="59" applyNumberFormat="1" applyFont="1" applyFill="1" applyBorder="1" applyAlignment="1">
      <alignment horizontal="center"/>
    </xf>
    <xf numFmtId="174" fontId="40" fillId="0" borderId="6" xfId="0" applyFont="1" applyFill="1" applyBorder="1" applyAlignment="1"/>
    <xf numFmtId="174" fontId="40" fillId="0" borderId="0" xfId="0" applyFont="1" applyFill="1" applyBorder="1" applyAlignment="1">
      <alignment horizontal="center" vertical="top"/>
    </xf>
    <xf numFmtId="175" fontId="40" fillId="0" borderId="10" xfId="63" applyNumberFormat="1" applyFont="1" applyFill="1" applyBorder="1" applyAlignment="1"/>
    <xf numFmtId="174" fontId="45" fillId="0" borderId="0" xfId="0" applyFont="1" applyFill="1" applyBorder="1" applyAlignment="1"/>
    <xf numFmtId="170" fontId="40" fillId="0" borderId="10" xfId="0" applyNumberFormat="1" applyFont="1" applyFill="1" applyBorder="1" applyAlignment="1"/>
    <xf numFmtId="174" fontId="41" fillId="0" borderId="14" xfId="0" applyFont="1" applyFill="1" applyBorder="1" applyAlignment="1">
      <alignment horizontal="center"/>
    </xf>
    <xf numFmtId="174" fontId="40" fillId="0" borderId="16" xfId="0" applyFont="1" applyFill="1" applyBorder="1" applyAlignment="1">
      <alignment horizontal="center"/>
    </xf>
    <xf numFmtId="0" fontId="40" fillId="0" borderId="0" xfId="82" applyFont="1" applyAlignment="1">
      <alignment horizontal="center" vertical="top"/>
    </xf>
    <xf numFmtId="180" fontId="40" fillId="0" borderId="0" xfId="0" applyNumberFormat="1" applyFont="1" applyFill="1" applyBorder="1" applyAlignment="1"/>
    <xf numFmtId="180" fontId="40" fillId="0" borderId="0" xfId="85" applyNumberFormat="1" applyFont="1" applyFill="1" applyBorder="1" applyAlignment="1"/>
    <xf numFmtId="180" fontId="41" fillId="0" borderId="0" xfId="85" applyNumberFormat="1" applyFont="1" applyFill="1" applyBorder="1" applyAlignment="1"/>
    <xf numFmtId="174" fontId="63" fillId="0" borderId="0" xfId="0" applyFont="1" applyAlignment="1">
      <alignment vertical="center"/>
    </xf>
    <xf numFmtId="43" fontId="63" fillId="0" borderId="0" xfId="59" applyFont="1" applyAlignment="1">
      <alignment vertical="center"/>
    </xf>
    <xf numFmtId="43" fontId="40" fillId="0" borderId="0" xfId="59" applyFont="1" applyFill="1" applyBorder="1"/>
    <xf numFmtId="0" fontId="63" fillId="20" borderId="0" xfId="0" applyNumberFormat="1" applyFont="1" applyFill="1" applyAlignment="1">
      <alignment vertical="center"/>
    </xf>
    <xf numFmtId="174" fontId="64" fillId="0" borderId="0" xfId="0" applyFont="1" applyAlignment="1">
      <alignment horizontal="right" vertical="center"/>
    </xf>
    <xf numFmtId="174" fontId="64" fillId="0" borderId="0" xfId="0" applyFont="1" applyAlignment="1">
      <alignment vertical="center"/>
    </xf>
    <xf numFmtId="174" fontId="63" fillId="0" borderId="0" xfId="0" applyFont="1" applyAlignment="1">
      <alignment horizontal="center" vertical="center"/>
    </xf>
    <xf numFmtId="174" fontId="64" fillId="0" borderId="0" xfId="0" applyFont="1" applyAlignment="1">
      <alignment horizontal="center" vertical="center"/>
    </xf>
    <xf numFmtId="174" fontId="65" fillId="0" borderId="0" xfId="0" applyFont="1" applyAlignment="1">
      <alignment horizontal="center" vertical="center"/>
    </xf>
    <xf numFmtId="174" fontId="67" fillId="0" borderId="0" xfId="0" applyFont="1" applyAlignment="1">
      <alignment horizontal="left" vertical="center"/>
    </xf>
    <xf numFmtId="0" fontId="64" fillId="0" borderId="0" xfId="0" applyNumberFormat="1" applyFont="1" applyAlignment="1">
      <alignment horizontal="center" vertical="center"/>
    </xf>
    <xf numFmtId="174" fontId="65" fillId="0" borderId="0" xfId="0" applyFont="1" applyAlignment="1">
      <alignment vertical="center"/>
    </xf>
    <xf numFmtId="43" fontId="63" fillId="0" borderId="0" xfId="59" applyFont="1" applyAlignment="1">
      <alignment horizontal="center" vertical="center"/>
    </xf>
    <xf numFmtId="49" fontId="63" fillId="0" borderId="0" xfId="0" applyNumberFormat="1" applyFont="1" applyAlignment="1">
      <alignment vertical="center"/>
    </xf>
    <xf numFmtId="174" fontId="63" fillId="0" borderId="0" xfId="0" applyFont="1" applyFill="1" applyAlignment="1">
      <alignment horizontal="center" vertical="center"/>
    </xf>
    <xf numFmtId="174" fontId="65" fillId="0" borderId="0" xfId="0" applyFont="1" applyFill="1" applyAlignment="1">
      <alignment horizontal="center" vertical="center"/>
    </xf>
    <xf numFmtId="174" fontId="64" fillId="0" borderId="0" xfId="0" applyFont="1" applyAlignment="1">
      <alignment horizontal="left" vertical="center"/>
    </xf>
    <xf numFmtId="0" fontId="66" fillId="0" borderId="0" xfId="0" applyNumberFormat="1" applyFont="1" applyFill="1" applyAlignment="1">
      <alignment horizontal="right" vertical="center"/>
    </xf>
    <xf numFmtId="174" fontId="66" fillId="0" borderId="0" xfId="0" applyFont="1" applyAlignment="1">
      <alignment horizontal="right" vertical="center"/>
    </xf>
    <xf numFmtId="49" fontId="63" fillId="0" borderId="0" xfId="0" applyNumberFormat="1" applyFont="1" applyAlignment="1">
      <alignment horizontal="center" vertical="center"/>
    </xf>
    <xf numFmtId="49" fontId="64" fillId="0" borderId="0" xfId="0" applyNumberFormat="1" applyFont="1" applyAlignment="1">
      <alignment horizontal="center" vertical="center"/>
    </xf>
    <xf numFmtId="164" fontId="63" fillId="0" borderId="0" xfId="85" applyNumberFormat="1" applyFont="1" applyAlignment="1">
      <alignment horizontal="center" vertical="center"/>
    </xf>
    <xf numFmtId="174" fontId="69" fillId="21" borderId="15" xfId="0" applyFont="1" applyFill="1" applyBorder="1" applyAlignment="1">
      <alignment vertical="center"/>
    </xf>
    <xf numFmtId="174" fontId="70" fillId="21" borderId="2" xfId="0" applyFont="1" applyFill="1" applyBorder="1" applyAlignment="1">
      <alignment vertical="center"/>
    </xf>
    <xf numFmtId="174" fontId="70" fillId="21" borderId="2" xfId="0" applyFont="1" applyFill="1" applyBorder="1" applyAlignment="1">
      <alignment horizontal="center" vertical="center"/>
    </xf>
    <xf numFmtId="174" fontId="70" fillId="21" borderId="20" xfId="0" applyFont="1" applyFill="1" applyBorder="1" applyAlignment="1">
      <alignment vertical="center"/>
    </xf>
    <xf numFmtId="174" fontId="63" fillId="0" borderId="16" xfId="0" applyFont="1" applyBorder="1" applyAlignment="1">
      <alignment vertical="center"/>
    </xf>
    <xf numFmtId="174" fontId="63" fillId="0" borderId="0" xfId="0" applyFont="1" applyBorder="1" applyAlignment="1">
      <alignment vertical="center"/>
    </xf>
    <xf numFmtId="174" fontId="65" fillId="0" borderId="0" xfId="0" applyFont="1" applyBorder="1" applyAlignment="1">
      <alignment horizontal="center" vertical="center"/>
    </xf>
    <xf numFmtId="174" fontId="63" fillId="0" borderId="21" xfId="0" applyFont="1" applyBorder="1" applyAlignment="1">
      <alignment vertical="center"/>
    </xf>
    <xf numFmtId="174" fontId="64" fillId="0" borderId="0" xfId="0" applyFont="1" applyBorder="1" applyAlignment="1">
      <alignment horizontal="right" vertical="center"/>
    </xf>
    <xf numFmtId="174" fontId="64" fillId="0" borderId="0" xfId="0" applyFont="1" applyBorder="1" applyAlignment="1">
      <alignment horizontal="center" vertical="center"/>
    </xf>
    <xf numFmtId="0" fontId="63" fillId="20" borderId="0" xfId="0" applyNumberFormat="1" applyFont="1" applyFill="1" applyBorder="1" applyAlignment="1">
      <alignment vertical="center"/>
    </xf>
    <xf numFmtId="174" fontId="63" fillId="0" borderId="17" xfId="0" applyFont="1" applyBorder="1" applyAlignment="1">
      <alignment vertical="center"/>
    </xf>
    <xf numFmtId="174" fontId="63" fillId="0" borderId="11" xfId="0" applyFont="1" applyBorder="1" applyAlignment="1">
      <alignment vertical="center"/>
    </xf>
    <xf numFmtId="174" fontId="63" fillId="0" borderId="22" xfId="0" applyFont="1" applyBorder="1" applyAlignment="1">
      <alignment vertical="center"/>
    </xf>
    <xf numFmtId="175" fontId="40" fillId="20" borderId="0" xfId="63" applyNumberFormat="1" applyFont="1" applyFill="1" applyBorder="1" applyAlignment="1"/>
    <xf numFmtId="174" fontId="41" fillId="0" borderId="14" xfId="0" applyFont="1" applyFill="1" applyBorder="1" applyAlignment="1">
      <alignment wrapText="1"/>
    </xf>
    <xf numFmtId="174" fontId="40" fillId="0" borderId="0" xfId="0" applyFont="1" applyFill="1" applyBorder="1" applyAlignment="1">
      <alignment wrapText="1"/>
    </xf>
    <xf numFmtId="0" fontId="40" fillId="0" borderId="2" xfId="0" applyNumberFormat="1" applyFont="1" applyFill="1" applyBorder="1"/>
    <xf numFmtId="0" fontId="40" fillId="0" borderId="20" xfId="0" applyNumberFormat="1" applyFont="1" applyFill="1" applyBorder="1"/>
    <xf numFmtId="0" fontId="40" fillId="0" borderId="16" xfId="0" applyNumberFormat="1" applyFont="1" applyFill="1" applyBorder="1" applyAlignment="1">
      <alignment horizontal="center"/>
    </xf>
    <xf numFmtId="0" fontId="40" fillId="0" borderId="14" xfId="0" applyNumberFormat="1" applyFont="1" applyFill="1" applyBorder="1" applyAlignment="1">
      <alignment horizontal="center" wrapText="1"/>
    </xf>
    <xf numFmtId="43" fontId="40" fillId="0" borderId="21" xfId="59" applyFont="1" applyFill="1" applyBorder="1"/>
    <xf numFmtId="43" fontId="40" fillId="0" borderId="0" xfId="59" applyFont="1" applyFill="1" applyBorder="1" applyAlignment="1"/>
    <xf numFmtId="43" fontId="44" fillId="0" borderId="0" xfId="59" applyFont="1" applyFill="1" applyBorder="1" applyAlignment="1"/>
    <xf numFmtId="43" fontId="44" fillId="0" borderId="21" xfId="59" applyFont="1" applyFill="1" applyBorder="1" applyAlignment="1"/>
    <xf numFmtId="43" fontId="44" fillId="0" borderId="11" xfId="59" applyFont="1" applyFill="1" applyBorder="1" applyAlignment="1"/>
    <xf numFmtId="43" fontId="44" fillId="0" borderId="22" xfId="59" applyFont="1" applyFill="1" applyBorder="1" applyAlignment="1"/>
    <xf numFmtId="174" fontId="40" fillId="20" borderId="0" xfId="0" applyFont="1" applyFill="1" applyBorder="1" applyAlignment="1">
      <alignment horizontal="right"/>
    </xf>
    <xf numFmtId="174" fontId="70" fillId="0" borderId="0" xfId="0" applyFont="1" applyFill="1" applyBorder="1" applyAlignment="1">
      <alignment horizontal="center" vertical="center"/>
    </xf>
    <xf numFmtId="174" fontId="70" fillId="0" borderId="0" xfId="0" applyFont="1" applyFill="1" applyBorder="1" applyAlignment="1">
      <alignment vertical="center"/>
    </xf>
    <xf numFmtId="174" fontId="68" fillId="0" borderId="0" xfId="0" applyFont="1" applyAlignment="1">
      <alignment horizontal="left" vertical="center"/>
    </xf>
    <xf numFmtId="174" fontId="40" fillId="0" borderId="0" xfId="0" applyFont="1" applyAlignment="1">
      <alignment vertical="center"/>
    </xf>
    <xf numFmtId="174" fontId="40" fillId="0" borderId="0" xfId="0" applyFont="1" applyAlignment="1">
      <alignment horizontal="right" vertical="center"/>
    </xf>
    <xf numFmtId="174" fontId="40" fillId="0" borderId="0" xfId="0" applyFont="1" applyAlignment="1">
      <alignment horizontal="center" vertical="center"/>
    </xf>
    <xf numFmtId="164" fontId="40" fillId="0" borderId="0" xfId="85" applyNumberFormat="1" applyFont="1" applyFill="1" applyBorder="1" applyAlignment="1"/>
    <xf numFmtId="174" fontId="71" fillId="0" borderId="0" xfId="0" applyFont="1" applyFill="1" applyProtection="1">
      <protection locked="0"/>
    </xf>
    <xf numFmtId="174" fontId="18" fillId="0" borderId="0" xfId="0" applyFont="1" applyFill="1" applyProtection="1">
      <protection locked="0"/>
    </xf>
    <xf numFmtId="174" fontId="71" fillId="0" borderId="25" xfId="0" applyFont="1" applyFill="1" applyBorder="1" applyAlignment="1" applyProtection="1">
      <alignment horizontal="center" wrapText="1"/>
      <protection locked="0"/>
    </xf>
    <xf numFmtId="174" fontId="71" fillId="0" borderId="25" xfId="0" applyFont="1" applyFill="1" applyBorder="1" applyProtection="1">
      <protection locked="0"/>
    </xf>
    <xf numFmtId="174" fontId="71" fillId="0" borderId="0" xfId="0" applyFont="1" applyFill="1" applyAlignment="1" applyProtection="1">
      <alignment horizontal="center"/>
      <protection locked="0"/>
    </xf>
    <xf numFmtId="179" fontId="71" fillId="0" borderId="0" xfId="0" applyNumberFormat="1" applyFont="1" applyFill="1" applyProtection="1">
      <protection locked="0"/>
    </xf>
    <xf numFmtId="174" fontId="72" fillId="0" borderId="0" xfId="0" applyFont="1" applyFill="1" applyAlignment="1" applyProtection="1">
      <alignment horizontal="center"/>
      <protection locked="0"/>
    </xf>
    <xf numFmtId="179" fontId="71" fillId="0" borderId="0" xfId="0" applyNumberFormat="1" applyFont="1" applyFill="1" applyAlignment="1" applyProtection="1">
      <alignment horizontal="left"/>
      <protection locked="0"/>
    </xf>
    <xf numFmtId="0" fontId="72" fillId="0" borderId="0" xfId="0" applyNumberFormat="1" applyFont="1" applyFill="1" applyAlignment="1" applyProtection="1">
      <alignment horizontal="left"/>
      <protection locked="0"/>
    </xf>
    <xf numFmtId="174" fontId="72" fillId="0" borderId="0" xfId="0" applyFont="1" applyFill="1" applyAlignment="1" applyProtection="1">
      <alignment horizontal="center" wrapText="1"/>
      <protection locked="0"/>
    </xf>
    <xf numFmtId="179" fontId="72" fillId="0" borderId="0" xfId="0" applyNumberFormat="1" applyFont="1" applyFill="1" applyAlignment="1" applyProtection="1">
      <alignment horizontal="center" wrapText="1"/>
      <protection locked="0"/>
    </xf>
    <xf numFmtId="183" fontId="71" fillId="0" borderId="0" xfId="85" applyNumberFormat="1" applyFont="1" applyFill="1" applyProtection="1">
      <protection locked="0"/>
    </xf>
    <xf numFmtId="179" fontId="71" fillId="0" borderId="0" xfId="0" applyNumberFormat="1" applyFont="1" applyFill="1" applyAlignment="1" applyProtection="1">
      <alignment horizontal="center"/>
      <protection locked="0"/>
    </xf>
    <xf numFmtId="179" fontId="71" fillId="0" borderId="0" xfId="59" applyNumberFormat="1" applyFont="1" applyFill="1" applyProtection="1">
      <protection locked="0"/>
    </xf>
    <xf numFmtId="179" fontId="71" fillId="0" borderId="11" xfId="59" applyNumberFormat="1" applyFont="1" applyFill="1" applyBorder="1" applyProtection="1">
      <protection locked="0"/>
    </xf>
    <xf numFmtId="179" fontId="72" fillId="0" borderId="0" xfId="59" applyNumberFormat="1" applyFont="1" applyFill="1" applyProtection="1">
      <protection locked="0"/>
    </xf>
    <xf numFmtId="174" fontId="18" fillId="0" borderId="0" xfId="0" applyFont="1" applyFill="1"/>
    <xf numFmtId="179" fontId="72" fillId="0" borderId="0" xfId="59" applyNumberFormat="1" applyFont="1" applyFill="1" applyAlignment="1" applyProtection="1">
      <alignment horizontal="center"/>
      <protection locked="0"/>
    </xf>
    <xf numFmtId="174" fontId="73" fillId="0" borderId="0" xfId="0" applyFont="1" applyFill="1" applyProtection="1">
      <protection locked="0"/>
    </xf>
    <xf numFmtId="175" fontId="18" fillId="0" borderId="0" xfId="63" applyNumberFormat="1" applyFont="1" applyFill="1"/>
    <xf numFmtId="174" fontId="18" fillId="0" borderId="0" xfId="0" applyFont="1" applyFill="1" applyAlignment="1" applyProtection="1">
      <alignment wrapText="1"/>
      <protection locked="0"/>
    </xf>
    <xf numFmtId="174" fontId="40" fillId="0" borderId="0" xfId="0" applyFont="1" applyAlignment="1">
      <alignment vertical="center" wrapText="1"/>
    </xf>
    <xf numFmtId="174" fontId="71" fillId="0" borderId="24" xfId="0" applyFont="1" applyFill="1" applyBorder="1" applyAlignment="1" applyProtection="1">
      <alignment horizontal="center" vertical="center" wrapText="1"/>
      <protection locked="0"/>
    </xf>
    <xf numFmtId="174" fontId="71" fillId="0" borderId="0" xfId="0" applyFont="1" applyFill="1" applyAlignment="1" applyProtection="1">
      <alignment horizontal="center" vertical="center" wrapText="1"/>
      <protection locked="0"/>
    </xf>
    <xf numFmtId="174" fontId="73" fillId="0" borderId="0" xfId="0" applyFont="1" applyFill="1" applyAlignment="1" applyProtection="1">
      <alignment horizontal="left"/>
      <protection locked="0"/>
    </xf>
    <xf numFmtId="0" fontId="63" fillId="0" borderId="0" xfId="0" applyNumberFormat="1" applyFont="1" applyFill="1" applyAlignment="1">
      <alignment vertical="center"/>
    </xf>
    <xf numFmtId="174" fontId="40" fillId="0" borderId="0" xfId="0" applyFont="1" applyFill="1" applyBorder="1" applyAlignment="1">
      <alignment horizontal="left" indent="1"/>
    </xf>
    <xf numFmtId="179" fontId="40" fillId="0" borderId="0" xfId="59" applyNumberFormat="1" applyFont="1" applyFill="1" applyBorder="1" applyAlignment="1"/>
    <xf numFmtId="179" fontId="40" fillId="0" borderId="0" xfId="85" applyNumberFormat="1" applyFont="1" applyFill="1" applyBorder="1" applyAlignment="1"/>
    <xf numFmtId="49" fontId="41" fillId="0" borderId="0" xfId="0" applyNumberFormat="1" applyFont="1" applyFill="1" applyBorder="1" applyAlignment="1">
      <alignment horizontal="center"/>
    </xf>
    <xf numFmtId="3" fontId="40" fillId="0" borderId="0" xfId="0" applyNumberFormat="1" applyFont="1" applyFill="1" applyBorder="1" applyAlignment="1">
      <alignment horizontal="center"/>
    </xf>
    <xf numFmtId="174" fontId="41" fillId="0" borderId="0" xfId="0" applyFont="1" applyFill="1" applyBorder="1" applyAlignment="1">
      <alignment horizontal="center"/>
    </xf>
    <xf numFmtId="0" fontId="40" fillId="0" borderId="0" xfId="0" applyNumberFormat="1" applyFont="1" applyFill="1" applyBorder="1" applyAlignment="1" applyProtection="1">
      <alignment horizontal="center"/>
      <protection locked="0"/>
    </xf>
    <xf numFmtId="0" fontId="40" fillId="0" borderId="12" xfId="0" applyNumberFormat="1" applyFont="1" applyFill="1" applyBorder="1" applyAlignment="1">
      <alignment horizontal="center" wrapText="1"/>
    </xf>
    <xf numFmtId="179" fontId="64" fillId="20" borderId="0" xfId="59" applyNumberFormat="1" applyFont="1" applyFill="1" applyAlignment="1">
      <alignment horizontal="center" vertical="center"/>
    </xf>
    <xf numFmtId="179" fontId="64" fillId="0" borderId="0" xfId="59" applyNumberFormat="1" applyFont="1" applyAlignment="1">
      <alignment vertical="center"/>
    </xf>
    <xf numFmtId="179" fontId="64" fillId="0" borderId="0" xfId="59" applyNumberFormat="1" applyFont="1" applyAlignment="1">
      <alignment horizontal="center" vertical="center"/>
    </xf>
    <xf numFmtId="179" fontId="64" fillId="20" borderId="0" xfId="59" applyNumberFormat="1" applyFont="1" applyFill="1" applyBorder="1" applyAlignment="1">
      <alignment horizontal="center" vertical="center"/>
    </xf>
    <xf numFmtId="179" fontId="64" fillId="0" borderId="0" xfId="59" applyNumberFormat="1" applyFont="1" applyBorder="1" applyAlignment="1">
      <alignment horizontal="center" vertical="center"/>
    </xf>
    <xf numFmtId="179" fontId="64" fillId="0" borderId="11" xfId="59" applyNumberFormat="1" applyFont="1" applyBorder="1" applyAlignment="1">
      <alignment horizontal="center" vertical="center"/>
    </xf>
    <xf numFmtId="179" fontId="64" fillId="20" borderId="6" xfId="59" applyNumberFormat="1" applyFont="1" applyFill="1" applyBorder="1" applyAlignment="1">
      <alignment horizontal="center" vertical="center"/>
    </xf>
    <xf numFmtId="179" fontId="64" fillId="0" borderId="0" xfId="59" applyNumberFormat="1" applyFont="1" applyFill="1" applyAlignment="1">
      <alignment horizontal="center" vertical="center"/>
    </xf>
    <xf numFmtId="179" fontId="40" fillId="20" borderId="0" xfId="59" applyNumberFormat="1" applyFont="1" applyFill="1" applyBorder="1" applyAlignment="1"/>
    <xf numFmtId="0" fontId="74" fillId="0" borderId="0" xfId="129" applyFont="1"/>
    <xf numFmtId="0" fontId="75" fillId="0" borderId="0" xfId="129" applyFont="1"/>
    <xf numFmtId="0" fontId="76" fillId="0" borderId="0" xfId="129" applyFont="1"/>
    <xf numFmtId="0" fontId="74" fillId="0" borderId="0" xfId="129" applyFont="1" applyAlignment="1">
      <alignment horizontal="left" vertical="center"/>
    </xf>
    <xf numFmtId="10" fontId="74" fillId="0" borderId="0" xfId="130" applyNumberFormat="1" applyFont="1"/>
    <xf numFmtId="0" fontId="74" fillId="0" borderId="0" xfId="129" applyFont="1" applyFill="1"/>
    <xf numFmtId="174" fontId="63" fillId="0" borderId="0" xfId="0" applyFont="1" applyFill="1" applyAlignment="1">
      <alignment vertical="center"/>
    </xf>
    <xf numFmtId="174" fontId="64" fillId="0" borderId="0" xfId="0" applyFont="1" applyFill="1" applyAlignment="1">
      <alignment vertical="center"/>
    </xf>
    <xf numFmtId="174" fontId="40" fillId="0" borderId="0" xfId="0" applyFont="1" applyFill="1" applyAlignment="1">
      <alignment vertical="center"/>
    </xf>
    <xf numFmtId="0" fontId="11" fillId="0" borderId="0" xfId="82" applyFill="1"/>
    <xf numFmtId="0" fontId="8" fillId="0" borderId="0" xfId="129" applyAlignment="1">
      <alignment vertical="center"/>
    </xf>
    <xf numFmtId="174" fontId="40" fillId="0" borderId="0" xfId="0" applyFont="1" applyFill="1" applyAlignment="1"/>
    <xf numFmtId="3" fontId="40" fillId="20" borderId="0" xfId="82" applyNumberFormat="1" applyFont="1" applyFill="1" applyBorder="1" applyAlignment="1"/>
    <xf numFmtId="175" fontId="40" fillId="20" borderId="11" xfId="63" applyNumberFormat="1" applyFont="1" applyFill="1" applyBorder="1" applyAlignment="1"/>
    <xf numFmtId="180" fontId="40" fillId="20" borderId="0" xfId="85" applyNumberFormat="1" applyFont="1" applyFill="1" applyBorder="1" applyAlignment="1"/>
    <xf numFmtId="174" fontId="77" fillId="0" borderId="0" xfId="0" applyFont="1" applyAlignment="1">
      <alignment vertical="center"/>
    </xf>
    <xf numFmtId="174" fontId="63" fillId="0" borderId="0" xfId="0" applyFont="1" applyAlignment="1">
      <alignment horizontal="center" vertical="top" wrapText="1"/>
    </xf>
    <xf numFmtId="174" fontId="78" fillId="0" borderId="0" xfId="0" applyFont="1" applyAlignment="1">
      <alignment horizontal="center" vertical="center"/>
    </xf>
    <xf numFmtId="1" fontId="63" fillId="0" borderId="0" xfId="0" applyNumberFormat="1" applyFont="1" applyAlignment="1">
      <alignment horizontal="right" vertical="center"/>
    </xf>
    <xf numFmtId="179" fontId="63" fillId="0" borderId="0" xfId="59" applyNumberFormat="1" applyFont="1" applyAlignment="1">
      <alignment horizontal="left" vertical="center"/>
    </xf>
    <xf numFmtId="179" fontId="79" fillId="0" borderId="0" xfId="59" applyNumberFormat="1" applyFont="1" applyAlignment="1">
      <alignment horizontal="center" vertical="center"/>
    </xf>
    <xf numFmtId="174" fontId="79" fillId="0" borderId="0" xfId="0" applyFont="1" applyAlignment="1">
      <alignment horizontal="center" vertical="center"/>
    </xf>
    <xf numFmtId="1" fontId="64" fillId="0" borderId="0" xfId="0" applyNumberFormat="1" applyFont="1" applyAlignment="1">
      <alignment horizontal="center" vertical="center"/>
    </xf>
    <xf numFmtId="174" fontId="65" fillId="0" borderId="0" xfId="0" applyFont="1" applyAlignment="1">
      <alignment horizontal="right" vertical="center"/>
    </xf>
    <xf numFmtId="185" fontId="65" fillId="0" borderId="0" xfId="0" applyNumberFormat="1" applyFont="1" applyAlignment="1">
      <alignment horizontal="center" vertical="center"/>
    </xf>
    <xf numFmtId="1" fontId="65" fillId="0" borderId="0" xfId="0" applyNumberFormat="1" applyFont="1" applyAlignment="1">
      <alignment horizontal="center" vertical="center"/>
    </xf>
    <xf numFmtId="1" fontId="63" fillId="20" borderId="0" xfId="0" applyNumberFormat="1" applyFont="1" applyFill="1" applyAlignment="1">
      <alignment vertical="center"/>
    </xf>
    <xf numFmtId="179" fontId="64" fillId="20" borderId="0" xfId="59" applyNumberFormat="1" applyFont="1" applyFill="1" applyAlignment="1">
      <alignment vertical="center"/>
    </xf>
    <xf numFmtId="1" fontId="63" fillId="0" borderId="0" xfId="0" applyNumberFormat="1" applyFont="1" applyAlignment="1">
      <alignment vertical="center"/>
    </xf>
    <xf numFmtId="0" fontId="35" fillId="0" borderId="0" xfId="129" applyFont="1"/>
    <xf numFmtId="0" fontId="41" fillId="0" borderId="23" xfId="0" applyNumberFormat="1" applyFont="1" applyFill="1" applyBorder="1" applyAlignment="1">
      <alignment horizontal="center" wrapText="1"/>
    </xf>
    <xf numFmtId="0" fontId="40" fillId="0" borderId="23" xfId="0" applyNumberFormat="1" applyFont="1" applyFill="1" applyBorder="1" applyAlignment="1">
      <alignment horizontal="center" wrapText="1"/>
    </xf>
    <xf numFmtId="174" fontId="40" fillId="0" borderId="0" xfId="0" applyFont="1" applyAlignment="1">
      <alignment horizontal="right" vertical="top"/>
    </xf>
    <xf numFmtId="174" fontId="63" fillId="0" borderId="0" xfId="0" applyFont="1" applyAlignment="1">
      <alignment horizontal="center" vertical="top"/>
    </xf>
    <xf numFmtId="174" fontId="63" fillId="0" borderId="0" xfId="0" applyFont="1" applyAlignment="1">
      <alignment vertical="top"/>
    </xf>
    <xf numFmtId="0" fontId="74" fillId="0" borderId="0" xfId="133" applyFont="1"/>
    <xf numFmtId="0" fontId="75" fillId="0" borderId="0" xfId="133" applyFont="1"/>
    <xf numFmtId="0" fontId="74" fillId="0" borderId="0" xfId="133" applyFont="1" applyFill="1"/>
    <xf numFmtId="0" fontId="75" fillId="0" borderId="6" xfId="133" applyFont="1" applyBorder="1"/>
    <xf numFmtId="10" fontId="74" fillId="20" borderId="0" xfId="133" applyNumberFormat="1" applyFont="1" applyFill="1"/>
    <xf numFmtId="0" fontId="74" fillId="0" borderId="0" xfId="133" applyFont="1" applyAlignment="1">
      <alignment horizontal="right" wrapText="1"/>
    </xf>
    <xf numFmtId="0" fontId="75" fillId="0" borderId="0" xfId="133" applyFont="1" applyBorder="1"/>
    <xf numFmtId="0" fontId="74" fillId="0" borderId="0" xfId="133" applyFont="1" applyAlignment="1">
      <alignment horizontal="center"/>
    </xf>
    <xf numFmtId="0" fontId="74" fillId="0" borderId="0" xfId="133" applyFont="1" applyAlignment="1">
      <alignment horizontal="center" wrapText="1"/>
    </xf>
    <xf numFmtId="164" fontId="74" fillId="0" borderId="27" xfId="133" applyNumberFormat="1" applyFont="1" applyBorder="1"/>
    <xf numFmtId="174" fontId="63" fillId="0" borderId="0" xfId="0" applyFont="1" applyAlignment="1">
      <alignment horizontal="left" vertical="top" wrapText="1"/>
    </xf>
    <xf numFmtId="174" fontId="63" fillId="0" borderId="0" xfId="0" applyFont="1" applyAlignment="1">
      <alignment horizontal="left" vertical="center"/>
    </xf>
    <xf numFmtId="174" fontId="65" fillId="0" borderId="0" xfId="0" applyFont="1" applyAlignment="1">
      <alignment horizontal="center" vertical="center"/>
    </xf>
    <xf numFmtId="3" fontId="40" fillId="0" borderId="0" xfId="0" applyNumberFormat="1" applyFont="1" applyFill="1" applyBorder="1" applyAlignment="1">
      <alignment horizontal="center"/>
    </xf>
    <xf numFmtId="174" fontId="81" fillId="0" borderId="0" xfId="0" applyFont="1" applyAlignment="1">
      <alignment vertical="center"/>
    </xf>
    <xf numFmtId="0" fontId="64" fillId="0" borderId="0" xfId="0" applyNumberFormat="1" applyFont="1" applyFill="1" applyAlignment="1">
      <alignment horizontal="center" vertical="center"/>
    </xf>
    <xf numFmtId="49" fontId="63" fillId="0" borderId="0" xfId="0" applyNumberFormat="1" applyFont="1" applyFill="1" applyAlignment="1">
      <alignment vertical="center"/>
    </xf>
    <xf numFmtId="179" fontId="64" fillId="0" borderId="0" xfId="59" applyNumberFormat="1" applyFont="1" applyFill="1" applyAlignment="1">
      <alignment vertical="center"/>
    </xf>
    <xf numFmtId="174" fontId="81" fillId="0" borderId="0" xfId="0" applyFont="1" applyFill="1" applyAlignment="1">
      <alignment vertical="center"/>
    </xf>
    <xf numFmtId="0" fontId="65" fillId="22" borderId="28" xfId="0" applyNumberFormat="1" applyFont="1" applyFill="1" applyBorder="1" applyAlignment="1">
      <alignment horizontal="left" vertical="center"/>
    </xf>
    <xf numFmtId="49" fontId="63" fillId="22" borderId="29" xfId="0" applyNumberFormat="1" applyFont="1" applyFill="1" applyBorder="1" applyAlignment="1">
      <alignment vertical="center"/>
    </xf>
    <xf numFmtId="0" fontId="63" fillId="22" borderId="29" xfId="0" applyNumberFormat="1" applyFont="1" applyFill="1" applyBorder="1" applyAlignment="1">
      <alignment vertical="center"/>
    </xf>
    <xf numFmtId="174" fontId="63" fillId="22" borderId="29" xfId="0" applyFont="1" applyFill="1" applyBorder="1" applyAlignment="1">
      <alignment vertical="center"/>
    </xf>
    <xf numFmtId="179" fontId="64" fillId="22" borderId="29" xfId="59" applyNumberFormat="1" applyFont="1" applyFill="1" applyBorder="1" applyAlignment="1">
      <alignment horizontal="center" vertical="center"/>
    </xf>
    <xf numFmtId="179" fontId="64" fillId="22" borderId="29" xfId="59" applyNumberFormat="1" applyFont="1" applyFill="1" applyBorder="1" applyAlignment="1">
      <alignment vertical="center"/>
    </xf>
    <xf numFmtId="179" fontId="64" fillId="22" borderId="30" xfId="59" applyNumberFormat="1" applyFont="1" applyFill="1" applyBorder="1" applyAlignment="1">
      <alignment vertical="center"/>
    </xf>
    <xf numFmtId="0" fontId="65" fillId="22" borderId="31" xfId="0" applyNumberFormat="1" applyFont="1" applyFill="1" applyBorder="1" applyAlignment="1">
      <alignment horizontal="left" vertical="center"/>
    </xf>
    <xf numFmtId="49" fontId="63" fillId="22" borderId="6" xfId="0" applyNumberFormat="1" applyFont="1" applyFill="1" applyBorder="1" applyAlignment="1">
      <alignment vertical="center"/>
    </xf>
    <xf numFmtId="0" fontId="63" fillId="22" borderId="6" xfId="0" applyNumberFormat="1" applyFont="1" applyFill="1" applyBorder="1" applyAlignment="1">
      <alignment vertical="center"/>
    </xf>
    <xf numFmtId="174" fontId="63" fillId="22" borderId="6" xfId="0" applyFont="1" applyFill="1" applyBorder="1" applyAlignment="1">
      <alignment vertical="center"/>
    </xf>
    <xf numFmtId="179" fontId="64" fillId="22" borderId="6" xfId="59" applyNumberFormat="1" applyFont="1" applyFill="1" applyBorder="1" applyAlignment="1">
      <alignment horizontal="center" vertical="center"/>
    </xf>
    <xf numFmtId="179" fontId="64" fillId="22" borderId="6" xfId="59" applyNumberFormat="1" applyFont="1" applyFill="1" applyBorder="1" applyAlignment="1">
      <alignment vertical="center"/>
    </xf>
    <xf numFmtId="179" fontId="64" fillId="22" borderId="32" xfId="59" applyNumberFormat="1" applyFont="1" applyFill="1" applyBorder="1" applyAlignment="1">
      <alignment vertical="center"/>
    </xf>
    <xf numFmtId="174" fontId="63" fillId="0" borderId="33" xfId="0" applyFont="1" applyBorder="1" applyAlignment="1">
      <alignment horizontal="center" vertical="center"/>
    </xf>
    <xf numFmtId="174" fontId="66" fillId="0" borderId="0" xfId="0" applyFont="1" applyBorder="1" applyAlignment="1">
      <alignment horizontal="center" vertical="center"/>
    </xf>
    <xf numFmtId="174" fontId="65" fillId="0" borderId="34" xfId="0" applyFont="1" applyBorder="1" applyAlignment="1">
      <alignment horizontal="center" vertical="center"/>
    </xf>
    <xf numFmtId="174" fontId="63" fillId="0" borderId="34" xfId="0" applyFont="1" applyBorder="1" applyAlignment="1">
      <alignment vertical="center"/>
    </xf>
    <xf numFmtId="0" fontId="64" fillId="0" borderId="33" xfId="0" applyNumberFormat="1" applyFont="1" applyBorder="1" applyAlignment="1">
      <alignment horizontal="center" vertical="center"/>
    </xf>
    <xf numFmtId="49" fontId="63" fillId="0" borderId="0" xfId="0" applyNumberFormat="1" applyFont="1" applyBorder="1" applyAlignment="1">
      <alignment vertical="center"/>
    </xf>
    <xf numFmtId="179" fontId="64" fillId="0" borderId="0" xfId="59" applyNumberFormat="1" applyFont="1" applyFill="1" applyBorder="1" applyAlignment="1">
      <alignment horizontal="center" vertical="center"/>
    </xf>
    <xf numFmtId="179" fontId="64" fillId="0" borderId="0" xfId="59" applyNumberFormat="1" applyFont="1" applyBorder="1" applyAlignment="1">
      <alignment vertical="center"/>
    </xf>
    <xf numFmtId="179" fontId="64" fillId="0" borderId="34" xfId="59" applyNumberFormat="1" applyFont="1" applyBorder="1" applyAlignment="1">
      <alignment vertical="center"/>
    </xf>
    <xf numFmtId="0" fontId="64" fillId="0" borderId="31" xfId="0" applyNumberFormat="1" applyFont="1" applyBorder="1" applyAlignment="1">
      <alignment horizontal="center" vertical="center"/>
    </xf>
    <xf numFmtId="174" fontId="63" fillId="0" borderId="6" xfId="0" applyFont="1" applyBorder="1" applyAlignment="1">
      <alignment vertical="center"/>
    </xf>
    <xf numFmtId="179" fontId="64" fillId="0" borderId="6" xfId="59" applyNumberFormat="1" applyFont="1" applyBorder="1" applyAlignment="1">
      <alignment horizontal="center" vertical="center"/>
    </xf>
    <xf numFmtId="179" fontId="64" fillId="0" borderId="32" xfId="59" applyNumberFormat="1" applyFont="1" applyBorder="1" applyAlignment="1">
      <alignment horizontal="center" vertical="center"/>
    </xf>
    <xf numFmtId="179" fontId="63" fillId="20" borderId="0" xfId="59" applyNumberFormat="1" applyFont="1" applyFill="1" applyAlignment="1">
      <alignment horizontal="left" vertical="center"/>
    </xf>
    <xf numFmtId="43" fontId="63" fillId="20" borderId="0" xfId="59" applyFont="1" applyFill="1" applyAlignment="1">
      <alignment horizontal="left" vertical="center"/>
    </xf>
    <xf numFmtId="179" fontId="63" fillId="20" borderId="0" xfId="59" applyNumberFormat="1" applyFont="1" applyFill="1" applyAlignment="1">
      <alignment vertical="center"/>
    </xf>
    <xf numFmtId="3" fontId="40" fillId="0" borderId="0" xfId="0" applyNumberFormat="1" applyFont="1" applyFill="1" applyBorder="1" applyAlignment="1">
      <alignment horizontal="center"/>
    </xf>
    <xf numFmtId="1" fontId="40" fillId="0" borderId="0" xfId="0" applyNumberFormat="1" applyFont="1" applyFill="1" applyBorder="1" applyAlignment="1"/>
    <xf numFmtId="1" fontId="40" fillId="20" borderId="0" xfId="0" applyNumberFormat="1" applyFont="1" applyFill="1" applyBorder="1" applyAlignment="1"/>
    <xf numFmtId="49" fontId="42" fillId="0" borderId="0" xfId="0" applyNumberFormat="1" applyFont="1" applyFill="1" applyBorder="1" applyAlignment="1">
      <alignment horizontal="center" wrapText="1"/>
    </xf>
    <xf numFmtId="1" fontId="42" fillId="0" borderId="0" xfId="0" applyNumberFormat="1" applyFont="1" applyFill="1" applyBorder="1" applyAlignment="1">
      <alignment horizontal="center" wrapText="1"/>
    </xf>
    <xf numFmtId="49" fontId="40" fillId="0" borderId="0" xfId="0" applyNumberFormat="1" applyFont="1" applyFill="1" applyBorder="1" applyAlignment="1">
      <alignment horizontal="center"/>
    </xf>
    <xf numFmtId="49" fontId="42" fillId="0" borderId="0" xfId="0" applyNumberFormat="1" applyFont="1" applyFill="1" applyBorder="1" applyAlignment="1">
      <alignment horizontal="right" wrapText="1"/>
    </xf>
    <xf numFmtId="1" fontId="40" fillId="20" borderId="0" xfId="0" applyNumberFormat="1" applyFont="1" applyFill="1" applyBorder="1" applyAlignment="1">
      <alignment horizontal="center"/>
    </xf>
    <xf numFmtId="1" fontId="40" fillId="0" borderId="0" xfId="0" applyNumberFormat="1" applyFont="1" applyFill="1" applyBorder="1" applyAlignment="1">
      <alignment horizontal="center" vertical="top"/>
    </xf>
    <xf numFmtId="49" fontId="40" fillId="0" borderId="0" xfId="0" applyNumberFormat="1" applyFont="1" applyFill="1" applyBorder="1" applyAlignment="1">
      <alignment vertical="top"/>
    </xf>
    <xf numFmtId="1" fontId="40" fillId="20" borderId="0" xfId="0" applyNumberFormat="1" applyFont="1" applyFill="1" applyBorder="1" applyAlignment="1">
      <alignment vertical="top"/>
    </xf>
    <xf numFmtId="174" fontId="40" fillId="0" borderId="0" xfId="0" applyFont="1" applyFill="1" applyBorder="1" applyAlignment="1">
      <alignment horizontal="right" vertical="top"/>
    </xf>
    <xf numFmtId="1" fontId="40" fillId="20" borderId="0" xfId="0" applyNumberFormat="1" applyFont="1" applyFill="1" applyBorder="1" applyAlignment="1">
      <alignment horizontal="center" vertical="top"/>
    </xf>
    <xf numFmtId="179" fontId="40" fillId="0" borderId="0" xfId="59" applyNumberFormat="1" applyFont="1" applyFill="1" applyBorder="1" applyAlignment="1">
      <alignment vertical="top"/>
    </xf>
    <xf numFmtId="179" fontId="40" fillId="20" borderId="0" xfId="59" applyNumberFormat="1" applyFont="1" applyFill="1" applyBorder="1" applyAlignment="1">
      <alignment vertical="top"/>
    </xf>
    <xf numFmtId="174" fontId="40" fillId="0" borderId="0" xfId="0" applyFont="1" applyFill="1" applyBorder="1" applyAlignment="1">
      <alignment vertical="top"/>
    </xf>
    <xf numFmtId="174" fontId="40" fillId="0" borderId="0" xfId="0" applyFont="1" applyAlignment="1">
      <alignment horizontal="center"/>
    </xf>
    <xf numFmtId="1" fontId="40" fillId="0" borderId="0" xfId="0" applyNumberFormat="1" applyFont="1" applyFill="1" applyBorder="1" applyAlignment="1">
      <alignment vertical="top"/>
    </xf>
    <xf numFmtId="179" fontId="40" fillId="0" borderId="6" xfId="59" applyNumberFormat="1" applyFont="1" applyFill="1" applyBorder="1" applyAlignment="1">
      <alignment vertical="top"/>
    </xf>
    <xf numFmtId="49" fontId="41" fillId="0" borderId="0" xfId="59" applyNumberFormat="1" applyFont="1" applyFill="1" applyBorder="1" applyAlignment="1">
      <alignment horizontal="right" vertical="top"/>
    </xf>
    <xf numFmtId="0" fontId="40" fillId="0" borderId="0" xfId="0" applyNumberFormat="1" applyFont="1" applyAlignment="1">
      <alignment horizontal="center" vertical="center"/>
    </xf>
    <xf numFmtId="174" fontId="40" fillId="0" borderId="0" xfId="0" applyFont="1" applyAlignment="1">
      <alignment horizontal="center" vertical="top"/>
    </xf>
    <xf numFmtId="174" fontId="40" fillId="0" borderId="0" xfId="0" applyFont="1" applyAlignment="1">
      <alignment horizontal="center"/>
    </xf>
    <xf numFmtId="174" fontId="82" fillId="0" borderId="0" xfId="0" applyFont="1" applyFill="1" applyBorder="1" applyAlignment="1"/>
    <xf numFmtId="0" fontId="82" fillId="0" borderId="0" xfId="0" applyNumberFormat="1" applyFont="1" applyFill="1" applyBorder="1"/>
    <xf numFmtId="174" fontId="84" fillId="0" borderId="0" xfId="0" applyFont="1" applyFill="1" applyBorder="1" applyAlignment="1"/>
    <xf numFmtId="3" fontId="82" fillId="0" borderId="0" xfId="0" applyNumberFormat="1" applyFont="1" applyFill="1" applyBorder="1" applyAlignment="1"/>
    <xf numFmtId="0" fontId="82" fillId="0" borderId="10" xfId="0" applyNumberFormat="1" applyFont="1" applyFill="1" applyBorder="1"/>
    <xf numFmtId="174" fontId="84" fillId="0" borderId="10" xfId="0" applyFont="1" applyFill="1" applyBorder="1" applyAlignment="1"/>
    <xf numFmtId="174" fontId="84" fillId="0" borderId="19" xfId="0" applyFont="1" applyFill="1" applyBorder="1" applyAlignment="1"/>
    <xf numFmtId="174" fontId="86" fillId="0" borderId="0" xfId="0" applyFont="1" applyAlignment="1"/>
    <xf numFmtId="0" fontId="86" fillId="0" borderId="0" xfId="0" applyNumberFormat="1" applyFont="1" applyAlignment="1">
      <alignment horizontal="right"/>
    </xf>
    <xf numFmtId="0" fontId="86" fillId="0" borderId="0" xfId="0" applyNumberFormat="1" applyFont="1" applyAlignment="1">
      <alignment horizontal="left"/>
    </xf>
    <xf numFmtId="0" fontId="86" fillId="0" borderId="0" xfId="0" applyNumberFormat="1" applyFont="1"/>
    <xf numFmtId="0" fontId="86" fillId="0" borderId="0" xfId="0" applyNumberFormat="1" applyFont="1" applyAlignment="1"/>
    <xf numFmtId="0" fontId="86" fillId="20" borderId="0" xfId="0" applyNumberFormat="1" applyFont="1" applyFill="1"/>
    <xf numFmtId="174" fontId="86" fillId="20" borderId="0" xfId="0" applyFont="1" applyFill="1" applyAlignment="1"/>
    <xf numFmtId="0" fontId="86" fillId="20" borderId="0" xfId="0" applyNumberFormat="1" applyFont="1" applyFill="1" applyAlignment="1">
      <alignment horizontal="right"/>
    </xf>
    <xf numFmtId="3" fontId="86" fillId="0" borderId="0" xfId="0" applyNumberFormat="1" applyFont="1" applyAlignment="1"/>
    <xf numFmtId="0" fontId="86" fillId="0" borderId="0" xfId="0" applyNumberFormat="1" applyFont="1" applyAlignment="1">
      <alignment horizontal="center"/>
    </xf>
    <xf numFmtId="49" fontId="86" fillId="0" borderId="0" xfId="0" applyNumberFormat="1" applyFont="1" applyFill="1"/>
    <xf numFmtId="49" fontId="86" fillId="0" borderId="0" xfId="0" applyNumberFormat="1" applyFont="1"/>
    <xf numFmtId="0" fontId="86" fillId="0" borderId="6" xfId="0" applyNumberFormat="1" applyFont="1" applyBorder="1" applyAlignment="1">
      <alignment horizontal="center"/>
    </xf>
    <xf numFmtId="0" fontId="86" fillId="0" borderId="0" xfId="0" applyNumberFormat="1" applyFont="1" applyFill="1" applyBorder="1" applyAlignment="1">
      <alignment horizontal="right"/>
    </xf>
    <xf numFmtId="3" fontId="86" fillId="0" borderId="0" xfId="0" applyNumberFormat="1" applyFont="1"/>
    <xf numFmtId="42" fontId="86" fillId="0" borderId="0" xfId="0" applyNumberFormat="1" applyFont="1" applyFill="1"/>
    <xf numFmtId="0" fontId="86" fillId="0" borderId="0" xfId="0" applyNumberFormat="1" applyFont="1" applyFill="1" applyBorder="1"/>
    <xf numFmtId="180" fontId="86" fillId="0" borderId="0" xfId="85" applyNumberFormat="1" applyFont="1" applyAlignment="1"/>
    <xf numFmtId="177" fontId="86" fillId="0" borderId="0" xfId="0" applyNumberFormat="1" applyFont="1" applyFill="1" applyBorder="1"/>
    <xf numFmtId="0" fontId="86" fillId="0" borderId="0" xfId="0" applyNumberFormat="1" applyFont="1" applyFill="1" applyAlignment="1">
      <alignment horizontal="left"/>
    </xf>
    <xf numFmtId="3" fontId="86" fillId="0" borderId="0" xfId="0" applyNumberFormat="1" applyFont="1" applyFill="1" applyAlignment="1"/>
    <xf numFmtId="0" fontId="86" fillId="0" borderId="6" xfId="0" applyNumberFormat="1" applyFont="1" applyBorder="1" applyAlignment="1">
      <alignment horizontal="centerContinuous"/>
    </xf>
    <xf numFmtId="179" fontId="86" fillId="0" borderId="0" xfId="0" applyNumberFormat="1" applyFont="1" applyFill="1" applyBorder="1" applyAlignment="1">
      <alignment horizontal="center"/>
    </xf>
    <xf numFmtId="0" fontId="86" fillId="0" borderId="0" xfId="0" applyNumberFormat="1" applyFont="1" applyBorder="1" applyAlignment="1">
      <alignment horizontal="left"/>
    </xf>
    <xf numFmtId="165" fontId="86" fillId="0" borderId="0" xfId="0" applyNumberFormat="1" applyFont="1" applyBorder="1" applyAlignment="1">
      <alignment horizontal="right"/>
    </xf>
    <xf numFmtId="43" fontId="86" fillId="0" borderId="0" xfId="59" applyFont="1"/>
    <xf numFmtId="179" fontId="86" fillId="0" borderId="0" xfId="59" applyNumberFormat="1" applyFont="1" applyFill="1" applyAlignment="1"/>
    <xf numFmtId="166" fontId="86" fillId="0" borderId="0" xfId="0" applyNumberFormat="1" applyFont="1" applyAlignment="1"/>
    <xf numFmtId="43" fontId="86" fillId="0" borderId="0" xfId="59" applyFont="1" applyFill="1"/>
    <xf numFmtId="37" fontId="86" fillId="0" borderId="0" xfId="63" applyNumberFormat="1" applyFont="1" applyFill="1"/>
    <xf numFmtId="43" fontId="86" fillId="0" borderId="0" xfId="59" applyFont="1" applyFill="1" applyBorder="1"/>
    <xf numFmtId="179" fontId="86" fillId="0" borderId="0" xfId="59" applyNumberFormat="1" applyFont="1" applyFill="1"/>
    <xf numFmtId="37" fontId="86" fillId="0" borderId="0" xfId="0" applyNumberFormat="1" applyFont="1"/>
    <xf numFmtId="3" fontId="86" fillId="0" borderId="0" xfId="0" applyNumberFormat="1" applyFont="1" applyFill="1" applyBorder="1"/>
    <xf numFmtId="179" fontId="86" fillId="20" borderId="0" xfId="59" applyNumberFormat="1" applyFont="1" applyFill="1" applyAlignment="1"/>
    <xf numFmtId="166" fontId="86" fillId="0" borderId="0" xfId="0" applyNumberFormat="1" applyFont="1" applyFill="1" applyAlignment="1"/>
    <xf numFmtId="37" fontId="86" fillId="0" borderId="0" xfId="63" applyNumberFormat="1" applyFont="1" applyFill="1" applyBorder="1" applyAlignment="1">
      <alignment horizontal="center"/>
    </xf>
    <xf numFmtId="0" fontId="86" fillId="0" borderId="0" xfId="0" applyNumberFormat="1" applyFont="1" applyFill="1" applyAlignment="1">
      <alignment horizontal="center"/>
    </xf>
    <xf numFmtId="3" fontId="88" fillId="0" borderId="0" xfId="0" applyNumberFormat="1" applyFont="1" applyFill="1" applyAlignment="1"/>
    <xf numFmtId="37" fontId="86" fillId="0" borderId="0" xfId="0" applyNumberFormat="1" applyFont="1" applyFill="1"/>
    <xf numFmtId="179" fontId="86" fillId="0" borderId="6" xfId="59" applyNumberFormat="1" applyFont="1" applyFill="1" applyBorder="1" applyAlignment="1"/>
    <xf numFmtId="179" fontId="86" fillId="0" borderId="6" xfId="59" applyNumberFormat="1" applyFont="1" applyFill="1" applyBorder="1"/>
    <xf numFmtId="179" fontId="86" fillId="0" borderId="0" xfId="63" applyNumberFormat="1" applyFont="1" applyFill="1" applyAlignment="1">
      <alignment horizontal="right"/>
    </xf>
    <xf numFmtId="179" fontId="86" fillId="0" borderId="0" xfId="63" applyNumberFormat="1" applyFont="1" applyFill="1"/>
    <xf numFmtId="0" fontId="86" fillId="0" borderId="0" xfId="0" applyNumberFormat="1" applyFont="1" applyFill="1"/>
    <xf numFmtId="175" fontId="86" fillId="0" borderId="0" xfId="63" applyNumberFormat="1" applyFont="1" applyFill="1" applyBorder="1"/>
    <xf numFmtId="175" fontId="86" fillId="0" borderId="0" xfId="63" applyNumberFormat="1" applyFont="1" applyFill="1" applyAlignment="1">
      <alignment horizontal="right"/>
    </xf>
    <xf numFmtId="179" fontId="86" fillId="20" borderId="0" xfId="59" applyNumberFormat="1" applyFont="1" applyFill="1"/>
    <xf numFmtId="179" fontId="86" fillId="0" borderId="0" xfId="0" applyNumberFormat="1" applyFont="1" applyAlignment="1"/>
    <xf numFmtId="3" fontId="86" fillId="0" borderId="0" xfId="0" applyNumberFormat="1" applyFont="1" applyAlignment="1">
      <alignment horizontal="fill"/>
    </xf>
    <xf numFmtId="179" fontId="86" fillId="0" borderId="18" xfId="59" applyNumberFormat="1" applyFont="1" applyBorder="1" applyAlignment="1">
      <alignment horizontal="right"/>
    </xf>
    <xf numFmtId="44" fontId="86" fillId="0" borderId="0" xfId="59" applyNumberFormat="1" applyFont="1" applyBorder="1" applyAlignment="1">
      <alignment horizontal="right"/>
    </xf>
    <xf numFmtId="44" fontId="86" fillId="0" borderId="0" xfId="59" applyNumberFormat="1" applyFont="1" applyFill="1" applyBorder="1" applyAlignment="1">
      <alignment horizontal="right"/>
    </xf>
    <xf numFmtId="42" fontId="86" fillId="0" borderId="0" xfId="0" applyNumberFormat="1" applyFont="1" applyBorder="1" applyAlignment="1">
      <alignment horizontal="right"/>
    </xf>
    <xf numFmtId="42" fontId="86" fillId="0" borderId="0" xfId="0" applyNumberFormat="1" applyFont="1" applyFill="1" applyBorder="1" applyAlignment="1">
      <alignment horizontal="right"/>
    </xf>
    <xf numFmtId="3" fontId="86" fillId="0" borderId="6" xfId="0" applyNumberFormat="1" applyFont="1" applyBorder="1" applyAlignment="1">
      <alignment horizontal="center"/>
    </xf>
    <xf numFmtId="174" fontId="86" fillId="0" borderId="0" xfId="0" applyFont="1" applyFill="1" applyBorder="1" applyAlignment="1">
      <alignment horizontal="right"/>
    </xf>
    <xf numFmtId="0" fontId="86" fillId="0" borderId="0" xfId="0" applyNumberFormat="1" applyFont="1" applyFill="1" applyAlignment="1"/>
    <xf numFmtId="171" fontId="86" fillId="0" borderId="0" xfId="85" applyNumberFormat="1" applyFont="1" applyFill="1"/>
    <xf numFmtId="174" fontId="86" fillId="0" borderId="0" xfId="0" applyFont="1" applyAlignment="1">
      <alignment horizontal="left"/>
    </xf>
    <xf numFmtId="174" fontId="86" fillId="0" borderId="0" xfId="0" applyFont="1" applyFill="1" applyAlignment="1"/>
    <xf numFmtId="171" fontId="86" fillId="0" borderId="0" xfId="0" applyNumberFormat="1" applyFont="1" applyFill="1"/>
    <xf numFmtId="0" fontId="89" fillId="0" borderId="0" xfId="0" applyNumberFormat="1" applyFont="1" applyFill="1"/>
    <xf numFmtId="43" fontId="86" fillId="0" borderId="0" xfId="59" applyFont="1" applyAlignment="1"/>
    <xf numFmtId="44" fontId="86" fillId="0" borderId="0" xfId="63" applyFont="1" applyFill="1" applyBorder="1"/>
    <xf numFmtId="44" fontId="86" fillId="0" borderId="0" xfId="63" applyFont="1"/>
    <xf numFmtId="168" fontId="86" fillId="0" borderId="0" xfId="0" applyNumberFormat="1" applyFont="1"/>
    <xf numFmtId="171" fontId="86" fillId="0" borderId="0" xfId="85" applyNumberFormat="1" applyFont="1"/>
    <xf numFmtId="171" fontId="86" fillId="0" borderId="0" xfId="85" applyNumberFormat="1" applyFont="1" applyAlignment="1">
      <alignment horizontal="left"/>
    </xf>
    <xf numFmtId="168" fontId="86" fillId="0" borderId="6" xfId="0" applyNumberFormat="1" applyFont="1" applyBorder="1" applyAlignment="1">
      <alignment horizontal="center"/>
    </xf>
    <xf numFmtId="0" fontId="86" fillId="0" borderId="0" xfId="0" applyNumberFormat="1" applyFont="1" applyFill="1" applyBorder="1" applyAlignment="1">
      <alignment horizontal="center"/>
    </xf>
    <xf numFmtId="0" fontId="86" fillId="0" borderId="0" xfId="0" applyNumberFormat="1" applyFont="1" applyBorder="1" applyAlignment="1">
      <alignment horizontal="center"/>
    </xf>
    <xf numFmtId="174" fontId="86" fillId="0" borderId="6" xfId="0" applyFont="1" applyBorder="1" applyAlignment="1">
      <alignment horizontal="center"/>
    </xf>
    <xf numFmtId="0" fontId="86" fillId="0" borderId="0" xfId="0" applyNumberFormat="1" applyFont="1" applyBorder="1" applyAlignment="1">
      <alignment horizontal="right"/>
    </xf>
    <xf numFmtId="43" fontId="86" fillId="0" borderId="0" xfId="59" applyFont="1" applyBorder="1" applyAlignment="1">
      <alignment horizontal="right"/>
    </xf>
    <xf numFmtId="43" fontId="86" fillId="0" borderId="0" xfId="59" applyFont="1" applyBorder="1"/>
    <xf numFmtId="44" fontId="86" fillId="0" borderId="0" xfId="63" applyNumberFormat="1" applyFont="1" applyFill="1" applyBorder="1"/>
    <xf numFmtId="173" fontId="86" fillId="0" borderId="0" xfId="0" applyNumberFormat="1" applyFont="1" applyAlignment="1"/>
    <xf numFmtId="43" fontId="86" fillId="0" borderId="0" xfId="59" applyFont="1" applyFill="1" applyAlignment="1"/>
    <xf numFmtId="44" fontId="86" fillId="0" borderId="0" xfId="63" applyFont="1" applyFill="1" applyBorder="1" applyAlignment="1"/>
    <xf numFmtId="3" fontId="86" fillId="0" borderId="0" xfId="0" applyNumberFormat="1" applyFont="1" applyAlignment="1">
      <alignment horizontal="left"/>
    </xf>
    <xf numFmtId="49" fontId="86" fillId="0" borderId="0" xfId="0" applyNumberFormat="1" applyFont="1" applyAlignment="1">
      <alignment horizontal="left"/>
    </xf>
    <xf numFmtId="49" fontId="86" fillId="0" borderId="0" xfId="0" applyNumberFormat="1" applyFont="1" applyAlignment="1">
      <alignment horizontal="center"/>
    </xf>
    <xf numFmtId="49" fontId="86" fillId="0" borderId="0" xfId="0" applyNumberFormat="1" applyFont="1" applyFill="1" applyBorder="1" applyAlignment="1">
      <alignment horizontal="center"/>
    </xf>
    <xf numFmtId="174" fontId="90" fillId="0" borderId="0" xfId="0" applyFont="1" applyAlignment="1">
      <alignment horizontal="center"/>
    </xf>
    <xf numFmtId="0" fontId="90" fillId="0" borderId="0" xfId="0" applyNumberFormat="1" applyFont="1" applyAlignment="1">
      <alignment horizontal="center"/>
    </xf>
    <xf numFmtId="0" fontId="90" fillId="0" borderId="0" xfId="0" applyNumberFormat="1" applyFont="1" applyFill="1" applyBorder="1" applyAlignment="1">
      <alignment horizontal="right"/>
    </xf>
    <xf numFmtId="3" fontId="90" fillId="0" borderId="0" xfId="0" applyNumberFormat="1" applyFont="1" applyAlignment="1"/>
    <xf numFmtId="3" fontId="86" fillId="0" borderId="0" xfId="0" applyNumberFormat="1" applyFont="1" applyFill="1" applyBorder="1" applyAlignment="1">
      <alignment horizontal="right"/>
    </xf>
    <xf numFmtId="0" fontId="90" fillId="0" borderId="0" xfId="0" applyNumberFormat="1" applyFont="1" applyAlignment="1"/>
    <xf numFmtId="3" fontId="86" fillId="0" borderId="0" xfId="0" applyNumberFormat="1" applyFont="1" applyFill="1" applyBorder="1" applyAlignment="1"/>
    <xf numFmtId="174" fontId="86" fillId="0" borderId="0" xfId="0" applyFont="1" applyFill="1" applyBorder="1" applyAlignment="1"/>
    <xf numFmtId="165" fontId="86" fillId="0" borderId="0" xfId="0" applyNumberFormat="1" applyFont="1" applyAlignment="1"/>
    <xf numFmtId="43" fontId="86" fillId="0" borderId="0" xfId="59" applyFont="1" applyFill="1" applyBorder="1" applyAlignment="1"/>
    <xf numFmtId="179" fontId="86" fillId="0" borderId="0" xfId="59" applyNumberFormat="1" applyFont="1" applyAlignment="1"/>
    <xf numFmtId="179" fontId="86" fillId="20" borderId="6" xfId="59" applyNumberFormat="1" applyFont="1" applyFill="1" applyBorder="1" applyAlignment="1"/>
    <xf numFmtId="179" fontId="86" fillId="0" borderId="6" xfId="59" applyNumberFormat="1" applyFont="1" applyBorder="1" applyAlignment="1"/>
    <xf numFmtId="164" fontId="86" fillId="0" borderId="0" xfId="0" applyNumberFormat="1" applyFont="1" applyAlignment="1">
      <alignment horizontal="center"/>
    </xf>
    <xf numFmtId="43" fontId="86" fillId="0" borderId="0" xfId="59" applyFont="1" applyFill="1" applyBorder="1" applyAlignment="1">
      <alignment horizontal="center"/>
    </xf>
    <xf numFmtId="43" fontId="86" fillId="0" borderId="0" xfId="59" applyFont="1" applyAlignment="1">
      <alignment horizontal="center"/>
    </xf>
    <xf numFmtId="165" fontId="89" fillId="0" borderId="0" xfId="0" applyNumberFormat="1" applyFont="1" applyFill="1" applyAlignment="1">
      <alignment horizontal="right"/>
    </xf>
    <xf numFmtId="164" fontId="86" fillId="0" borderId="0" xfId="0" applyNumberFormat="1" applyFont="1" applyAlignment="1">
      <alignment horizontal="left"/>
    </xf>
    <xf numFmtId="179" fontId="86" fillId="20" borderId="0" xfId="59" applyNumberFormat="1" applyFont="1" applyFill="1" applyBorder="1" applyAlignment="1"/>
    <xf numFmtId="179" fontId="86" fillId="0" borderId="0" xfId="59" applyNumberFormat="1" applyFont="1" applyBorder="1" applyAlignment="1"/>
    <xf numFmtId="174" fontId="88" fillId="0" borderId="0" xfId="0" applyFont="1" applyAlignment="1"/>
    <xf numFmtId="0" fontId="92" fillId="0" borderId="0" xfId="0" applyNumberFormat="1" applyFont="1" applyAlignment="1">
      <alignment horizontal="left"/>
    </xf>
    <xf numFmtId="3" fontId="93" fillId="0" borderId="0" xfId="0" applyNumberFormat="1" applyFont="1" applyAlignment="1">
      <alignment horizontal="left"/>
    </xf>
    <xf numFmtId="179" fontId="86" fillId="0" borderId="0" xfId="59" applyNumberFormat="1" applyFont="1" applyFill="1" applyBorder="1" applyAlignment="1"/>
    <xf numFmtId="165" fontId="86" fillId="0" borderId="0" xfId="0" applyNumberFormat="1" applyFont="1" applyFill="1" applyAlignment="1"/>
    <xf numFmtId="179" fontId="86" fillId="0" borderId="18" xfId="59" applyNumberFormat="1" applyFont="1" applyBorder="1" applyAlignment="1"/>
    <xf numFmtId="43" fontId="86" fillId="0" borderId="0" xfId="59" applyFont="1" applyBorder="1" applyAlignment="1"/>
    <xf numFmtId="3" fontId="86" fillId="0" borderId="0" xfId="0" applyNumberFormat="1" applyFont="1" applyBorder="1" applyAlignment="1"/>
    <xf numFmtId="0" fontId="86" fillId="0" borderId="0" xfId="0" applyNumberFormat="1" applyFont="1" applyAlignment="1" applyProtection="1">
      <protection locked="0"/>
    </xf>
    <xf numFmtId="3" fontId="86" fillId="0" borderId="0" xfId="0" applyNumberFormat="1" applyFont="1" applyFill="1" applyAlignment="1">
      <alignment horizontal="right"/>
    </xf>
    <xf numFmtId="0" fontId="90" fillId="0" borderId="0" xfId="0" applyNumberFormat="1" applyFont="1" applyAlignment="1">
      <alignment horizontal="left"/>
    </xf>
    <xf numFmtId="3" fontId="89" fillId="0" borderId="0" xfId="0" applyNumberFormat="1" applyFont="1" applyFill="1" applyAlignment="1"/>
    <xf numFmtId="172" fontId="86" fillId="0" borderId="0" xfId="0" applyNumberFormat="1" applyFont="1" applyFill="1" applyAlignment="1">
      <alignment horizontal="left"/>
    </xf>
    <xf numFmtId="166" fontId="89" fillId="0" borderId="0" xfId="0" applyNumberFormat="1" applyFont="1" applyFill="1" applyAlignment="1">
      <alignment horizontal="right"/>
    </xf>
    <xf numFmtId="166" fontId="86" fillId="0" borderId="0" xfId="0" applyNumberFormat="1" applyFont="1" applyAlignment="1">
      <alignment horizontal="center"/>
    </xf>
    <xf numFmtId="10" fontId="86" fillId="0" borderId="0" xfId="0" applyNumberFormat="1" applyFont="1" applyFill="1" applyAlignment="1">
      <alignment horizontal="right"/>
    </xf>
    <xf numFmtId="10" fontId="86" fillId="0" borderId="0" xfId="85" applyNumberFormat="1" applyFont="1" applyAlignment="1">
      <alignment horizontal="left"/>
    </xf>
    <xf numFmtId="10" fontId="86" fillId="0" borderId="0" xfId="85" applyNumberFormat="1" applyFont="1" applyAlignment="1"/>
    <xf numFmtId="184" fontId="86" fillId="0" borderId="0" xfId="59" applyNumberFormat="1" applyFont="1" applyFill="1" applyAlignment="1">
      <alignment horizontal="right"/>
    </xf>
    <xf numFmtId="178" fontId="86" fillId="0" borderId="0" xfId="0" applyNumberFormat="1" applyFont="1" applyAlignment="1">
      <alignment horizontal="left"/>
    </xf>
    <xf numFmtId="10" fontId="86" fillId="0" borderId="0" xfId="0" applyNumberFormat="1" applyFont="1" applyAlignment="1">
      <alignment horizontal="left"/>
    </xf>
    <xf numFmtId="3" fontId="92" fillId="0" borderId="0" xfId="0" applyNumberFormat="1" applyFont="1" applyAlignment="1">
      <alignment horizontal="left"/>
    </xf>
    <xf numFmtId="176" fontId="86" fillId="0" borderId="0" xfId="0" applyNumberFormat="1" applyFont="1" applyAlignment="1"/>
    <xf numFmtId="182" fontId="86" fillId="0" borderId="0" xfId="0" applyNumberFormat="1" applyFont="1" applyAlignment="1"/>
    <xf numFmtId="167" fontId="86" fillId="0" borderId="0" xfId="0" applyNumberFormat="1" applyFont="1" applyAlignment="1"/>
    <xf numFmtId="179" fontId="86" fillId="0" borderId="18" xfId="59" applyNumberFormat="1" applyFont="1" applyFill="1" applyBorder="1" applyAlignment="1"/>
    <xf numFmtId="0" fontId="86" fillId="0" borderId="6" xfId="0" applyNumberFormat="1" applyFont="1" applyFill="1" applyBorder="1"/>
    <xf numFmtId="3" fontId="86" fillId="0" borderId="0" xfId="0" applyNumberFormat="1" applyFont="1" applyFill="1" applyAlignment="1">
      <alignment horizontal="center"/>
    </xf>
    <xf numFmtId="49" fontId="86" fillId="0" borderId="0" xfId="0" applyNumberFormat="1" applyFont="1" applyFill="1" applyBorder="1" applyAlignment="1"/>
    <xf numFmtId="49" fontId="86" fillId="0" borderId="0" xfId="0" applyNumberFormat="1" applyFont="1" applyFill="1" applyAlignment="1"/>
    <xf numFmtId="49" fontId="86" fillId="0" borderId="0" xfId="0" applyNumberFormat="1" applyFont="1" applyFill="1" applyAlignment="1">
      <alignment horizontal="center"/>
    </xf>
    <xf numFmtId="165" fontId="86" fillId="0" borderId="0" xfId="0" applyNumberFormat="1" applyFont="1" applyFill="1" applyAlignment="1">
      <alignment horizontal="right"/>
    </xf>
    <xf numFmtId="165" fontId="86" fillId="0" borderId="0" xfId="0" applyNumberFormat="1" applyFont="1" applyFill="1"/>
    <xf numFmtId="166" fontId="86" fillId="0" borderId="0" xfId="0" applyNumberFormat="1" applyFont="1" applyFill="1"/>
    <xf numFmtId="3" fontId="86" fillId="0" borderId="0" xfId="0" applyNumberFormat="1" applyFont="1" applyAlignment="1">
      <alignment horizontal="center"/>
    </xf>
    <xf numFmtId="3" fontId="86" fillId="0" borderId="6" xfId="0" applyNumberFormat="1" applyFont="1" applyBorder="1" applyAlignment="1"/>
    <xf numFmtId="4" fontId="86" fillId="0" borderId="0" xfId="0" applyNumberFormat="1" applyFont="1" applyAlignment="1"/>
    <xf numFmtId="3" fontId="86" fillId="0" borderId="0" xfId="0" applyNumberFormat="1" applyFont="1" applyBorder="1" applyAlignment="1">
      <alignment horizontal="center"/>
    </xf>
    <xf numFmtId="3" fontId="86" fillId="0" borderId="0" xfId="0" quotePrefix="1" applyNumberFormat="1" applyFont="1" applyAlignment="1"/>
    <xf numFmtId="3" fontId="90" fillId="0" borderId="0" xfId="0" applyNumberFormat="1" applyFont="1" applyAlignment="1">
      <alignment horizontal="center"/>
    </xf>
    <xf numFmtId="166" fontId="86" fillId="0" borderId="0" xfId="0" applyNumberFormat="1" applyFont="1" applyFill="1" applyAlignment="1">
      <alignment horizontal="center"/>
    </xf>
    <xf numFmtId="164" fontId="86" fillId="0" borderId="0" xfId="0" applyNumberFormat="1" applyFont="1" applyFill="1" applyAlignment="1">
      <alignment horizontal="center"/>
    </xf>
    <xf numFmtId="3" fontId="94" fillId="0" borderId="0" xfId="0" applyNumberFormat="1" applyFont="1" applyAlignment="1"/>
    <xf numFmtId="174" fontId="94" fillId="0" borderId="0" xfId="0" applyFont="1" applyAlignment="1"/>
    <xf numFmtId="174" fontId="95" fillId="0" borderId="0" xfId="0" applyFont="1" applyAlignment="1"/>
    <xf numFmtId="0" fontId="86" fillId="0" borderId="6" xfId="0" applyNumberFormat="1" applyFont="1" applyBorder="1" applyAlignment="1"/>
    <xf numFmtId="3" fontId="95" fillId="0" borderId="0" xfId="0" applyNumberFormat="1" applyFont="1" applyAlignment="1"/>
    <xf numFmtId="174" fontId="86" fillId="0" borderId="0" xfId="0" applyFont="1" applyBorder="1" applyAlignment="1"/>
    <xf numFmtId="174" fontId="96" fillId="0" borderId="0" xfId="0" applyFont="1" applyBorder="1" applyAlignment="1"/>
    <xf numFmtId="3" fontId="96" fillId="0" borderId="0" xfId="0" applyNumberFormat="1" applyFont="1" applyBorder="1" applyAlignment="1"/>
    <xf numFmtId="0" fontId="96" fillId="0" borderId="0" xfId="0" applyNumberFormat="1" applyFont="1" applyBorder="1" applyAlignment="1"/>
    <xf numFmtId="174" fontId="97" fillId="0" borderId="0" xfId="0" applyFont="1" applyBorder="1" applyAlignment="1"/>
    <xf numFmtId="174" fontId="98" fillId="0" borderId="0" xfId="0" applyFont="1" applyBorder="1"/>
    <xf numFmtId="174" fontId="96" fillId="0" borderId="0" xfId="0" applyFont="1" applyBorder="1"/>
    <xf numFmtId="174" fontId="96" fillId="0" borderId="0" xfId="0" applyFont="1" applyBorder="1" applyAlignment="1">
      <alignment horizontal="left" wrapText="1"/>
    </xf>
    <xf numFmtId="9" fontId="86" fillId="0" borderId="0" xfId="0" applyNumberFormat="1" applyFont="1" applyAlignment="1"/>
    <xf numFmtId="169" fontId="86" fillId="0" borderId="0" xfId="0" applyNumberFormat="1" applyFont="1" applyAlignment="1"/>
    <xf numFmtId="184" fontId="86" fillId="20" borderId="0" xfId="59" applyNumberFormat="1" applyFont="1" applyFill="1" applyAlignment="1"/>
    <xf numFmtId="169" fontId="86" fillId="0" borderId="6" xfId="0" applyNumberFormat="1" applyFont="1" applyBorder="1" applyAlignment="1"/>
    <xf numFmtId="3" fontId="89" fillId="0" borderId="0" xfId="0" applyNumberFormat="1" applyFont="1" applyAlignment="1"/>
    <xf numFmtId="174" fontId="86" fillId="0" borderId="0" xfId="0" applyFont="1" applyFill="1" applyAlignment="1" applyProtection="1"/>
    <xf numFmtId="179" fontId="86" fillId="20" borderId="0" xfId="59" applyNumberFormat="1" applyFont="1" applyFill="1" applyBorder="1" applyProtection="1">
      <protection locked="0"/>
    </xf>
    <xf numFmtId="38" fontId="86" fillId="0" borderId="0" xfId="0" applyNumberFormat="1" applyFont="1" applyAlignment="1" applyProtection="1"/>
    <xf numFmtId="174" fontId="86" fillId="0" borderId="6" xfId="0" applyFont="1" applyBorder="1" applyAlignment="1"/>
    <xf numFmtId="0" fontId="86" fillId="0" borderId="6" xfId="0" applyNumberFormat="1" applyFont="1" applyBorder="1"/>
    <xf numFmtId="0" fontId="86" fillId="0" borderId="0" xfId="0" applyNumberFormat="1" applyFont="1" applyBorder="1"/>
    <xf numFmtId="179" fontId="86" fillId="20" borderId="6" xfId="59" applyNumberFormat="1" applyFont="1" applyFill="1" applyBorder="1" applyProtection="1">
      <protection locked="0"/>
    </xf>
    <xf numFmtId="38" fontId="86" fillId="0" borderId="0" xfId="0" applyNumberFormat="1" applyFont="1" applyAlignment="1"/>
    <xf numFmtId="179" fontId="86" fillId="0" borderId="0" xfId="59" applyNumberFormat="1" applyFont="1" applyFill="1" applyBorder="1" applyProtection="1"/>
    <xf numFmtId="168" fontId="86" fillId="0" borderId="0" xfId="0" applyNumberFormat="1" applyFont="1" applyAlignment="1">
      <alignment horizontal="center"/>
    </xf>
    <xf numFmtId="1" fontId="86" fillId="0" borderId="0" xfId="0" applyNumberFormat="1" applyFont="1" applyFill="1" applyAlignment="1" applyProtection="1">
      <alignment horizontal="right"/>
    </xf>
    <xf numFmtId="179" fontId="86" fillId="20" borderId="0" xfId="59" applyNumberFormat="1" applyFont="1" applyFill="1" applyBorder="1" applyProtection="1"/>
    <xf numFmtId="1" fontId="86" fillId="0" borderId="0" xfId="0" applyNumberFormat="1" applyFont="1" applyFill="1" applyProtection="1"/>
    <xf numFmtId="179" fontId="86" fillId="20" borderId="0" xfId="59" applyNumberFormat="1" applyFont="1" applyFill="1" applyBorder="1" applyAlignment="1" applyProtection="1">
      <protection locked="0"/>
    </xf>
    <xf numFmtId="1" fontId="86" fillId="0" borderId="0" xfId="0" applyNumberFormat="1" applyFont="1" applyFill="1" applyAlignment="1" applyProtection="1"/>
    <xf numFmtId="3" fontId="86" fillId="0" borderId="0" xfId="0" applyNumberFormat="1" applyFont="1" applyAlignment="1" applyProtection="1"/>
    <xf numFmtId="3" fontId="86" fillId="0" borderId="0" xfId="0" applyNumberFormat="1" applyFont="1" applyBorder="1" applyAlignment="1">
      <alignment horizontal="left"/>
    </xf>
    <xf numFmtId="0" fontId="86" fillId="0" borderId="0" xfId="0" applyNumberFormat="1" applyFont="1" applyBorder="1" applyAlignment="1"/>
    <xf numFmtId="170" fontId="86" fillId="0" borderId="0" xfId="0" applyNumberFormat="1" applyFont="1" applyFill="1" applyBorder="1" applyAlignment="1" applyProtection="1">
      <protection locked="0"/>
    </xf>
    <xf numFmtId="3" fontId="86" fillId="0" borderId="0" xfId="0" applyNumberFormat="1" applyFont="1" applyFill="1" applyAlignment="1" applyProtection="1">
      <alignment horizontal="right"/>
      <protection locked="0"/>
    </xf>
    <xf numFmtId="174" fontId="86" fillId="0" borderId="0" xfId="0" applyNumberFormat="1" applyFont="1" applyBorder="1" applyAlignment="1"/>
    <xf numFmtId="170" fontId="86" fillId="0" borderId="0" xfId="0" applyNumberFormat="1" applyFont="1" applyFill="1" applyBorder="1" applyAlignment="1" applyProtection="1"/>
    <xf numFmtId="174" fontId="86" fillId="0" borderId="0" xfId="0" applyNumberFormat="1" applyFont="1" applyAlignment="1"/>
    <xf numFmtId="174" fontId="86" fillId="0" borderId="0" xfId="0" applyNumberFormat="1" applyFont="1" applyFill="1" applyAlignment="1"/>
    <xf numFmtId="3" fontId="86" fillId="0" borderId="0" xfId="0" applyNumberFormat="1" applyFont="1" applyFill="1" applyAlignment="1" applyProtection="1"/>
    <xf numFmtId="170" fontId="86" fillId="0" borderId="0" xfId="0" applyNumberFormat="1" applyFont="1"/>
    <xf numFmtId="0" fontId="86" fillId="0" borderId="0" xfId="0" applyNumberFormat="1" applyFont="1" applyAlignment="1">
      <alignment horizontal="left" indent="8"/>
    </xf>
    <xf numFmtId="0" fontId="86" fillId="0" borderId="0" xfId="0" applyNumberFormat="1" applyFont="1" applyAlignment="1">
      <alignment horizontal="center" vertical="top" wrapText="1"/>
    </xf>
    <xf numFmtId="3" fontId="86" fillId="0" borderId="0" xfId="0" applyNumberFormat="1" applyFont="1" applyFill="1" applyAlignment="1">
      <alignment horizontal="left"/>
    </xf>
    <xf numFmtId="0" fontId="86" fillId="0" borderId="0" xfId="0" applyNumberFormat="1" applyFont="1" applyFill="1" applyAlignment="1">
      <alignment horizontal="center" vertical="top" wrapText="1"/>
    </xf>
    <xf numFmtId="0" fontId="86" fillId="0" borderId="0" xfId="0" applyNumberFormat="1" applyFont="1" applyFill="1" applyAlignment="1">
      <alignment horizontal="left" vertical="top" wrapText="1" indent="8"/>
    </xf>
    <xf numFmtId="0" fontId="86" fillId="0" borderId="0" xfId="0" applyNumberFormat="1" applyFont="1" applyFill="1" applyAlignment="1">
      <alignment vertical="top" wrapText="1"/>
    </xf>
    <xf numFmtId="10" fontId="86" fillId="20" borderId="0" xfId="59" applyNumberFormat="1" applyFont="1" applyFill="1" applyAlignment="1">
      <alignment vertical="top" wrapText="1"/>
    </xf>
    <xf numFmtId="43" fontId="86" fillId="20" borderId="0" xfId="59" applyFont="1" applyFill="1" applyAlignment="1">
      <alignment vertical="top" wrapText="1"/>
    </xf>
    <xf numFmtId="174" fontId="86" fillId="0" borderId="0" xfId="0" applyFont="1" applyFill="1" applyAlignment="1">
      <alignment horizontal="center" vertical="top" wrapText="1"/>
    </xf>
    <xf numFmtId="174" fontId="86" fillId="0" borderId="0" xfId="0" applyFont="1" applyFill="1" applyAlignment="1">
      <alignment horizontal="left"/>
    </xf>
    <xf numFmtId="174" fontId="86" fillId="0" borderId="0" xfId="0" applyFont="1" applyFill="1" applyAlignment="1">
      <alignment horizontal="left" wrapText="1"/>
    </xf>
    <xf numFmtId="174" fontId="86" fillId="0" borderId="0" xfId="0" applyFont="1" applyFill="1" applyAlignment="1">
      <alignment horizontal="center" vertical="top"/>
    </xf>
    <xf numFmtId="174" fontId="86" fillId="0" borderId="0" xfId="0" applyFont="1" applyFill="1" applyBorder="1" applyAlignment="1">
      <alignment horizontal="center" vertical="top"/>
    </xf>
    <xf numFmtId="174" fontId="86" fillId="0" borderId="0" xfId="0" applyFont="1" applyAlignment="1">
      <alignment horizontal="left" wrapText="1"/>
    </xf>
    <xf numFmtId="174" fontId="88" fillId="0" borderId="0" xfId="0" applyFont="1" applyAlignment="1">
      <alignment horizontal="left" wrapText="1"/>
    </xf>
    <xf numFmtId="49" fontId="86" fillId="0" borderId="0" xfId="0" applyNumberFormat="1" applyFont="1" applyFill="1" applyBorder="1"/>
    <xf numFmtId="42" fontId="86" fillId="0" borderId="0" xfId="0" applyNumberFormat="1" applyFont="1" applyFill="1" applyBorder="1"/>
    <xf numFmtId="49" fontId="86" fillId="0" borderId="0" xfId="0" applyNumberFormat="1" applyFont="1" applyFill="1" applyBorder="1" applyAlignment="1">
      <alignment horizontal="left"/>
    </xf>
    <xf numFmtId="3" fontId="90" fillId="0" borderId="0" xfId="0" applyNumberFormat="1" applyFont="1" applyFill="1" applyBorder="1" applyAlignment="1">
      <alignment horizontal="center"/>
    </xf>
    <xf numFmtId="0" fontId="90" fillId="0" borderId="0" xfId="0" applyNumberFormat="1" applyFont="1" applyFill="1" applyBorder="1" applyAlignment="1">
      <alignment horizontal="center"/>
    </xf>
    <xf numFmtId="0" fontId="86" fillId="0" borderId="0" xfId="0" applyNumberFormat="1" applyFont="1" applyFill="1" applyBorder="1" applyAlignment="1"/>
    <xf numFmtId="174" fontId="90" fillId="0" borderId="0" xfId="0" applyFont="1" applyFill="1" applyBorder="1" applyAlignment="1">
      <alignment horizontal="center"/>
    </xf>
    <xf numFmtId="3" fontId="90" fillId="0" borderId="0" xfId="0" applyNumberFormat="1" applyFont="1" applyFill="1" applyBorder="1" applyAlignment="1"/>
    <xf numFmtId="0" fontId="90" fillId="0" borderId="0" xfId="0" applyNumberFormat="1" applyFont="1" applyFill="1" applyBorder="1" applyAlignment="1"/>
    <xf numFmtId="164" fontId="86" fillId="0" borderId="0" xfId="0" applyNumberFormat="1" applyFont="1" applyFill="1" applyBorder="1" applyAlignment="1">
      <alignment horizontal="left"/>
    </xf>
    <xf numFmtId="166" fontId="86" fillId="0" borderId="0" xfId="0" applyNumberFormat="1" applyFont="1" applyFill="1" applyBorder="1" applyAlignment="1">
      <alignment horizontal="center"/>
    </xf>
    <xf numFmtId="0" fontId="86" fillId="0" borderId="0" xfId="0" applyNumberFormat="1" applyFont="1" applyFill="1" applyAlignment="1">
      <alignment horizontal="left" indent="1"/>
    </xf>
    <xf numFmtId="174" fontId="86" fillId="0" borderId="0" xfId="0" applyFont="1" applyFill="1" applyAlignment="1">
      <alignment horizontal="center"/>
    </xf>
    <xf numFmtId="9" fontId="40" fillId="0" borderId="0" xfId="85" applyFont="1" applyFill="1" applyBorder="1" applyAlignment="1"/>
    <xf numFmtId="1" fontId="85" fillId="0" borderId="0" xfId="59" applyNumberFormat="1" applyFont="1" applyFill="1" applyBorder="1" applyAlignment="1"/>
    <xf numFmtId="44" fontId="40" fillId="0" borderId="10" xfId="63" applyFont="1" applyFill="1" applyBorder="1" applyAlignment="1"/>
    <xf numFmtId="174" fontId="82" fillId="0" borderId="0" xfId="0" applyFont="1" applyFill="1" applyBorder="1" applyAlignment="1">
      <alignment horizontal="center" vertical="center"/>
    </xf>
    <xf numFmtId="10" fontId="91" fillId="0" borderId="0" xfId="85" applyNumberFormat="1" applyFont="1" applyAlignment="1">
      <alignment horizontal="left"/>
    </xf>
    <xf numFmtId="1" fontId="63" fillId="20" borderId="0" xfId="0" applyNumberFormat="1" applyFont="1" applyFill="1" applyAlignment="1">
      <alignment horizontal="right" vertical="center"/>
    </xf>
    <xf numFmtId="0" fontId="64" fillId="20" borderId="0" xfId="0" applyNumberFormat="1" applyFont="1" applyFill="1" applyAlignment="1">
      <alignment vertical="center"/>
    </xf>
    <xf numFmtId="174" fontId="64" fillId="20" borderId="0" xfId="0" applyFont="1" applyFill="1" applyAlignment="1">
      <alignment vertical="center"/>
    </xf>
    <xf numFmtId="174" fontId="40" fillId="0" borderId="0" xfId="0" applyFont="1" applyAlignment="1">
      <alignment horizontal="center"/>
    </xf>
    <xf numFmtId="174" fontId="40" fillId="0" borderId="0" xfId="0" applyFont="1" applyAlignment="1">
      <alignment horizontal="center" vertical="top" wrapText="1"/>
    </xf>
    <xf numFmtId="1" fontId="40" fillId="20" borderId="0" xfId="0" applyNumberFormat="1" applyFont="1" applyFill="1" applyAlignment="1">
      <alignment horizontal="center" vertical="top" wrapText="1"/>
    </xf>
    <xf numFmtId="10" fontId="40" fillId="0" borderId="0" xfId="85" applyNumberFormat="1" applyFont="1" applyAlignment="1"/>
    <xf numFmtId="1" fontId="40" fillId="0" borderId="0" xfId="0" applyNumberFormat="1" applyFont="1" applyFill="1" applyAlignment="1">
      <alignment horizontal="center" vertical="top" wrapText="1"/>
    </xf>
    <xf numFmtId="49" fontId="40" fillId="0" borderId="0" xfId="0" applyNumberFormat="1" applyFont="1" applyFill="1" applyBorder="1" applyAlignment="1">
      <alignment horizontal="center" wrapText="1"/>
    </xf>
    <xf numFmtId="174" fontId="42" fillId="0" borderId="0" xfId="0" applyFont="1" applyAlignment="1">
      <alignment horizontal="center"/>
    </xf>
    <xf numFmtId="174" fontId="42" fillId="0" borderId="0" xfId="0" applyFont="1" applyAlignment="1">
      <alignment horizontal="center" vertical="top" wrapText="1"/>
    </xf>
    <xf numFmtId="174" fontId="71" fillId="20" borderId="24" xfId="0" applyFont="1" applyFill="1" applyBorder="1" applyAlignment="1" applyProtection="1">
      <alignment horizontal="center" vertical="center" wrapText="1"/>
      <protection locked="0"/>
    </xf>
    <xf numFmtId="170" fontId="71" fillId="20" borderId="26" xfId="0" applyNumberFormat="1" applyFont="1" applyFill="1" applyBorder="1" applyAlignment="1" applyProtection="1">
      <alignment horizontal="center"/>
      <protection locked="0"/>
    </xf>
    <xf numFmtId="183" fontId="71" fillId="20" borderId="0" xfId="85" applyNumberFormat="1" applyFont="1" applyFill="1" applyProtection="1">
      <protection locked="0"/>
    </xf>
    <xf numFmtId="0" fontId="72" fillId="20" borderId="0" xfId="0" applyNumberFormat="1" applyFont="1" applyFill="1" applyAlignment="1" applyProtection="1">
      <alignment horizontal="left"/>
      <protection locked="0"/>
    </xf>
    <xf numFmtId="174" fontId="71" fillId="20" borderId="0" xfId="0" applyFont="1" applyFill="1" applyAlignment="1" applyProtection="1">
      <alignment horizontal="center"/>
      <protection locked="0"/>
    </xf>
    <xf numFmtId="174" fontId="71" fillId="20" borderId="0" xfId="0" applyFont="1" applyFill="1" applyProtection="1">
      <protection locked="0"/>
    </xf>
    <xf numFmtId="174" fontId="86" fillId="0" borderId="0" xfId="0" applyFont="1" applyFill="1" applyAlignment="1"/>
    <xf numFmtId="0" fontId="5" fillId="0" borderId="0" xfId="135"/>
    <xf numFmtId="0" fontId="65" fillId="0" borderId="0" xfId="135" applyFont="1" applyAlignment="1">
      <alignment vertical="top"/>
    </xf>
    <xf numFmtId="0" fontId="99" fillId="0" borderId="0" xfId="135" applyFont="1"/>
    <xf numFmtId="0" fontId="65" fillId="0" borderId="0" xfId="136" applyFont="1" applyAlignment="1">
      <alignment horizontal="center" vertical="center"/>
    </xf>
    <xf numFmtId="0" fontId="63" fillId="0" borderId="0" xfId="136" applyFont="1" applyAlignment="1">
      <alignment horizontal="right"/>
    </xf>
    <xf numFmtId="0" fontId="5" fillId="0" borderId="0" xfId="135" applyAlignment="1">
      <alignment horizontal="center" vertical="center"/>
    </xf>
    <xf numFmtId="0" fontId="100" fillId="0" borderId="0" xfId="137" applyFont="1" applyAlignment="1">
      <alignment horizontal="center"/>
    </xf>
    <xf numFmtId="0" fontId="65" fillId="0" borderId="12" xfId="135" applyFont="1" applyBorder="1" applyAlignment="1">
      <alignment horizontal="center" vertical="center" wrapText="1"/>
    </xf>
    <xf numFmtId="0" fontId="65" fillId="0" borderId="0" xfId="135" applyFont="1" applyAlignment="1">
      <alignment horizontal="center" vertical="center" wrapText="1"/>
    </xf>
    <xf numFmtId="0" fontId="65" fillId="0" borderId="0" xfId="135" applyFont="1" applyAlignment="1">
      <alignment vertical="center" wrapText="1"/>
    </xf>
    <xf numFmtId="0" fontId="65" fillId="0" borderId="0" xfId="135" applyFont="1" applyAlignment="1">
      <alignment horizontal="center" wrapText="1"/>
    </xf>
    <xf numFmtId="0" fontId="5" fillId="20" borderId="0" xfId="135" applyFill="1" applyAlignment="1">
      <alignment horizontal="center"/>
    </xf>
    <xf numFmtId="0" fontId="5" fillId="20" borderId="0" xfId="135" applyFill="1"/>
    <xf numFmtId="179" fontId="101" fillId="20" borderId="0" xfId="138" applyNumberFormat="1" applyFont="1" applyFill="1" applyAlignment="1">
      <alignment vertical="center"/>
    </xf>
    <xf numFmtId="179" fontId="5" fillId="0" borderId="0" xfId="135" applyNumberFormat="1"/>
    <xf numFmtId="0" fontId="102" fillId="20" borderId="0" xfId="135" applyFont="1" applyFill="1"/>
    <xf numFmtId="179" fontId="101" fillId="20" borderId="11" xfId="138" applyNumberFormat="1" applyFont="1" applyFill="1" applyBorder="1" applyAlignment="1">
      <alignment vertical="center"/>
    </xf>
    <xf numFmtId="179" fontId="5" fillId="0" borderId="11" xfId="135" applyNumberFormat="1" applyBorder="1"/>
    <xf numFmtId="0" fontId="65" fillId="20" borderId="0" xfId="135" applyFont="1" applyFill="1"/>
    <xf numFmtId="179" fontId="65" fillId="0" borderId="0" xfId="138" applyNumberFormat="1" applyFont="1" applyFill="1" applyBorder="1"/>
    <xf numFmtId="179" fontId="0" fillId="0" borderId="0" xfId="138" applyNumberFormat="1" applyFont="1"/>
    <xf numFmtId="0" fontId="65" fillId="0" borderId="0" xfId="135" applyFont="1"/>
    <xf numFmtId="179" fontId="0" fillId="0" borderId="0" xfId="138" applyNumberFormat="1" applyFont="1" applyAlignment="1">
      <alignment horizontal="center"/>
    </xf>
    <xf numFmtId="179" fontId="101" fillId="20" borderId="0" xfId="138" applyNumberFormat="1" applyFont="1" applyFill="1" applyBorder="1" applyAlignment="1">
      <alignment vertical="center"/>
    </xf>
    <xf numFmtId="179" fontId="103" fillId="0" borderId="0" xfId="138" applyNumberFormat="1" applyFont="1" applyFill="1" applyBorder="1" applyAlignment="1">
      <alignment vertical="center"/>
    </xf>
    <xf numFmtId="179" fontId="65" fillId="0" borderId="0" xfId="138" applyNumberFormat="1" applyFont="1" applyFill="1"/>
    <xf numFmtId="179" fontId="65" fillId="0" borderId="0" xfId="135" applyNumberFormat="1" applyFont="1"/>
    <xf numFmtId="0" fontId="5" fillId="0" borderId="0" xfId="135" applyAlignment="1">
      <alignment horizontal="center"/>
    </xf>
    <xf numFmtId="179" fontId="65" fillId="20" borderId="0" xfId="138" applyNumberFormat="1" applyFont="1" applyFill="1"/>
    <xf numFmtId="0" fontId="5" fillId="0" borderId="0" xfId="135" applyAlignment="1">
      <alignment horizontal="left"/>
    </xf>
    <xf numFmtId="0" fontId="5" fillId="0" borderId="0" xfId="135" applyAlignment="1">
      <alignment horizontal="center" vertical="top"/>
    </xf>
    <xf numFmtId="0" fontId="5" fillId="0" borderId="0" xfId="135" applyAlignment="1">
      <alignment vertical="center"/>
    </xf>
    <xf numFmtId="179" fontId="0" fillId="0" borderId="0" xfId="138" applyNumberFormat="1" applyFont="1" applyFill="1"/>
    <xf numFmtId="0" fontId="5" fillId="0" borderId="0" xfId="135" applyAlignment="1">
      <alignment horizontal="right"/>
    </xf>
    <xf numFmtId="0" fontId="67" fillId="0" borderId="0" xfId="135" applyFont="1"/>
    <xf numFmtId="183" fontId="71" fillId="0" borderId="0" xfId="0" applyNumberFormat="1" applyFont="1" applyProtection="1">
      <protection locked="0"/>
    </xf>
    <xf numFmtId="0" fontId="71" fillId="0" borderId="0" xfId="0" applyNumberFormat="1" applyFont="1" applyProtection="1">
      <protection locked="0"/>
    </xf>
    <xf numFmtId="0" fontId="71" fillId="0" borderId="0" xfId="0" applyNumberFormat="1" applyFont="1"/>
    <xf numFmtId="174" fontId="18" fillId="0" borderId="0" xfId="0" applyFont="1"/>
    <xf numFmtId="179" fontId="71" fillId="0" borderId="0" xfId="0" applyNumberFormat="1" applyFont="1" applyProtection="1">
      <protection locked="0"/>
    </xf>
    <xf numFmtId="174" fontId="71" fillId="0" borderId="0" xfId="0" applyFont="1" applyProtection="1">
      <protection locked="0"/>
    </xf>
    <xf numFmtId="179" fontId="72" fillId="0" borderId="0" xfId="0" applyNumberFormat="1" applyFont="1" applyProtection="1">
      <protection locked="0"/>
    </xf>
    <xf numFmtId="1" fontId="42" fillId="0" borderId="0" xfId="0" applyNumberFormat="1" applyFont="1" applyFill="1" applyAlignment="1">
      <alignment horizontal="center" vertical="top" wrapText="1"/>
    </xf>
    <xf numFmtId="0" fontId="40" fillId="0" borderId="0" xfId="0" applyNumberFormat="1" applyFont="1" applyFill="1" applyAlignment="1">
      <alignment horizontal="left" wrapText="1"/>
    </xf>
    <xf numFmtId="0" fontId="40" fillId="0" borderId="0" xfId="0" applyNumberFormat="1" applyFont="1" applyFill="1" applyAlignment="1">
      <alignment horizontal="left" vertical="center" wrapText="1"/>
    </xf>
    <xf numFmtId="3" fontId="40" fillId="0" borderId="0" xfId="0" applyNumberFormat="1" applyFont="1" applyAlignment="1"/>
    <xf numFmtId="174" fontId="41" fillId="0" borderId="0" xfId="0" applyFont="1" applyAlignment="1"/>
    <xf numFmtId="0" fontId="5" fillId="0" borderId="0" xfId="135" applyAlignment="1">
      <alignment vertical="top"/>
    </xf>
    <xf numFmtId="179" fontId="0" fillId="0" borderId="0" xfId="138" applyNumberFormat="1" applyFont="1" applyFill="1" applyAlignment="1">
      <alignment vertical="top"/>
    </xf>
    <xf numFmtId="179" fontId="0" fillId="0" borderId="0" xfId="138" applyNumberFormat="1" applyFont="1" applyAlignment="1">
      <alignment vertical="top"/>
    </xf>
    <xf numFmtId="179" fontId="65" fillId="0" borderId="0" xfId="138" applyNumberFormat="1" applyFont="1" applyFill="1" applyBorder="1" applyAlignment="1">
      <alignment vertical="top"/>
    </xf>
    <xf numFmtId="175" fontId="71" fillId="0" borderId="26" xfId="63" applyNumberFormat="1" applyFont="1" applyFill="1" applyBorder="1" applyAlignment="1" applyProtection="1">
      <alignment horizontal="center"/>
      <protection locked="0"/>
    </xf>
    <xf numFmtId="174" fontId="18" fillId="0" borderId="0" xfId="0" applyFont="1" applyProtection="1">
      <protection locked="0"/>
    </xf>
    <xf numFmtId="174" fontId="71" fillId="0" borderId="0" xfId="0" applyFont="1" applyAlignment="1" applyProtection="1">
      <alignment horizontal="center"/>
      <protection locked="0"/>
    </xf>
    <xf numFmtId="174" fontId="72" fillId="0" borderId="0" xfId="0" applyFont="1" applyAlignment="1" applyProtection="1">
      <alignment horizontal="center"/>
      <protection locked="0"/>
    </xf>
    <xf numFmtId="174" fontId="71" fillId="0" borderId="0" xfId="0" applyFont="1" applyFill="1" applyAlignment="1" applyProtection="1">
      <alignment wrapText="1"/>
      <protection locked="0"/>
    </xf>
    <xf numFmtId="174" fontId="71" fillId="20" borderId="0" xfId="0" applyFont="1" applyFill="1" applyAlignment="1" applyProtection="1">
      <alignment vertical="center"/>
      <protection locked="0"/>
    </xf>
    <xf numFmtId="179" fontId="71" fillId="0" borderId="0" xfId="0" applyNumberFormat="1" applyFont="1" applyAlignment="1" applyProtection="1">
      <alignment vertical="center"/>
      <protection locked="0"/>
    </xf>
    <xf numFmtId="183" fontId="71" fillId="0" borderId="0" xfId="0" applyNumberFormat="1" applyFont="1" applyAlignment="1" applyProtection="1">
      <alignment vertical="center"/>
      <protection locked="0"/>
    </xf>
    <xf numFmtId="0" fontId="71" fillId="0" borderId="0" xfId="0" applyNumberFormat="1" applyFont="1" applyAlignment="1" applyProtection="1">
      <alignment vertical="center"/>
      <protection locked="0"/>
    </xf>
    <xf numFmtId="179" fontId="71" fillId="0" borderId="0" xfId="59" applyNumberFormat="1" applyFont="1" applyFill="1" applyAlignment="1" applyProtection="1">
      <alignment vertical="center"/>
      <protection locked="0"/>
    </xf>
    <xf numFmtId="179" fontId="72" fillId="0" borderId="0" xfId="59" applyNumberFormat="1" applyFont="1" applyFill="1" applyAlignment="1" applyProtection="1">
      <alignment vertical="center"/>
      <protection locked="0"/>
    </xf>
    <xf numFmtId="175" fontId="18" fillId="0" borderId="11" xfId="63" applyNumberFormat="1" applyFont="1" applyFill="1" applyBorder="1"/>
    <xf numFmtId="1" fontId="63" fillId="20" borderId="0" xfId="0" applyNumberFormat="1" applyFont="1" applyFill="1" applyBorder="1" applyAlignment="1">
      <alignment vertical="center"/>
    </xf>
    <xf numFmtId="1" fontId="40" fillId="0" borderId="0" xfId="0" applyNumberFormat="1" applyFont="1" applyAlignment="1">
      <alignment horizontal="center" vertical="top" wrapText="1"/>
    </xf>
    <xf numFmtId="0" fontId="5" fillId="0" borderId="0" xfId="135" applyFill="1" applyAlignment="1">
      <alignment horizontal="center"/>
    </xf>
    <xf numFmtId="0" fontId="40" fillId="0" borderId="0" xfId="0" applyNumberFormat="1" applyFont="1" applyAlignment="1"/>
    <xf numFmtId="0" fontId="4" fillId="0" borderId="0" xfId="135" applyFont="1" applyAlignment="1">
      <alignment vertical="top"/>
    </xf>
    <xf numFmtId="49" fontId="41" fillId="0" borderId="0" xfId="0" applyNumberFormat="1" applyFont="1" applyFill="1" applyBorder="1" applyAlignment="1">
      <alignment horizontal="center"/>
    </xf>
    <xf numFmtId="0" fontId="40" fillId="0" borderId="0" xfId="0" applyNumberFormat="1" applyFont="1" applyFill="1" applyBorder="1" applyAlignment="1" applyProtection="1">
      <alignment horizontal="center"/>
      <protection locked="0"/>
    </xf>
    <xf numFmtId="174" fontId="40" fillId="0" borderId="0" xfId="0" applyFont="1" applyAlignment="1">
      <alignment horizontal="center"/>
    </xf>
    <xf numFmtId="0" fontId="3" fillId="0" borderId="0" xfId="135" applyFont="1" applyAlignment="1">
      <alignment vertical="top"/>
    </xf>
    <xf numFmtId="179" fontId="40" fillId="0" borderId="0" xfId="59" applyNumberFormat="1" applyFont="1" applyAlignment="1"/>
    <xf numFmtId="174" fontId="40" fillId="0" borderId="16" xfId="0" applyFont="1" applyBorder="1" applyAlignment="1">
      <alignment horizontal="center"/>
    </xf>
    <xf numFmtId="174" fontId="40" fillId="20" borderId="0" xfId="0" applyFont="1" applyFill="1"/>
    <xf numFmtId="0" fontId="40" fillId="0" borderId="0" xfId="0" applyNumberFormat="1" applyFont="1" applyAlignment="1">
      <alignment horizontal="center"/>
    </xf>
    <xf numFmtId="174" fontId="40" fillId="20" borderId="0" xfId="0" applyFont="1" applyFill="1" applyAlignment="1">
      <alignment horizontal="center"/>
    </xf>
    <xf numFmtId="175" fontId="40" fillId="20" borderId="0" xfId="63" applyNumberFormat="1" applyFont="1" applyFill="1" applyBorder="1"/>
    <xf numFmtId="175" fontId="40" fillId="0" borderId="0" xfId="59" applyNumberFormat="1" applyFont="1" applyFill="1" applyBorder="1"/>
    <xf numFmtId="175" fontId="40" fillId="0" borderId="21" xfId="59" applyNumberFormat="1" applyFont="1" applyFill="1" applyBorder="1"/>
    <xf numFmtId="175" fontId="40" fillId="0" borderId="0" xfId="59" applyNumberFormat="1" applyFont="1" applyFill="1" applyBorder="1" applyAlignment="1"/>
    <xf numFmtId="175" fontId="40" fillId="20" borderId="0" xfId="59" applyNumberFormat="1" applyFont="1" applyFill="1" applyBorder="1" applyAlignment="1"/>
    <xf numFmtId="175" fontId="40" fillId="0" borderId="0" xfId="85" applyNumberFormat="1" applyFont="1" applyFill="1" applyBorder="1" applyAlignment="1"/>
    <xf numFmtId="175" fontId="40" fillId="0" borderId="21" xfId="59" applyNumberFormat="1" applyFont="1" applyFill="1" applyBorder="1" applyAlignment="1"/>
    <xf numFmtId="179" fontId="40" fillId="20" borderId="10" xfId="59" applyNumberFormat="1" applyFont="1" applyFill="1" applyBorder="1" applyAlignment="1"/>
    <xf numFmtId="179" fontId="40" fillId="20" borderId="0" xfId="59" applyNumberFormat="1" applyFont="1" applyFill="1" applyBorder="1"/>
    <xf numFmtId="179" fontId="40" fillId="0" borderId="21" xfId="59" applyNumberFormat="1" applyFont="1" applyFill="1" applyBorder="1" applyAlignment="1"/>
    <xf numFmtId="179" fontId="40" fillId="0" borderId="0" xfId="59" applyNumberFormat="1" applyFont="1" applyFill="1" applyBorder="1" applyAlignment="1">
      <alignment horizontal="center"/>
    </xf>
    <xf numFmtId="186" fontId="86" fillId="20" borderId="0" xfId="59" applyNumberFormat="1" applyFont="1" applyFill="1"/>
    <xf numFmtId="0" fontId="87" fillId="0" borderId="0" xfId="0" applyNumberFormat="1" applyFont="1" applyFill="1" applyAlignment="1">
      <alignment vertical="center"/>
    </xf>
    <xf numFmtId="0" fontId="40" fillId="0" borderId="0" xfId="0" applyNumberFormat="1" applyFont="1" applyFill="1" applyAlignment="1">
      <alignment horizontal="center"/>
    </xf>
    <xf numFmtId="179" fontId="40" fillId="20" borderId="6" xfId="59" applyNumberFormat="1" applyFont="1" applyFill="1" applyBorder="1" applyAlignment="1"/>
    <xf numFmtId="3" fontId="40" fillId="0" borderId="0" xfId="0" applyNumberFormat="1" applyFont="1" applyFill="1" applyAlignment="1"/>
    <xf numFmtId="165" fontId="40" fillId="0" borderId="0" xfId="0" applyNumberFormat="1" applyFont="1" applyFill="1" applyAlignment="1"/>
    <xf numFmtId="179" fontId="40" fillId="0" borderId="6" xfId="59" applyNumberFormat="1" applyFont="1" applyBorder="1" applyAlignment="1"/>
    <xf numFmtId="164" fontId="40" fillId="0" borderId="0" xfId="0" applyNumberFormat="1" applyFont="1" applyAlignment="1">
      <alignment horizontal="center"/>
    </xf>
    <xf numFmtId="164" fontId="41" fillId="0" borderId="0" xfId="0" applyNumberFormat="1" applyFont="1" applyAlignment="1">
      <alignment horizontal="left"/>
    </xf>
    <xf numFmtId="179" fontId="40" fillId="0" borderId="0" xfId="59" applyNumberFormat="1" applyFont="1" applyFill="1" applyAlignment="1"/>
    <xf numFmtId="37" fontId="40" fillId="0" borderId="0" xfId="0" applyNumberFormat="1" applyFont="1" applyAlignment="1"/>
    <xf numFmtId="0" fontId="40" fillId="0" borderId="0" xfId="0" applyNumberFormat="1" applyFont="1" applyAlignment="1">
      <alignment horizontal="left"/>
    </xf>
    <xf numFmtId="165" fontId="40" fillId="0" borderId="0" xfId="0" applyNumberFormat="1" applyFont="1" applyAlignment="1"/>
    <xf numFmtId="179" fontId="40" fillId="0" borderId="0" xfId="59" applyNumberFormat="1" applyFont="1" applyBorder="1" applyAlignment="1"/>
    <xf numFmtId="176" fontId="40" fillId="0" borderId="0" xfId="0" applyNumberFormat="1" applyFont="1" applyFill="1" applyAlignment="1"/>
    <xf numFmtId="179" fontId="40" fillId="0" borderId="0" xfId="59" applyNumberFormat="1" applyFont="1" applyFill="1" applyAlignment="1">
      <alignment horizontal="right"/>
    </xf>
    <xf numFmtId="1" fontId="41" fillId="0" borderId="0" xfId="0" applyNumberFormat="1" applyFont="1" applyFill="1" applyBorder="1" applyAlignment="1">
      <alignment vertical="center"/>
    </xf>
    <xf numFmtId="0" fontId="41" fillId="0" borderId="12" xfId="0" applyNumberFormat="1" applyFont="1" applyFill="1" applyBorder="1" applyAlignment="1">
      <alignment horizontal="center" wrapText="1"/>
    </xf>
    <xf numFmtId="3" fontId="41" fillId="0" borderId="14" xfId="0" applyNumberFormat="1" applyFont="1" applyFill="1" applyBorder="1" applyAlignment="1">
      <alignment horizontal="center" wrapText="1"/>
    </xf>
    <xf numFmtId="3" fontId="40" fillId="0" borderId="14" xfId="0" applyNumberFormat="1" applyFont="1" applyFill="1" applyBorder="1" applyAlignment="1">
      <alignment horizontal="center"/>
    </xf>
    <xf numFmtId="175" fontId="44" fillId="0" borderId="0" xfId="63" applyNumberFormat="1" applyFont="1" applyFill="1" applyBorder="1" applyAlignment="1"/>
    <xf numFmtId="175" fontId="89" fillId="0" borderId="0" xfId="63" applyNumberFormat="1" applyFont="1" applyFill="1" applyBorder="1" applyAlignment="1"/>
    <xf numFmtId="174" fontId="40" fillId="20" borderId="0" xfId="0" applyFont="1" applyFill="1" applyBorder="1" applyAlignment="1">
      <alignment horizontal="left"/>
    </xf>
    <xf numFmtId="174" fontId="41" fillId="0" borderId="0" xfId="0" applyFont="1" applyAlignment="1">
      <alignment vertical="center"/>
    </xf>
    <xf numFmtId="179" fontId="40" fillId="20" borderId="0" xfId="59" applyNumberFormat="1" applyFont="1" applyFill="1" applyAlignment="1"/>
    <xf numFmtId="0" fontId="5" fillId="0" borderId="0" xfId="135" applyFill="1"/>
    <xf numFmtId="179" fontId="101" fillId="0" borderId="0" xfId="138" applyNumberFormat="1" applyFont="1" applyFill="1" applyAlignment="1">
      <alignment vertical="center"/>
    </xf>
    <xf numFmtId="179" fontId="52" fillId="0" borderId="0" xfId="138" applyNumberFormat="1" applyFont="1"/>
    <xf numFmtId="179" fontId="101" fillId="0" borderId="11" xfId="138" applyNumberFormat="1" applyFont="1" applyFill="1" applyBorder="1" applyAlignment="1">
      <alignment vertical="center"/>
    </xf>
    <xf numFmtId="0" fontId="2" fillId="20" borderId="0" xfId="135" applyFont="1" applyFill="1" applyAlignment="1">
      <alignment horizontal="center"/>
    </xf>
    <xf numFmtId="0" fontId="2" fillId="20" borderId="0" xfId="135" applyFont="1" applyFill="1"/>
    <xf numFmtId="174" fontId="0" fillId="0" borderId="0" xfId="0"/>
    <xf numFmtId="0" fontId="102" fillId="0" borderId="0" xfId="135" applyFont="1"/>
    <xf numFmtId="0" fontId="2" fillId="0" borderId="0" xfId="135" applyFont="1"/>
    <xf numFmtId="0" fontId="1" fillId="0" borderId="0" xfId="135" applyFont="1" applyAlignment="1">
      <alignment vertical="top"/>
    </xf>
    <xf numFmtId="49" fontId="40" fillId="0" borderId="0" xfId="0" applyNumberFormat="1" applyFont="1" applyFill="1" applyBorder="1" applyAlignment="1">
      <alignment horizontal="center"/>
    </xf>
    <xf numFmtId="174" fontId="40" fillId="0" borderId="0" xfId="0" applyFont="1" applyAlignment="1">
      <alignment horizontal="center"/>
    </xf>
    <xf numFmtId="0" fontId="40" fillId="20" borderId="0" xfId="0" applyNumberFormat="1" applyFont="1" applyFill="1" applyAlignment="1">
      <alignment horizontal="right"/>
    </xf>
    <xf numFmtId="174" fontId="44" fillId="20" borderId="0" xfId="0" applyFont="1" applyFill="1" applyAlignment="1">
      <alignment horizontal="left"/>
    </xf>
    <xf numFmtId="174" fontId="86" fillId="0" borderId="0" xfId="0" applyFont="1" applyFill="1" applyAlignment="1"/>
    <xf numFmtId="0" fontId="40" fillId="0" borderId="0" xfId="0" applyNumberFormat="1" applyFont="1" applyFill="1" applyAlignment="1">
      <alignment horizontal="center" vertical="center"/>
    </xf>
    <xf numFmtId="174" fontId="40" fillId="0" borderId="0" xfId="0" applyFont="1" applyFill="1" applyAlignment="1">
      <alignment horizontal="center" vertical="center"/>
    </xf>
    <xf numFmtId="10" fontId="40" fillId="0" borderId="0" xfId="85" applyNumberFormat="1" applyFont="1" applyFill="1" applyAlignment="1">
      <alignment horizontal="right"/>
    </xf>
    <xf numFmtId="179" fontId="40" fillId="0" borderId="0" xfId="85" applyNumberFormat="1" applyFont="1" applyFill="1" applyAlignment="1">
      <alignment horizontal="right"/>
    </xf>
    <xf numFmtId="174" fontId="40" fillId="0" borderId="0" xfId="0" applyFont="1" applyFill="1" applyAlignment="1">
      <alignment horizontal="center" vertical="top"/>
    </xf>
    <xf numFmtId="10" fontId="40" fillId="0" borderId="0" xfId="0" applyNumberFormat="1" applyFont="1" applyFill="1" applyAlignment="1">
      <alignment horizontal="left"/>
    </xf>
    <xf numFmtId="182" fontId="40" fillId="0" borderId="0" xfId="0" applyNumberFormat="1" applyFont="1" applyFill="1" applyAlignment="1"/>
    <xf numFmtId="3" fontId="40" fillId="0" borderId="0" xfId="0" applyNumberFormat="1" applyFont="1" applyFill="1" applyAlignment="1">
      <alignment horizontal="left"/>
    </xf>
    <xf numFmtId="164" fontId="41" fillId="0" borderId="0" xfId="0" applyNumberFormat="1" applyFont="1" applyFill="1" applyAlignment="1">
      <alignment horizontal="left"/>
    </xf>
    <xf numFmtId="179" fontId="40" fillId="0" borderId="6" xfId="59" applyNumberFormat="1" applyFont="1" applyFill="1" applyBorder="1" applyAlignment="1"/>
    <xf numFmtId="164" fontId="40" fillId="0" borderId="0" xfId="0" applyNumberFormat="1" applyFont="1" applyFill="1" applyAlignment="1">
      <alignment horizontal="left"/>
    </xf>
    <xf numFmtId="166" fontId="40" fillId="0" borderId="0" xfId="0" applyNumberFormat="1" applyFont="1" applyFill="1" applyAlignment="1"/>
    <xf numFmtId="0" fontId="40" fillId="0" borderId="0" xfId="0" applyNumberFormat="1" applyFont="1" applyFill="1" applyAlignment="1">
      <alignment horizontal="left"/>
    </xf>
    <xf numFmtId="0" fontId="86" fillId="0" borderId="0" xfId="0" applyNumberFormat="1" applyFont="1" applyFill="1" applyAlignment="1">
      <alignment vertical="top" wrapText="1"/>
    </xf>
    <xf numFmtId="168" fontId="86" fillId="0" borderId="0" xfId="0" applyNumberFormat="1" applyFont="1" applyAlignment="1">
      <alignment horizontal="center"/>
    </xf>
    <xf numFmtId="174" fontId="86" fillId="0" borderId="0" xfId="0" applyFont="1" applyAlignment="1">
      <alignment horizontal="center"/>
    </xf>
    <xf numFmtId="174" fontId="86" fillId="0" borderId="0" xfId="0" applyFont="1" applyFill="1" applyAlignment="1"/>
    <xf numFmtId="174" fontId="86" fillId="0" borderId="0" xfId="0" applyFont="1" applyFill="1" applyAlignment="1">
      <alignment horizontal="left"/>
    </xf>
    <xf numFmtId="0" fontId="86" fillId="0" borderId="0" xfId="0" applyNumberFormat="1" applyFont="1" applyFill="1" applyBorder="1" applyAlignment="1">
      <alignment horizontal="left" wrapText="1"/>
    </xf>
    <xf numFmtId="0" fontId="86" fillId="0" borderId="0" xfId="0" applyNumberFormat="1" applyFont="1" applyFill="1" applyBorder="1" applyAlignment="1">
      <alignment horizontal="left"/>
    </xf>
    <xf numFmtId="0" fontId="86" fillId="0" borderId="0" xfId="0" applyNumberFormat="1" applyFont="1" applyFill="1" applyBorder="1" applyAlignment="1">
      <alignment horizontal="left" vertical="top" wrapText="1"/>
    </xf>
    <xf numFmtId="0" fontId="40" fillId="0" borderId="0" xfId="0" applyNumberFormat="1" applyFont="1" applyFill="1" applyBorder="1" applyAlignment="1">
      <alignment horizontal="left" vertical="top" wrapText="1"/>
    </xf>
    <xf numFmtId="0" fontId="40" fillId="0" borderId="0" xfId="0" applyNumberFormat="1" applyFont="1" applyFill="1" applyAlignment="1">
      <alignment horizontal="left" wrapText="1"/>
    </xf>
    <xf numFmtId="0" fontId="96" fillId="0" borderId="0" xfId="0" applyNumberFormat="1" applyFont="1" applyBorder="1" applyAlignment="1">
      <alignment horizontal="center"/>
    </xf>
    <xf numFmtId="0" fontId="40" fillId="0" borderId="0" xfId="0" applyNumberFormat="1" applyFont="1" applyFill="1" applyAlignment="1">
      <alignment vertical="top" wrapText="1"/>
    </xf>
    <xf numFmtId="174" fontId="86" fillId="0" borderId="0" xfId="0" applyFont="1" applyFill="1" applyAlignment="1">
      <alignment vertical="top" wrapText="1"/>
    </xf>
    <xf numFmtId="0" fontId="40" fillId="0" borderId="0" xfId="82" applyFont="1" applyAlignment="1">
      <alignment horizontal="left" wrapText="1"/>
    </xf>
    <xf numFmtId="0" fontId="40" fillId="0" borderId="0" xfId="82" applyFont="1" applyAlignment="1">
      <alignment horizontal="left"/>
    </xf>
    <xf numFmtId="0" fontId="41" fillId="0" borderId="0" xfId="82" applyFont="1" applyAlignment="1">
      <alignment horizontal="center"/>
    </xf>
    <xf numFmtId="49" fontId="41" fillId="0" borderId="0" xfId="0" applyNumberFormat="1" applyFont="1" applyFill="1" applyBorder="1" applyAlignment="1">
      <alignment horizontal="center"/>
    </xf>
    <xf numFmtId="49" fontId="40" fillId="0" borderId="0" xfId="0" applyNumberFormat="1" applyFont="1" applyFill="1" applyBorder="1" applyAlignment="1">
      <alignment horizontal="center"/>
    </xf>
    <xf numFmtId="174" fontId="40" fillId="0" borderId="0" xfId="0" applyFont="1" applyFill="1" applyBorder="1" applyAlignment="1">
      <alignment horizontal="left" vertical="center"/>
    </xf>
    <xf numFmtId="174" fontId="40" fillId="0" borderId="0" xfId="0" applyFont="1" applyFill="1" applyBorder="1" applyAlignment="1">
      <alignment horizontal="left"/>
    </xf>
    <xf numFmtId="174" fontId="41" fillId="0" borderId="0" xfId="0" applyFont="1" applyFill="1" applyBorder="1" applyAlignment="1">
      <alignment horizontal="center"/>
    </xf>
    <xf numFmtId="3" fontId="40" fillId="0" borderId="0" xfId="0" applyNumberFormat="1" applyFont="1" applyFill="1" applyBorder="1" applyAlignment="1" applyProtection="1">
      <alignment horizontal="center"/>
      <protection locked="0"/>
    </xf>
    <xf numFmtId="3" fontId="40" fillId="0" borderId="0" xfId="0" applyNumberFormat="1" applyFont="1" applyFill="1" applyBorder="1" applyAlignment="1">
      <alignment horizontal="center"/>
    </xf>
    <xf numFmtId="174" fontId="40" fillId="0" borderId="0" xfId="0" applyFont="1" applyFill="1" applyBorder="1" applyAlignment="1">
      <alignment horizontal="left" wrapText="1"/>
    </xf>
    <xf numFmtId="0" fontId="40" fillId="0" borderId="0" xfId="0" applyNumberFormat="1" applyFont="1" applyFill="1" applyBorder="1" applyAlignment="1" applyProtection="1">
      <alignment horizontal="center"/>
      <protection locked="0"/>
    </xf>
    <xf numFmtId="174" fontId="40" fillId="0" borderId="0" xfId="0" applyFont="1" applyAlignment="1">
      <alignment horizontal="left" vertical="top" wrapText="1"/>
    </xf>
    <xf numFmtId="174" fontId="40" fillId="0" borderId="0" xfId="0" applyFont="1" applyAlignment="1">
      <alignment horizontal="left" wrapText="1"/>
    </xf>
    <xf numFmtId="174" fontId="40" fillId="0" borderId="0" xfId="0" applyFont="1" applyFill="1" applyAlignment="1">
      <alignment horizontal="left" vertical="top" wrapText="1"/>
    </xf>
    <xf numFmtId="174" fontId="41" fillId="0" borderId="0" xfId="0" applyFont="1" applyAlignment="1">
      <alignment horizontal="center"/>
    </xf>
    <xf numFmtId="174" fontId="40" fillId="0" borderId="0" xfId="0" applyFont="1" applyAlignment="1">
      <alignment horizontal="center"/>
    </xf>
    <xf numFmtId="0" fontId="5" fillId="0" borderId="0" xfId="135" applyAlignment="1">
      <alignment horizontal="left" vertical="top" wrapText="1"/>
    </xf>
    <xf numFmtId="174" fontId="41" fillId="0" borderId="0" xfId="0" applyFont="1" applyAlignment="1">
      <alignment horizontal="center" vertical="center"/>
    </xf>
    <xf numFmtId="174" fontId="41" fillId="0" borderId="0" xfId="0" applyFont="1" applyFill="1" applyBorder="1" applyAlignment="1">
      <alignment horizontal="center" vertical="center"/>
    </xf>
    <xf numFmtId="0" fontId="72" fillId="0" borderId="0" xfId="0" applyNumberFormat="1" applyFont="1" applyFill="1" applyAlignment="1" applyProtection="1">
      <alignment horizontal="center"/>
      <protection locked="0"/>
    </xf>
    <xf numFmtId="0" fontId="71" fillId="0" borderId="0" xfId="0" applyNumberFormat="1" applyFont="1" applyFill="1" applyAlignment="1" applyProtection="1">
      <alignment horizontal="left" wrapText="1"/>
      <protection locked="0"/>
    </xf>
    <xf numFmtId="174" fontId="63" fillId="0" borderId="0" xfId="0" applyFont="1" applyAlignment="1">
      <alignment horizontal="left" vertical="center"/>
    </xf>
    <xf numFmtId="174" fontId="63" fillId="0" borderId="0" xfId="0" applyFont="1" applyAlignment="1">
      <alignment horizontal="left" vertical="top" wrapText="1"/>
    </xf>
    <xf numFmtId="174" fontId="65" fillId="0" borderId="0" xfId="0" applyFont="1" applyAlignment="1">
      <alignment horizontal="center" vertical="center"/>
    </xf>
    <xf numFmtId="0" fontId="11" fillId="0" borderId="0" xfId="129" applyFont="1" applyAlignment="1">
      <alignment horizontal="left" vertical="top" wrapText="1"/>
    </xf>
    <xf numFmtId="0" fontId="80" fillId="0" borderId="0" xfId="129" applyFont="1" applyAlignment="1">
      <alignment horizontal="left" vertical="top" wrapText="1"/>
    </xf>
    <xf numFmtId="0" fontId="74" fillId="0" borderId="0" xfId="129" applyFont="1" applyAlignment="1">
      <alignment horizontal="left" vertical="center" wrapText="1"/>
    </xf>
    <xf numFmtId="179" fontId="71" fillId="0" borderId="6" xfId="0" applyNumberFormat="1" applyFont="1" applyFill="1" applyBorder="1" applyProtection="1">
      <protection locked="0"/>
    </xf>
    <xf numFmtId="174" fontId="71" fillId="0" borderId="6" xfId="0" applyFont="1" applyFill="1" applyBorder="1" applyAlignment="1" applyProtection="1">
      <alignment horizontal="center"/>
      <protection locked="0"/>
    </xf>
    <xf numFmtId="174" fontId="18" fillId="0" borderId="6" xfId="0" applyFont="1" applyFill="1" applyBorder="1" applyProtection="1">
      <protection locked="0"/>
    </xf>
  </cellXfs>
  <cellStyles count="13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2" xfId="60" xr:uid="{00000000-0005-0000-0000-00003B000000}"/>
    <cellStyle name="Comma 2 2" xfId="61" xr:uid="{00000000-0005-0000-0000-00003C000000}"/>
    <cellStyle name="Comma 3" xfId="138" xr:uid="{72D76E0B-31EB-4144-9877-83DE42331537}"/>
    <cellStyle name="Comma0" xfId="62" xr:uid="{00000000-0005-0000-0000-00003D000000}"/>
    <cellStyle name="Currency" xfId="63" builtinId="4"/>
    <cellStyle name="Currency 2" xfId="131" xr:uid="{00000000-0005-0000-0000-00003F000000}"/>
    <cellStyle name="Currency0" xfId="64" xr:uid="{00000000-0005-0000-0000-000040000000}"/>
    <cellStyle name="Date" xfId="65" xr:uid="{00000000-0005-0000-0000-000041000000}"/>
    <cellStyle name="Explanatory Text" xfId="66" builtinId="53" customBuiltin="1"/>
    <cellStyle name="Fixed" xfId="67" xr:uid="{00000000-0005-0000-0000-000043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49000000}"/>
    <cellStyle name="Heading2" xfId="74" xr:uid="{00000000-0005-0000-0000-00004A000000}"/>
    <cellStyle name="Input" xfId="75" builtinId="20" customBuiltin="1"/>
    <cellStyle name="Linked Cell" xfId="76" builtinId="24" customBuiltin="1"/>
    <cellStyle name="Neutral" xfId="77" builtinId="28" customBuiltin="1"/>
    <cellStyle name="Normal" xfId="0" builtinId="0"/>
    <cellStyle name="Normal 10" xfId="136" xr:uid="{B8B35EDF-E3FC-4E58-BD20-DAD7436D31FB}"/>
    <cellStyle name="Normal 2" xfId="78" xr:uid="{00000000-0005-0000-0000-00004F000000}"/>
    <cellStyle name="Normal 2 2" xfId="79" xr:uid="{00000000-0005-0000-0000-000050000000}"/>
    <cellStyle name="Normal 2 3" xfId="137" xr:uid="{71F61682-F5C7-4DE0-ADCB-0CBBF59B739B}"/>
    <cellStyle name="Normal 3" xfId="80" xr:uid="{00000000-0005-0000-0000-000051000000}"/>
    <cellStyle name="Normal 3 2" xfId="81" xr:uid="{00000000-0005-0000-0000-000052000000}"/>
    <cellStyle name="Normal 4" xfId="129" xr:uid="{00000000-0005-0000-0000-000053000000}"/>
    <cellStyle name="Normal 4 2" xfId="132" xr:uid="{00000000-0005-0000-0000-000054000000}"/>
    <cellStyle name="Normal 4 3" xfId="133" xr:uid="{00000000-0005-0000-0000-000055000000}"/>
    <cellStyle name="Normal 5" xfId="135" xr:uid="{AD9B5C88-D527-41DB-9C0C-93112206BDFA}"/>
    <cellStyle name="Normal_ATSI Attachment H-20A-Appendix A- Schedule 1A_7-29-2010 " xfId="82" xr:uid="{00000000-0005-0000-0000-000056000000}"/>
    <cellStyle name="Note" xfId="83" builtinId="10" customBuiltin="1"/>
    <cellStyle name="Output" xfId="84" builtinId="21" customBuiltin="1"/>
    <cellStyle name="Percent" xfId="85" builtinId="5"/>
    <cellStyle name="Percent 2" xfId="130" xr:uid="{00000000-0005-0000-0000-00005B000000}"/>
    <cellStyle name="Percent 2 2" xfId="86" xr:uid="{00000000-0005-0000-0000-00005C000000}"/>
    <cellStyle name="Percent 3" xfId="134" xr:uid="{00000000-0005-0000-0000-00005D000000}"/>
    <cellStyle name="PSChar" xfId="87" xr:uid="{00000000-0005-0000-0000-00005E000000}"/>
    <cellStyle name="PSDate" xfId="88" xr:uid="{00000000-0005-0000-0000-00005F000000}"/>
    <cellStyle name="PSDec" xfId="89" xr:uid="{00000000-0005-0000-0000-000060000000}"/>
    <cellStyle name="PSdesc" xfId="90" xr:uid="{00000000-0005-0000-0000-000061000000}"/>
    <cellStyle name="PSHeading" xfId="91" xr:uid="{00000000-0005-0000-0000-000062000000}"/>
    <cellStyle name="PSInt" xfId="92" xr:uid="{00000000-0005-0000-0000-000063000000}"/>
    <cellStyle name="PSSpacer" xfId="93" xr:uid="{00000000-0005-0000-0000-000064000000}"/>
    <cellStyle name="PStest" xfId="94" xr:uid="{00000000-0005-0000-0000-000065000000}"/>
    <cellStyle name="R00A" xfId="95" xr:uid="{00000000-0005-0000-0000-000066000000}"/>
    <cellStyle name="R00B" xfId="96" xr:uid="{00000000-0005-0000-0000-000067000000}"/>
    <cellStyle name="R00L" xfId="97" xr:uid="{00000000-0005-0000-0000-000068000000}"/>
    <cellStyle name="R01A" xfId="98" xr:uid="{00000000-0005-0000-0000-000069000000}"/>
    <cellStyle name="R01B" xfId="99" xr:uid="{00000000-0005-0000-0000-00006A000000}"/>
    <cellStyle name="R01H" xfId="100" xr:uid="{00000000-0005-0000-0000-00006B000000}"/>
    <cellStyle name="R01L" xfId="101" xr:uid="{00000000-0005-0000-0000-00006C000000}"/>
    <cellStyle name="R02A" xfId="102" xr:uid="{00000000-0005-0000-0000-00006D000000}"/>
    <cellStyle name="R02B" xfId="103" xr:uid="{00000000-0005-0000-0000-00006E000000}"/>
    <cellStyle name="R02H" xfId="104" xr:uid="{00000000-0005-0000-0000-00006F000000}"/>
    <cellStyle name="R02L" xfId="105" xr:uid="{00000000-0005-0000-0000-000070000000}"/>
    <cellStyle name="R03A" xfId="106" xr:uid="{00000000-0005-0000-0000-000071000000}"/>
    <cellStyle name="R03B" xfId="107" xr:uid="{00000000-0005-0000-0000-000072000000}"/>
    <cellStyle name="R03H" xfId="108" xr:uid="{00000000-0005-0000-0000-000073000000}"/>
    <cellStyle name="R03L" xfId="109" xr:uid="{00000000-0005-0000-0000-000074000000}"/>
    <cellStyle name="R04A" xfId="110" xr:uid="{00000000-0005-0000-0000-000075000000}"/>
    <cellStyle name="R04B" xfId="111" xr:uid="{00000000-0005-0000-0000-000076000000}"/>
    <cellStyle name="R04H" xfId="112" xr:uid="{00000000-0005-0000-0000-000077000000}"/>
    <cellStyle name="R04L" xfId="113" xr:uid="{00000000-0005-0000-0000-000078000000}"/>
    <cellStyle name="R05A" xfId="114" xr:uid="{00000000-0005-0000-0000-000079000000}"/>
    <cellStyle name="R05B" xfId="115" xr:uid="{00000000-0005-0000-0000-00007A000000}"/>
    <cellStyle name="R05H" xfId="116" xr:uid="{00000000-0005-0000-0000-00007B000000}"/>
    <cellStyle name="R05L" xfId="117" xr:uid="{00000000-0005-0000-0000-00007C000000}"/>
    <cellStyle name="R06A" xfId="118" xr:uid="{00000000-0005-0000-0000-00007D000000}"/>
    <cellStyle name="R06B" xfId="119" xr:uid="{00000000-0005-0000-0000-00007E000000}"/>
    <cellStyle name="R06H" xfId="120" xr:uid="{00000000-0005-0000-0000-00007F000000}"/>
    <cellStyle name="R06L" xfId="121" xr:uid="{00000000-0005-0000-0000-000080000000}"/>
    <cellStyle name="R07A" xfId="122" xr:uid="{00000000-0005-0000-0000-000081000000}"/>
    <cellStyle name="R07B" xfId="123" xr:uid="{00000000-0005-0000-0000-000082000000}"/>
    <cellStyle name="R07H" xfId="124" xr:uid="{00000000-0005-0000-0000-000083000000}"/>
    <cellStyle name="R07L" xfId="125" xr:uid="{00000000-0005-0000-0000-000084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02\TRANS\2001\SUPPORT-PACKAGES\DPLG-APRIL2001-TRANSCHECKOU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dimension ref="A1:T372"/>
  <sheetViews>
    <sheetView tabSelected="1" view="pageBreakPreview" zoomScale="90" zoomScaleNormal="75" zoomScaleSheetLayoutView="90" workbookViewId="0"/>
  </sheetViews>
  <sheetFormatPr defaultColWidth="8.90625" defaultRowHeight="15.6"/>
  <cols>
    <col min="1" max="1" width="5.81640625" style="298" bestFit="1" customWidth="1"/>
    <col min="2" max="2" width="31.90625" style="298" customWidth="1"/>
    <col min="3" max="3" width="45.08984375" style="298" customWidth="1"/>
    <col min="4" max="4" width="13" style="298" customWidth="1"/>
    <col min="5" max="5" width="10.36328125" style="298" customWidth="1"/>
    <col min="6" max="6" width="11.54296875" style="298" customWidth="1"/>
    <col min="7" max="7" width="9.90625" style="298" customWidth="1"/>
    <col min="8" max="8" width="4.08984375" style="298" customWidth="1"/>
    <col min="9" max="9" width="13.90625" style="298" customWidth="1"/>
    <col min="10" max="11" width="11.54296875" style="298" customWidth="1"/>
    <col min="12" max="12" width="15.54296875" style="501" customWidth="1"/>
    <col min="13" max="13" width="10.81640625" style="298" customWidth="1"/>
    <col min="14" max="14" width="10.453125" style="298" customWidth="1"/>
    <col min="15" max="15" width="10.54296875" style="298" customWidth="1"/>
    <col min="16" max="16384" width="8.90625" style="298"/>
  </cols>
  <sheetData>
    <row r="1" spans="1:14" ht="16.5" customHeight="1">
      <c r="B1" s="628"/>
      <c r="C1" s="628"/>
      <c r="D1" s="628"/>
      <c r="E1" s="628"/>
      <c r="F1" s="628"/>
      <c r="G1" s="628"/>
      <c r="H1" s="628"/>
      <c r="I1" s="628"/>
      <c r="K1" s="299" t="s">
        <v>306</v>
      </c>
      <c r="L1" s="300"/>
      <c r="M1" s="301"/>
      <c r="N1" s="301"/>
    </row>
    <row r="2" spans="1:14" ht="16.5" customHeight="1">
      <c r="B2" s="628"/>
      <c r="C2" s="628"/>
      <c r="D2" s="628"/>
      <c r="E2" s="628"/>
      <c r="F2" s="628"/>
      <c r="G2" s="628"/>
      <c r="H2" s="628"/>
      <c r="I2" s="628"/>
      <c r="J2" s="301"/>
      <c r="K2" s="299" t="s">
        <v>0</v>
      </c>
      <c r="L2" s="300"/>
      <c r="M2" s="301"/>
      <c r="N2" s="301"/>
    </row>
    <row r="3" spans="1:14" ht="16.5" customHeight="1">
      <c r="B3" s="302"/>
      <c r="C3" s="302"/>
      <c r="D3" s="300"/>
      <c r="E3" s="302"/>
      <c r="F3" s="302"/>
      <c r="G3" s="302"/>
      <c r="H3" s="301"/>
      <c r="I3" s="301"/>
      <c r="J3" s="301"/>
      <c r="K3" s="301"/>
      <c r="L3" s="300"/>
      <c r="M3" s="301"/>
      <c r="N3" s="301"/>
    </row>
    <row r="4" spans="1:14">
      <c r="B4" s="302" t="s">
        <v>1</v>
      </c>
      <c r="C4" s="302"/>
      <c r="D4" s="300" t="s">
        <v>2</v>
      </c>
      <c r="E4" s="302"/>
      <c r="F4" s="302"/>
      <c r="G4" s="302"/>
      <c r="H4" s="303"/>
      <c r="I4" s="304"/>
      <c r="J4" s="303"/>
      <c r="K4" s="664" t="s">
        <v>829</v>
      </c>
      <c r="L4" s="300"/>
      <c r="M4" s="301"/>
      <c r="N4" s="301"/>
    </row>
    <row r="5" spans="1:14">
      <c r="B5" s="302"/>
      <c r="C5" s="306" t="s">
        <v>3</v>
      </c>
      <c r="D5" s="306" t="s">
        <v>4</v>
      </c>
      <c r="E5" s="306"/>
      <c r="F5" s="306"/>
      <c r="G5" s="306"/>
      <c r="H5" s="301"/>
      <c r="I5" s="301"/>
      <c r="J5" s="301"/>
      <c r="K5" s="301"/>
      <c r="L5" s="300"/>
      <c r="M5" s="301"/>
      <c r="N5" s="301"/>
    </row>
    <row r="6" spans="1:14">
      <c r="B6" s="301"/>
      <c r="C6" s="301"/>
      <c r="D6" s="301"/>
      <c r="E6" s="301"/>
      <c r="F6" s="301"/>
      <c r="G6" s="301"/>
      <c r="H6" s="301"/>
      <c r="I6" s="301"/>
      <c r="J6" s="301"/>
      <c r="K6" s="301"/>
      <c r="L6" s="300"/>
      <c r="M6" s="301"/>
      <c r="N6" s="301"/>
    </row>
    <row r="7" spans="1:14">
      <c r="A7" s="307"/>
      <c r="B7" s="301"/>
      <c r="C7" s="301"/>
      <c r="D7" s="308" t="s">
        <v>222</v>
      </c>
      <c r="E7" s="301"/>
      <c r="F7" s="301"/>
      <c r="G7" s="301"/>
      <c r="H7" s="301"/>
      <c r="I7" s="301"/>
      <c r="J7" s="301"/>
      <c r="K7" s="301"/>
      <c r="L7" s="300"/>
      <c r="M7" s="301"/>
      <c r="N7" s="301"/>
    </row>
    <row r="8" spans="1:14">
      <c r="A8" s="307"/>
      <c r="B8" s="301"/>
      <c r="C8" s="301"/>
      <c r="D8" s="309"/>
      <c r="E8" s="301"/>
      <c r="F8" s="301"/>
      <c r="G8" s="301"/>
      <c r="H8" s="301"/>
      <c r="I8" s="301"/>
      <c r="J8" s="301"/>
      <c r="K8" s="301"/>
      <c r="L8" s="300"/>
      <c r="M8" s="301"/>
      <c r="N8" s="301"/>
    </row>
    <row r="9" spans="1:14">
      <c r="A9" s="307" t="s">
        <v>5</v>
      </c>
      <c r="B9" s="301"/>
      <c r="C9" s="301"/>
      <c r="D9" s="309"/>
      <c r="E9" s="301"/>
      <c r="F9" s="301"/>
      <c r="G9" s="301"/>
      <c r="H9" s="301"/>
      <c r="I9" s="307" t="s">
        <v>6</v>
      </c>
      <c r="J9" s="301"/>
      <c r="K9" s="301"/>
      <c r="L9" s="300"/>
      <c r="M9" s="301"/>
      <c r="N9" s="301"/>
    </row>
    <row r="10" spans="1:14" ht="16.2" thickBot="1">
      <c r="A10" s="310" t="s">
        <v>7</v>
      </c>
      <c r="B10" s="301"/>
      <c r="C10" s="301"/>
      <c r="D10" s="301"/>
      <c r="E10" s="301"/>
      <c r="F10" s="301"/>
      <c r="G10" s="307"/>
      <c r="H10" s="301"/>
      <c r="I10" s="310" t="s">
        <v>8</v>
      </c>
      <c r="J10" s="301"/>
      <c r="K10" s="311"/>
      <c r="L10" s="300"/>
      <c r="M10" s="301"/>
      <c r="N10" s="301"/>
    </row>
    <row r="11" spans="1:14">
      <c r="A11" s="307">
        <v>1</v>
      </c>
      <c r="B11" s="301" t="s">
        <v>221</v>
      </c>
      <c r="C11" s="301"/>
      <c r="D11" s="312"/>
      <c r="E11" s="301"/>
      <c r="F11" s="301"/>
      <c r="G11" s="301"/>
      <c r="H11" s="301"/>
      <c r="I11" s="313">
        <f>I182</f>
        <v>830283381.15339708</v>
      </c>
      <c r="J11" s="301"/>
      <c r="K11" s="314"/>
      <c r="L11" s="300"/>
      <c r="M11" s="301"/>
      <c r="N11" s="301"/>
    </row>
    <row r="12" spans="1:14">
      <c r="A12" s="307"/>
      <c r="B12" s="301"/>
      <c r="C12" s="301"/>
      <c r="D12" s="301"/>
      <c r="E12" s="301"/>
      <c r="F12" s="301"/>
      <c r="G12" s="315"/>
      <c r="H12" s="301"/>
      <c r="I12" s="312"/>
      <c r="J12" s="301"/>
      <c r="K12" s="316"/>
      <c r="L12" s="300"/>
      <c r="M12" s="301"/>
      <c r="N12" s="301"/>
    </row>
    <row r="13" spans="1:14">
      <c r="A13" s="307"/>
      <c r="B13" s="301"/>
      <c r="C13" s="301"/>
      <c r="D13" s="301"/>
      <c r="E13" s="301"/>
      <c r="F13" s="301"/>
      <c r="G13" s="301"/>
      <c r="H13" s="301"/>
      <c r="I13" s="312"/>
      <c r="J13" s="301"/>
      <c r="K13" s="314"/>
      <c r="L13" s="300"/>
      <c r="M13" s="301"/>
      <c r="N13" s="317"/>
    </row>
    <row r="14" spans="1:14" ht="16.2" thickBot="1">
      <c r="A14" s="307" t="s">
        <v>3</v>
      </c>
      <c r="B14" s="302" t="s">
        <v>132</v>
      </c>
      <c r="C14" s="318" t="s">
        <v>10</v>
      </c>
      <c r="D14" s="310" t="s">
        <v>11</v>
      </c>
      <c r="E14" s="306"/>
      <c r="F14" s="319" t="s">
        <v>12</v>
      </c>
      <c r="G14" s="319"/>
      <c r="H14" s="301"/>
      <c r="I14" s="312"/>
      <c r="J14" s="301"/>
      <c r="K14" s="314"/>
      <c r="L14" s="300"/>
      <c r="M14" s="301"/>
      <c r="N14" s="301"/>
    </row>
    <row r="15" spans="1:14">
      <c r="A15" s="307" t="s">
        <v>329</v>
      </c>
      <c r="B15" s="302" t="s">
        <v>516</v>
      </c>
      <c r="C15" s="318" t="s">
        <v>517</v>
      </c>
      <c r="D15" s="320">
        <f>I260</f>
        <v>0</v>
      </c>
      <c r="E15" s="306"/>
      <c r="F15" s="321" t="s">
        <v>14</v>
      </c>
      <c r="G15" s="322">
        <f>I212</f>
        <v>1</v>
      </c>
      <c r="H15" s="301"/>
      <c r="I15" s="323">
        <f>D15*G15</f>
        <v>0</v>
      </c>
      <c r="J15" s="301"/>
      <c r="K15" s="314"/>
      <c r="L15" s="300"/>
      <c r="M15" s="301"/>
      <c r="N15" s="301"/>
    </row>
    <row r="16" spans="1:14">
      <c r="A16" s="307" t="s">
        <v>352</v>
      </c>
      <c r="B16" s="302" t="s">
        <v>13</v>
      </c>
      <c r="C16" s="306" t="s">
        <v>274</v>
      </c>
      <c r="D16" s="324">
        <f>I262</f>
        <v>6513166.4400000004</v>
      </c>
      <c r="E16" s="306"/>
      <c r="F16" s="306" t="s">
        <v>14</v>
      </c>
      <c r="G16" s="325">
        <f>I212</f>
        <v>1</v>
      </c>
      <c r="H16" s="306"/>
      <c r="I16" s="329">
        <f t="shared" ref="I16:I23" si="0">+G16*D16</f>
        <v>6513166.4400000004</v>
      </c>
      <c r="J16" s="327"/>
      <c r="K16" s="328"/>
      <c r="L16" s="300"/>
      <c r="M16" s="301"/>
      <c r="N16" s="301"/>
    </row>
    <row r="17" spans="1:20">
      <c r="A17" s="307">
        <v>3</v>
      </c>
      <c r="B17" s="302" t="s">
        <v>299</v>
      </c>
      <c r="C17" s="306" t="s">
        <v>518</v>
      </c>
      <c r="D17" s="324">
        <f>I264</f>
        <v>5606006.6399999978</v>
      </c>
      <c r="E17" s="306"/>
      <c r="F17" s="306" t="str">
        <f t="shared" ref="F17:G19" si="1">+F16</f>
        <v>TP</v>
      </c>
      <c r="G17" s="325">
        <f t="shared" si="1"/>
        <v>1</v>
      </c>
      <c r="H17" s="306"/>
      <c r="I17" s="329">
        <f t="shared" si="0"/>
        <v>5606006.6399999978</v>
      </c>
      <c r="J17" s="330"/>
      <c r="K17" s="328"/>
      <c r="L17" s="300"/>
      <c r="M17" s="301"/>
      <c r="N17" s="301"/>
    </row>
    <row r="18" spans="1:20">
      <c r="A18" s="307" t="s">
        <v>223</v>
      </c>
      <c r="B18" s="331" t="s">
        <v>15</v>
      </c>
      <c r="C18" s="306"/>
      <c r="D18" s="332"/>
      <c r="E18" s="306"/>
      <c r="F18" s="306" t="str">
        <f t="shared" si="1"/>
        <v>TP</v>
      </c>
      <c r="G18" s="325">
        <f t="shared" si="1"/>
        <v>1</v>
      </c>
      <c r="H18" s="306"/>
      <c r="I18" s="329">
        <f t="shared" si="0"/>
        <v>0</v>
      </c>
      <c r="J18" s="330"/>
      <c r="K18" s="328"/>
      <c r="L18" s="300"/>
      <c r="N18" s="301"/>
    </row>
    <row r="19" spans="1:20">
      <c r="A19" s="307" t="s">
        <v>224</v>
      </c>
      <c r="B19" s="331" t="s">
        <v>16</v>
      </c>
      <c r="C19" s="306"/>
      <c r="D19" s="332"/>
      <c r="E19" s="306"/>
      <c r="F19" s="306" t="str">
        <f t="shared" si="1"/>
        <v>TP</v>
      </c>
      <c r="G19" s="325">
        <f t="shared" si="1"/>
        <v>1</v>
      </c>
      <c r="H19" s="306"/>
      <c r="I19" s="329">
        <f t="shared" si="0"/>
        <v>0</v>
      </c>
      <c r="J19" s="330"/>
      <c r="K19" s="328"/>
      <c r="L19" s="300"/>
      <c r="N19" s="301"/>
    </row>
    <row r="20" spans="1:20">
      <c r="A20" s="307" t="s">
        <v>73</v>
      </c>
      <c r="B20" s="5" t="s">
        <v>781</v>
      </c>
      <c r="C20" s="318"/>
      <c r="D20" s="324">
        <f>'Appendix E-MTEP Credit'!N86</f>
        <v>265707.40362521459</v>
      </c>
      <c r="E20" s="318"/>
      <c r="F20" s="318" t="str">
        <f t="shared" ref="F20:G22" si="2">+F19</f>
        <v>TP</v>
      </c>
      <c r="G20" s="333">
        <f t="shared" si="2"/>
        <v>1</v>
      </c>
      <c r="H20" s="318"/>
      <c r="I20" s="329">
        <f t="shared" si="0"/>
        <v>265707.40362521459</v>
      </c>
      <c r="J20" s="330"/>
      <c r="K20" s="334"/>
      <c r="L20" s="300"/>
      <c r="N20" s="301"/>
    </row>
    <row r="21" spans="1:20">
      <c r="A21" s="335" t="s">
        <v>218</v>
      </c>
      <c r="B21" s="331" t="s">
        <v>275</v>
      </c>
      <c r="C21" s="336"/>
      <c r="D21" s="324">
        <v>0</v>
      </c>
      <c r="E21" s="318"/>
      <c r="F21" s="318" t="str">
        <f t="shared" si="2"/>
        <v>TP</v>
      </c>
      <c r="G21" s="333">
        <f t="shared" si="2"/>
        <v>1</v>
      </c>
      <c r="H21" s="318"/>
      <c r="I21" s="329">
        <f t="shared" si="0"/>
        <v>0</v>
      </c>
      <c r="J21" s="337"/>
      <c r="K21" s="334"/>
      <c r="L21" s="300"/>
      <c r="N21" s="301"/>
    </row>
    <row r="22" spans="1:20">
      <c r="A22" s="335" t="s">
        <v>227</v>
      </c>
      <c r="B22" s="331" t="s">
        <v>275</v>
      </c>
      <c r="C22" s="336"/>
      <c r="D22" s="324">
        <v>0</v>
      </c>
      <c r="E22" s="318"/>
      <c r="F22" s="318" t="str">
        <f t="shared" si="2"/>
        <v>TP</v>
      </c>
      <c r="G22" s="333">
        <f t="shared" si="2"/>
        <v>1</v>
      </c>
      <c r="H22" s="318"/>
      <c r="I22" s="329">
        <f t="shared" si="0"/>
        <v>0</v>
      </c>
      <c r="J22" s="337"/>
      <c r="K22" s="334"/>
      <c r="L22" s="300"/>
      <c r="N22" s="301"/>
    </row>
    <row r="23" spans="1:20" ht="16.2" thickBot="1">
      <c r="A23" s="307" t="s">
        <v>219</v>
      </c>
      <c r="B23" s="5" t="s">
        <v>782</v>
      </c>
      <c r="C23" s="318"/>
      <c r="D23" s="338">
        <f>'Appendix D-TEC'!L75</f>
        <v>29200980.636768561</v>
      </c>
      <c r="E23" s="318"/>
      <c r="F23" s="318" t="str">
        <f>+F20</f>
        <v>TP</v>
      </c>
      <c r="G23" s="333">
        <f>+G22</f>
        <v>1</v>
      </c>
      <c r="H23" s="318"/>
      <c r="I23" s="339">
        <f t="shared" si="0"/>
        <v>29200980.636768561</v>
      </c>
      <c r="J23" s="330"/>
      <c r="K23" s="334"/>
      <c r="L23" s="300"/>
      <c r="N23" s="301"/>
    </row>
    <row r="24" spans="1:20">
      <c r="A24" s="307" t="s">
        <v>483</v>
      </c>
      <c r="B24" s="302" t="s">
        <v>564</v>
      </c>
      <c r="C24" s="301"/>
      <c r="D24" s="340">
        <f>SUM(D15:D23)</f>
        <v>41585861.120393775</v>
      </c>
      <c r="E24" s="306"/>
      <c r="F24" s="306"/>
      <c r="G24" s="325"/>
      <c r="H24" s="306"/>
      <c r="I24" s="341">
        <f>SUM(I15:I23)</f>
        <v>41585861.120393775</v>
      </c>
      <c r="J24" s="342"/>
      <c r="K24" s="343"/>
      <c r="L24" s="300"/>
      <c r="N24" s="301"/>
    </row>
    <row r="25" spans="1:20">
      <c r="A25" s="307" t="s">
        <v>332</v>
      </c>
      <c r="B25" s="302" t="s">
        <v>476</v>
      </c>
      <c r="C25" s="301"/>
      <c r="D25" s="344"/>
      <c r="E25" s="306"/>
      <c r="F25" s="306"/>
      <c r="G25" s="325"/>
      <c r="H25" s="306"/>
      <c r="I25" s="345">
        <f>'Appendix H-Rev Req True-up Adj'!H51</f>
        <v>38975969.708964191</v>
      </c>
      <c r="J25" s="342"/>
      <c r="K25" s="343"/>
      <c r="L25" s="300"/>
      <c r="N25" s="301"/>
    </row>
    <row r="26" spans="1:20">
      <c r="A26" s="307"/>
      <c r="B26" s="302"/>
      <c r="C26" s="301"/>
      <c r="F26" s="306"/>
      <c r="I26" s="346"/>
      <c r="J26" s="301"/>
      <c r="K26" s="314"/>
      <c r="L26" s="300"/>
      <c r="N26" s="301"/>
    </row>
    <row r="27" spans="1:20" ht="16.2" thickBot="1">
      <c r="A27" s="307">
        <v>7</v>
      </c>
      <c r="B27" s="302" t="s">
        <v>17</v>
      </c>
      <c r="C27" s="301" t="s">
        <v>484</v>
      </c>
      <c r="D27" s="347" t="s">
        <v>3</v>
      </c>
      <c r="E27" s="306"/>
      <c r="F27" s="306"/>
      <c r="G27" s="306"/>
      <c r="H27" s="306"/>
      <c r="I27" s="348">
        <f>I11-I24+I25</f>
        <v>827673489.74196756</v>
      </c>
      <c r="J27" s="349"/>
      <c r="K27" s="350"/>
      <c r="L27" s="300"/>
      <c r="N27" s="301"/>
    </row>
    <row r="28" spans="1:20" ht="16.2" thickTop="1">
      <c r="A28" s="307"/>
      <c r="B28" s="302"/>
      <c r="C28" s="301"/>
      <c r="D28" s="347"/>
      <c r="E28" s="306"/>
      <c r="F28" s="306"/>
      <c r="G28" s="306"/>
      <c r="H28" s="306"/>
      <c r="I28" s="351"/>
      <c r="J28" s="301"/>
      <c r="K28" s="352"/>
      <c r="L28" s="300"/>
      <c r="N28" s="301"/>
    </row>
    <row r="29" spans="1:20">
      <c r="A29" s="307"/>
      <c r="B29" s="302"/>
      <c r="C29" s="301"/>
      <c r="D29" s="347"/>
      <c r="E29" s="306"/>
      <c r="F29" s="306"/>
      <c r="G29" s="306"/>
      <c r="H29" s="306"/>
      <c r="I29" s="351"/>
      <c r="J29" s="301"/>
      <c r="K29" s="352"/>
      <c r="L29" s="300"/>
      <c r="N29" s="301"/>
    </row>
    <row r="30" spans="1:20">
      <c r="A30" s="307"/>
      <c r="C30" s="306"/>
      <c r="I30" s="306"/>
      <c r="J30" s="301"/>
      <c r="K30" s="314"/>
      <c r="L30" s="300"/>
      <c r="N30" s="301"/>
    </row>
    <row r="31" spans="1:20" ht="16.2" thickBot="1">
      <c r="A31" s="307"/>
      <c r="B31" s="302" t="s">
        <v>18</v>
      </c>
      <c r="C31" s="301"/>
      <c r="D31" s="312"/>
      <c r="E31" s="301"/>
      <c r="F31" s="301"/>
      <c r="G31" s="301"/>
      <c r="H31" s="301"/>
      <c r="I31" s="353" t="s">
        <v>11</v>
      </c>
      <c r="J31" s="307"/>
      <c r="K31" s="354"/>
      <c r="L31" s="300"/>
      <c r="N31" s="301"/>
    </row>
    <row r="32" spans="1:20" s="358" customFormat="1">
      <c r="A32" s="307">
        <v>8</v>
      </c>
      <c r="B32" s="355" t="s">
        <v>294</v>
      </c>
      <c r="C32" s="298"/>
      <c r="D32" s="312"/>
      <c r="E32" s="301"/>
      <c r="F32" s="301"/>
      <c r="G32" s="342" t="s">
        <v>19</v>
      </c>
      <c r="H32" s="301"/>
      <c r="I32" s="627">
        <v>12465.2</v>
      </c>
      <c r="J32" s="356"/>
      <c r="K32" s="328"/>
      <c r="L32" s="357"/>
      <c r="M32" s="298"/>
      <c r="N32" s="301"/>
      <c r="O32" s="298"/>
      <c r="P32" s="298"/>
      <c r="Q32" s="298"/>
      <c r="R32" s="298"/>
      <c r="S32" s="298"/>
      <c r="T32" s="298"/>
    </row>
    <row r="33" spans="1:19">
      <c r="A33" s="307">
        <v>9</v>
      </c>
      <c r="B33" s="355" t="s">
        <v>295</v>
      </c>
      <c r="C33" s="306"/>
      <c r="D33" s="306"/>
      <c r="E33" s="306"/>
      <c r="F33" s="306"/>
      <c r="G33" s="342" t="s">
        <v>20</v>
      </c>
      <c r="H33" s="306"/>
      <c r="I33" s="627">
        <v>10141.994166666665</v>
      </c>
      <c r="J33" s="359"/>
      <c r="K33" s="328"/>
      <c r="L33" s="357"/>
      <c r="M33" s="301"/>
      <c r="N33" s="301"/>
    </row>
    <row r="34" spans="1:19">
      <c r="A34" s="307">
        <v>10</v>
      </c>
      <c r="B34" s="331" t="s">
        <v>275</v>
      </c>
      <c r="C34" s="360"/>
      <c r="D34" s="342"/>
      <c r="E34" s="342"/>
      <c r="F34" s="358"/>
      <c r="G34" s="342"/>
      <c r="H34" s="342"/>
      <c r="I34" s="326">
        <v>0</v>
      </c>
      <c r="J34" s="326"/>
      <c r="K34" s="328"/>
      <c r="L34" s="357"/>
      <c r="M34" s="301"/>
      <c r="N34" s="301"/>
    </row>
    <row r="35" spans="1:19">
      <c r="A35" s="307">
        <v>11</v>
      </c>
      <c r="B35" s="355" t="s">
        <v>275</v>
      </c>
      <c r="C35" s="301"/>
      <c r="D35" s="301"/>
      <c r="E35" s="301"/>
      <c r="G35" s="342"/>
      <c r="H35" s="301"/>
      <c r="I35" s="328">
        <v>0</v>
      </c>
      <c r="J35" s="326"/>
      <c r="K35" s="328"/>
      <c r="L35" s="357"/>
      <c r="M35" s="301"/>
      <c r="N35" s="301"/>
    </row>
    <row r="36" spans="1:19">
      <c r="A36" s="307">
        <v>12</v>
      </c>
      <c r="B36" s="331" t="s">
        <v>275</v>
      </c>
      <c r="C36" s="301"/>
      <c r="D36" s="301"/>
      <c r="E36" s="301"/>
      <c r="F36" s="301"/>
      <c r="G36" s="301"/>
      <c r="H36" s="301"/>
      <c r="I36" s="328">
        <v>0</v>
      </c>
      <c r="J36" s="326"/>
      <c r="K36" s="328"/>
      <c r="L36" s="357"/>
      <c r="M36" s="301"/>
      <c r="N36" s="301"/>
    </row>
    <row r="37" spans="1:19">
      <c r="A37" s="335">
        <v>13</v>
      </c>
      <c r="B37" s="331" t="s">
        <v>275</v>
      </c>
      <c r="C37" s="342"/>
      <c r="D37" s="342"/>
      <c r="E37" s="301"/>
      <c r="F37" s="301"/>
      <c r="G37" s="342"/>
      <c r="H37" s="301"/>
      <c r="I37" s="328">
        <v>0</v>
      </c>
      <c r="J37" s="326"/>
      <c r="K37" s="328"/>
      <c r="L37" s="357"/>
      <c r="M37" s="301"/>
      <c r="N37" s="301"/>
    </row>
    <row r="38" spans="1:19">
      <c r="A38" s="335">
        <v>14</v>
      </c>
      <c r="B38" s="331" t="s">
        <v>275</v>
      </c>
      <c r="C38" s="342"/>
      <c r="D38" s="342"/>
      <c r="E38" s="301"/>
      <c r="F38" s="301"/>
      <c r="G38" s="301"/>
      <c r="H38" s="301"/>
      <c r="I38" s="328">
        <v>0</v>
      </c>
      <c r="J38" s="328"/>
      <c r="K38" s="328"/>
      <c r="L38" s="357"/>
      <c r="M38" s="301"/>
      <c r="N38" s="301"/>
    </row>
    <row r="39" spans="1:19" ht="16.5" customHeight="1">
      <c r="A39" s="307">
        <v>15</v>
      </c>
      <c r="B39" s="355" t="s">
        <v>275</v>
      </c>
      <c r="C39" s="301"/>
      <c r="D39" s="301"/>
      <c r="E39" s="301"/>
      <c r="F39" s="301"/>
      <c r="G39" s="301"/>
      <c r="H39" s="301"/>
      <c r="I39" s="312"/>
      <c r="J39" s="301"/>
      <c r="K39" s="312"/>
      <c r="L39" s="300"/>
      <c r="M39" s="301"/>
      <c r="N39" s="301"/>
    </row>
    <row r="40" spans="1:19" ht="16.5" customHeight="1">
      <c r="A40" s="307"/>
      <c r="B40" s="302"/>
      <c r="C40" s="301"/>
      <c r="D40" s="301"/>
      <c r="E40" s="301"/>
      <c r="F40" s="301"/>
      <c r="G40" s="301"/>
      <c r="H40" s="301"/>
      <c r="I40" s="312"/>
      <c r="J40" s="301"/>
      <c r="K40" s="312"/>
      <c r="L40" s="300"/>
      <c r="M40" s="301"/>
      <c r="N40" s="301"/>
    </row>
    <row r="41" spans="1:19" ht="16.2" thickBot="1">
      <c r="A41" s="307"/>
      <c r="B41" s="302"/>
      <c r="C41" s="301"/>
      <c r="D41" s="310" t="s">
        <v>11</v>
      </c>
      <c r="F41" s="314"/>
      <c r="G41" s="314"/>
      <c r="H41" s="301"/>
      <c r="I41" s="312"/>
      <c r="J41" s="301"/>
      <c r="K41" s="301"/>
      <c r="L41" s="300"/>
      <c r="M41" s="301"/>
      <c r="N41" s="301"/>
    </row>
    <row r="42" spans="1:19">
      <c r="A42" s="307">
        <v>16</v>
      </c>
      <c r="B42" s="302" t="s">
        <v>290</v>
      </c>
      <c r="C42" s="301" t="s">
        <v>292</v>
      </c>
      <c r="D42" s="361">
        <f>IF(I32&gt;0,(I27/I32),0)</f>
        <v>66398.733252733015</v>
      </c>
      <c r="F42" s="362"/>
      <c r="G42" s="314"/>
      <c r="H42" s="301"/>
      <c r="J42" s="301"/>
      <c r="K42" s="301"/>
      <c r="L42" s="300"/>
      <c r="M42" s="301"/>
      <c r="N42" s="301"/>
    </row>
    <row r="43" spans="1:19">
      <c r="A43" s="307"/>
      <c r="B43" s="302"/>
      <c r="C43" s="301"/>
      <c r="D43" s="363"/>
      <c r="F43" s="364"/>
      <c r="G43" s="301"/>
      <c r="H43" s="301"/>
      <c r="J43" s="301"/>
      <c r="K43" s="301"/>
      <c r="L43" s="300"/>
      <c r="M43" s="301"/>
      <c r="N43" s="358"/>
      <c r="O43" s="358"/>
      <c r="P43" s="358"/>
      <c r="Q43" s="358"/>
      <c r="R43" s="358"/>
      <c r="S43" s="358"/>
    </row>
    <row r="44" spans="1:19">
      <c r="A44" s="307"/>
      <c r="B44" s="302"/>
      <c r="C44" s="301"/>
      <c r="D44" s="364"/>
      <c r="E44" s="364"/>
      <c r="F44" s="365"/>
      <c r="G44" s="366"/>
      <c r="H44" s="301"/>
      <c r="J44" s="301"/>
      <c r="K44" s="301"/>
      <c r="L44" s="300"/>
      <c r="M44" s="301"/>
      <c r="N44" s="358"/>
      <c r="O44" s="358"/>
      <c r="P44" s="358"/>
      <c r="Q44" s="358"/>
      <c r="R44" s="358"/>
      <c r="S44" s="358"/>
    </row>
    <row r="45" spans="1:19">
      <c r="A45" s="307"/>
      <c r="B45" s="302"/>
      <c r="C45" s="301"/>
      <c r="D45" s="681" t="s">
        <v>23</v>
      </c>
      <c r="E45" s="681"/>
      <c r="F45" s="301"/>
      <c r="G45" s="301"/>
      <c r="H45" s="301"/>
      <c r="I45" s="682" t="s">
        <v>24</v>
      </c>
      <c r="J45" s="682"/>
      <c r="K45" s="301"/>
      <c r="L45" s="300"/>
      <c r="M45" s="301"/>
    </row>
    <row r="46" spans="1:19" ht="16.2" thickBot="1">
      <c r="A46" s="307"/>
      <c r="B46" s="302"/>
      <c r="C46" s="301"/>
      <c r="D46" s="367" t="str">
        <f>D41</f>
        <v>Total</v>
      </c>
      <c r="E46" s="368"/>
      <c r="F46" s="369"/>
      <c r="G46" s="307"/>
      <c r="H46" s="307"/>
      <c r="I46" s="370" t="str">
        <f>D46</f>
        <v>Total</v>
      </c>
      <c r="J46" s="314"/>
      <c r="K46" s="371"/>
      <c r="L46" s="300"/>
      <c r="M46" s="301"/>
    </row>
    <row r="47" spans="1:19">
      <c r="A47" s="307">
        <v>17</v>
      </c>
      <c r="B47" s="302" t="s">
        <v>291</v>
      </c>
      <c r="C47" s="301" t="s">
        <v>293</v>
      </c>
      <c r="D47" s="372">
        <f>IF(I33&gt;0,(I27/I33),0)</f>
        <v>81608.555096812503</v>
      </c>
      <c r="E47" s="328"/>
      <c r="F47" s="373"/>
      <c r="G47" s="323"/>
      <c r="H47" s="323"/>
      <c r="I47" s="372">
        <f>IF(I33&gt;0,(I27/I33),0)</f>
        <v>81608.555096812503</v>
      </c>
      <c r="J47" s="362"/>
      <c r="K47" s="371"/>
      <c r="L47" s="300"/>
      <c r="M47" s="301"/>
    </row>
    <row r="48" spans="1:19">
      <c r="A48" s="307">
        <v>18</v>
      </c>
      <c r="B48" s="302" t="s">
        <v>304</v>
      </c>
      <c r="C48" s="300" t="s">
        <v>442</v>
      </c>
      <c r="D48" s="323">
        <f>D47/12</f>
        <v>6800.7129247343755</v>
      </c>
      <c r="E48" s="328"/>
      <c r="F48" s="323"/>
      <c r="G48" s="323"/>
      <c r="H48" s="323"/>
      <c r="I48" s="323">
        <f>I47/12</f>
        <v>6800.7129247343755</v>
      </c>
      <c r="J48" s="374"/>
      <c r="K48" s="375"/>
      <c r="L48" s="300"/>
      <c r="M48" s="301"/>
    </row>
    <row r="49" spans="1:13">
      <c r="A49" s="307">
        <v>19</v>
      </c>
      <c r="B49" s="302" t="s">
        <v>288</v>
      </c>
      <c r="C49" s="300" t="s">
        <v>443</v>
      </c>
      <c r="D49" s="323">
        <f>D47/52</f>
        <v>1569.3952903233173</v>
      </c>
      <c r="E49" s="328"/>
      <c r="F49" s="326"/>
      <c r="G49" s="376"/>
      <c r="H49" s="323"/>
      <c r="I49" s="323">
        <f>I47/52</f>
        <v>1569.3952903233173</v>
      </c>
      <c r="J49" s="374"/>
      <c r="K49" s="375"/>
      <c r="L49" s="300"/>
      <c r="M49" s="301"/>
    </row>
    <row r="50" spans="1:13">
      <c r="A50" s="307">
        <v>20</v>
      </c>
      <c r="B50" s="302" t="s">
        <v>289</v>
      </c>
      <c r="C50" s="301" t="s">
        <v>305</v>
      </c>
      <c r="D50" s="323">
        <f>D49/5</f>
        <v>313.87905806466347</v>
      </c>
      <c r="E50" s="328"/>
      <c r="F50" s="326"/>
      <c r="G50" s="376"/>
      <c r="H50" s="323"/>
      <c r="I50" s="323">
        <f>I49/7</f>
        <v>224.19932718904533</v>
      </c>
      <c r="J50" s="362"/>
      <c r="K50" s="375"/>
      <c r="L50" s="300"/>
      <c r="M50" s="301"/>
    </row>
    <row r="51" spans="1:13">
      <c r="A51" s="307">
        <v>21</v>
      </c>
      <c r="B51" s="302" t="s">
        <v>25</v>
      </c>
      <c r="C51" s="301" t="s">
        <v>444</v>
      </c>
      <c r="D51" s="323">
        <f>D47/4160</f>
        <v>19.617441129041467</v>
      </c>
      <c r="E51" s="328"/>
      <c r="F51" s="326"/>
      <c r="G51" s="376"/>
      <c r="H51" s="323"/>
      <c r="I51" s="361">
        <f>I47/8760</f>
        <v>9.3160451023758561</v>
      </c>
      <c r="J51" s="377"/>
      <c r="K51" s="301" t="s">
        <v>3</v>
      </c>
      <c r="L51" s="300"/>
      <c r="M51" s="301"/>
    </row>
    <row r="52" spans="1:13">
      <c r="A52" s="307"/>
      <c r="B52" s="302"/>
      <c r="C52" s="301"/>
      <c r="D52" s="323"/>
      <c r="E52" s="323"/>
      <c r="F52" s="376"/>
      <c r="G52" s="326"/>
      <c r="H52" s="323"/>
      <c r="I52" s="361"/>
      <c r="J52" s="301"/>
      <c r="K52" s="301" t="s">
        <v>3</v>
      </c>
      <c r="L52" s="300"/>
      <c r="M52" s="301"/>
    </row>
    <row r="53" spans="1:13" ht="16.5" customHeight="1">
      <c r="B53" s="302"/>
      <c r="C53" s="302"/>
      <c r="D53" s="300"/>
      <c r="E53" s="302"/>
      <c r="F53" s="302"/>
      <c r="G53" s="302"/>
      <c r="H53" s="301"/>
      <c r="I53" s="301"/>
      <c r="K53" s="299" t="s">
        <v>306</v>
      </c>
      <c r="L53" s="300"/>
      <c r="M53" s="301"/>
    </row>
    <row r="54" spans="1:13" ht="16.5" customHeight="1">
      <c r="B54" s="302"/>
      <c r="C54" s="302"/>
      <c r="D54" s="300"/>
      <c r="E54" s="302"/>
      <c r="F54" s="302"/>
      <c r="G54" s="302"/>
      <c r="H54" s="301"/>
      <c r="I54" s="301"/>
      <c r="J54" s="301"/>
      <c r="K54" s="299" t="s">
        <v>26</v>
      </c>
      <c r="L54" s="300"/>
      <c r="M54" s="301"/>
    </row>
    <row r="55" spans="1:13" ht="16.5" customHeight="1">
      <c r="B55" s="302"/>
      <c r="C55" s="302"/>
      <c r="D55" s="300"/>
      <c r="E55" s="302"/>
      <c r="F55" s="302"/>
      <c r="G55" s="302"/>
      <c r="H55" s="301"/>
      <c r="I55" s="301"/>
      <c r="J55" s="301"/>
      <c r="K55" s="299"/>
      <c r="L55" s="300"/>
      <c r="M55" s="301"/>
    </row>
    <row r="56" spans="1:13">
      <c r="B56" s="302" t="s">
        <v>1</v>
      </c>
      <c r="C56" s="302"/>
      <c r="D56" s="300" t="s">
        <v>2</v>
      </c>
      <c r="E56" s="302"/>
      <c r="F56" s="302"/>
      <c r="G56" s="302"/>
      <c r="H56" s="303"/>
      <c r="I56" s="304"/>
      <c r="J56" s="303"/>
      <c r="K56" s="305" t="str">
        <f>K4</f>
        <v>For the 12 months ended 12/31/2021</v>
      </c>
      <c r="L56" s="300"/>
      <c r="M56" s="301"/>
    </row>
    <row r="57" spans="1:13">
      <c r="B57" s="302"/>
      <c r="C57" s="306" t="s">
        <v>3</v>
      </c>
      <c r="D57" s="306" t="s">
        <v>4</v>
      </c>
      <c r="E57" s="306"/>
      <c r="F57" s="306"/>
      <c r="G57" s="306"/>
      <c r="H57" s="301"/>
      <c r="I57" s="301"/>
      <c r="J57" s="301"/>
      <c r="K57" s="301"/>
      <c r="L57" s="300"/>
      <c r="M57" s="301"/>
    </row>
    <row r="58" spans="1:13">
      <c r="B58" s="302"/>
      <c r="C58" s="306"/>
      <c r="D58" s="306"/>
      <c r="E58" s="306"/>
      <c r="F58" s="306"/>
      <c r="G58" s="306"/>
      <c r="H58" s="301"/>
      <c r="I58" s="301"/>
      <c r="J58" s="301"/>
      <c r="K58" s="301"/>
      <c r="L58" s="300"/>
      <c r="M58" s="301"/>
    </row>
    <row r="59" spans="1:13">
      <c r="B59" s="302"/>
      <c r="C59" s="301"/>
      <c r="D59" s="306" t="str">
        <f>D7</f>
        <v>American Transmission Systems, Inc.</v>
      </c>
      <c r="E59" s="306"/>
      <c r="F59" s="306"/>
      <c r="G59" s="306"/>
      <c r="H59" s="306"/>
      <c r="I59" s="306"/>
      <c r="J59" s="306"/>
      <c r="K59" s="306"/>
      <c r="L59" s="378"/>
      <c r="M59" s="306"/>
    </row>
    <row r="60" spans="1:13">
      <c r="B60" s="307" t="s">
        <v>27</v>
      </c>
      <c r="C60" s="307" t="s">
        <v>28</v>
      </c>
      <c r="D60" s="307" t="s">
        <v>29</v>
      </c>
      <c r="E60" s="306" t="s">
        <v>3</v>
      </c>
      <c r="F60" s="306"/>
      <c r="G60" s="379" t="s">
        <v>30</v>
      </c>
      <c r="H60" s="306"/>
      <c r="I60" s="380" t="s">
        <v>31</v>
      </c>
      <c r="J60" s="306"/>
      <c r="K60" s="381"/>
      <c r="L60" s="300"/>
      <c r="M60" s="306"/>
    </row>
    <row r="61" spans="1:13">
      <c r="B61" s="302"/>
      <c r="C61" s="382" t="s">
        <v>445</v>
      </c>
      <c r="D61" s="306"/>
      <c r="E61" s="306"/>
      <c r="F61" s="306"/>
      <c r="G61" s="307"/>
      <c r="H61" s="306"/>
      <c r="I61" s="383" t="s">
        <v>33</v>
      </c>
      <c r="J61" s="306"/>
      <c r="K61" s="384"/>
      <c r="L61" s="300"/>
      <c r="M61" s="307"/>
    </row>
    <row r="62" spans="1:13">
      <c r="A62" s="307" t="s">
        <v>5</v>
      </c>
      <c r="B62" s="302"/>
      <c r="C62" s="382" t="s">
        <v>446</v>
      </c>
      <c r="D62" s="383" t="s">
        <v>34</v>
      </c>
      <c r="E62" s="385"/>
      <c r="F62" s="383" t="s">
        <v>35</v>
      </c>
      <c r="H62" s="385"/>
      <c r="I62" s="307" t="s">
        <v>36</v>
      </c>
      <c r="J62" s="306"/>
      <c r="K62" s="386"/>
      <c r="L62" s="300"/>
      <c r="M62" s="307"/>
    </row>
    <row r="63" spans="1:13" ht="16.2" thickBot="1">
      <c r="A63" s="310" t="s">
        <v>7</v>
      </c>
      <c r="B63" s="387" t="s">
        <v>37</v>
      </c>
      <c r="C63" s="306"/>
      <c r="D63" s="306"/>
      <c r="E63" s="306"/>
      <c r="F63" s="306"/>
      <c r="G63" s="306"/>
      <c r="H63" s="306"/>
      <c r="I63" s="306"/>
      <c r="J63" s="306"/>
      <c r="K63" s="388"/>
      <c r="L63" s="378"/>
      <c r="M63" s="306"/>
    </row>
    <row r="64" spans="1:13">
      <c r="A64" s="307"/>
      <c r="B64" s="302" t="s">
        <v>38</v>
      </c>
      <c r="C64" s="306"/>
      <c r="D64" s="306"/>
      <c r="E64" s="306"/>
      <c r="F64" s="306"/>
      <c r="G64" s="306"/>
      <c r="H64" s="306"/>
      <c r="I64" s="306"/>
      <c r="J64" s="306"/>
      <c r="K64" s="389"/>
      <c r="L64" s="378"/>
      <c r="M64" s="306"/>
    </row>
    <row r="65" spans="1:13">
      <c r="A65" s="307">
        <v>1</v>
      </c>
      <c r="B65" s="302" t="s">
        <v>39</v>
      </c>
      <c r="C65" s="306" t="s">
        <v>485</v>
      </c>
      <c r="D65" s="332">
        <f>'WP01 Plant'!E20</f>
        <v>0</v>
      </c>
      <c r="E65" s="306"/>
      <c r="F65" s="306" t="s">
        <v>40</v>
      </c>
      <c r="G65" s="390" t="s">
        <v>3</v>
      </c>
      <c r="H65" s="306"/>
      <c r="I65" s="306" t="s">
        <v>3</v>
      </c>
      <c r="J65" s="306"/>
      <c r="K65" s="391"/>
      <c r="L65" s="357"/>
      <c r="M65" s="306"/>
    </row>
    <row r="66" spans="1:13">
      <c r="A66" s="307">
        <v>2</v>
      </c>
      <c r="B66" s="302" t="s">
        <v>41</v>
      </c>
      <c r="C66" s="306" t="s">
        <v>486</v>
      </c>
      <c r="D66" s="332">
        <f>'WP01 Plant'!F20-'WP01 Plant'!F41</f>
        <v>5167031424.2478809</v>
      </c>
      <c r="E66" s="306"/>
      <c r="F66" s="306" t="s">
        <v>14</v>
      </c>
      <c r="G66" s="390">
        <f>I212</f>
        <v>1</v>
      </c>
      <c r="H66" s="306"/>
      <c r="I66" s="392">
        <f>+G66*D66</f>
        <v>5167031424.2478809</v>
      </c>
      <c r="J66" s="306"/>
      <c r="K66" s="391"/>
      <c r="L66" s="357"/>
      <c r="M66" s="306"/>
    </row>
    <row r="67" spans="1:13">
      <c r="A67" s="307">
        <v>3</v>
      </c>
      <c r="B67" s="302" t="s">
        <v>42</v>
      </c>
      <c r="C67" s="306" t="s">
        <v>487</v>
      </c>
      <c r="D67" s="332">
        <f>'WP01 Plant'!G20</f>
        <v>0</v>
      </c>
      <c r="E67" s="306"/>
      <c r="F67" s="306" t="s">
        <v>40</v>
      </c>
      <c r="G67" s="390" t="s">
        <v>3</v>
      </c>
      <c r="H67" s="306"/>
      <c r="I67" s="392" t="s">
        <v>3</v>
      </c>
      <c r="J67" s="306"/>
      <c r="K67" s="391"/>
      <c r="L67" s="357"/>
      <c r="M67" s="306"/>
    </row>
    <row r="68" spans="1:13">
      <c r="A68" s="307">
        <v>4</v>
      </c>
      <c r="B68" s="302" t="s">
        <v>43</v>
      </c>
      <c r="C68" s="306" t="s">
        <v>488</v>
      </c>
      <c r="D68" s="332">
        <f>'WP01 Plant'!H20+'WP01 Plant'!I20</f>
        <v>311560759.27877015</v>
      </c>
      <c r="E68" s="306"/>
      <c r="F68" s="306" t="s">
        <v>44</v>
      </c>
      <c r="G68" s="390">
        <f>I229</f>
        <v>1</v>
      </c>
      <c r="H68" s="306"/>
      <c r="I68" s="392">
        <f>+G68*D68</f>
        <v>311560759.27877015</v>
      </c>
      <c r="J68" s="306"/>
      <c r="K68" s="391"/>
      <c r="L68" s="357"/>
      <c r="M68" s="307"/>
    </row>
    <row r="69" spans="1:13" ht="16.2" thickBot="1">
      <c r="A69" s="307">
        <v>5</v>
      </c>
      <c r="B69" s="302" t="s">
        <v>45</v>
      </c>
      <c r="C69" s="300" t="s">
        <v>489</v>
      </c>
      <c r="D69" s="393">
        <f>'WP01 Plant'!J20</f>
        <v>0</v>
      </c>
      <c r="E69" s="306"/>
      <c r="F69" s="306" t="s">
        <v>46</v>
      </c>
      <c r="G69" s="390">
        <f>K234</f>
        <v>1</v>
      </c>
      <c r="H69" s="306"/>
      <c r="I69" s="394">
        <f>+G69*D69</f>
        <v>0</v>
      </c>
      <c r="J69" s="306"/>
      <c r="K69" s="391"/>
      <c r="L69" s="357"/>
      <c r="M69" s="307"/>
    </row>
    <row r="70" spans="1:13">
      <c r="A70" s="307">
        <v>6</v>
      </c>
      <c r="B70" s="302" t="s">
        <v>47</v>
      </c>
      <c r="C70" s="306"/>
      <c r="D70" s="392">
        <f>SUM(D65:D69)</f>
        <v>5478592183.5266514</v>
      </c>
      <c r="E70" s="306"/>
      <c r="F70" s="306" t="s">
        <v>48</v>
      </c>
      <c r="G70" s="395">
        <f>IF(I70&gt;0,I70/D70,0)</f>
        <v>1</v>
      </c>
      <c r="H70" s="306"/>
      <c r="I70" s="392">
        <f>SUM(I65:I69)</f>
        <v>5478592183.5266514</v>
      </c>
      <c r="J70" s="306"/>
      <c r="K70" s="396"/>
      <c r="L70" s="378"/>
      <c r="M70" s="306"/>
    </row>
    <row r="71" spans="1:13">
      <c r="B71" s="302"/>
      <c r="C71" s="306"/>
      <c r="D71" s="392"/>
      <c r="E71" s="306"/>
      <c r="F71" s="306"/>
      <c r="G71" s="395"/>
      <c r="H71" s="306"/>
      <c r="I71" s="392"/>
      <c r="J71" s="306"/>
      <c r="K71" s="396"/>
      <c r="L71" s="378"/>
      <c r="M71" s="306"/>
    </row>
    <row r="72" spans="1:13">
      <c r="B72" s="302" t="s">
        <v>49</v>
      </c>
      <c r="C72" s="306"/>
      <c r="D72" s="392"/>
      <c r="E72" s="306"/>
      <c r="F72" s="306"/>
      <c r="G72" s="306"/>
      <c r="H72" s="306"/>
      <c r="I72" s="392"/>
      <c r="J72" s="306"/>
      <c r="K72" s="391"/>
      <c r="L72" s="378"/>
      <c r="M72" s="306"/>
    </row>
    <row r="73" spans="1:13">
      <c r="A73" s="307">
        <v>7</v>
      </c>
      <c r="B73" s="302" t="str">
        <f>+B65</f>
        <v xml:space="preserve">  Production</v>
      </c>
      <c r="C73" s="306" t="s">
        <v>490</v>
      </c>
      <c r="D73" s="332">
        <f>'WP02 Accum Depr'!E20</f>
        <v>0</v>
      </c>
      <c r="E73" s="306"/>
      <c r="F73" s="306" t="str">
        <f t="shared" ref="F73:G77" si="3">+F65</f>
        <v>NA</v>
      </c>
      <c r="G73" s="390" t="str">
        <f t="shared" si="3"/>
        <v xml:space="preserve"> </v>
      </c>
      <c r="H73" s="306"/>
      <c r="I73" s="392" t="s">
        <v>3</v>
      </c>
      <c r="J73" s="306"/>
      <c r="K73" s="391"/>
      <c r="L73" s="378"/>
      <c r="M73" s="306"/>
    </row>
    <row r="74" spans="1:13">
      <c r="A74" s="307">
        <v>8</v>
      </c>
      <c r="B74" s="302" t="str">
        <f>+B66</f>
        <v xml:space="preserve">  Transmission</v>
      </c>
      <c r="C74" s="306" t="s">
        <v>491</v>
      </c>
      <c r="D74" s="332">
        <f>'WP02 Accum Depr'!F20-'WP02 Accum Depr'!F41</f>
        <v>1117634556.1013525</v>
      </c>
      <c r="E74" s="306"/>
      <c r="F74" s="306" t="str">
        <f t="shared" si="3"/>
        <v>TP</v>
      </c>
      <c r="G74" s="390">
        <f t="shared" si="3"/>
        <v>1</v>
      </c>
      <c r="H74" s="306"/>
      <c r="I74" s="392">
        <f>+G74*D74</f>
        <v>1117634556.1013525</v>
      </c>
      <c r="J74" s="306"/>
      <c r="K74" s="391"/>
      <c r="L74" s="378"/>
      <c r="M74" s="306"/>
    </row>
    <row r="75" spans="1:13">
      <c r="A75" s="307">
        <v>9</v>
      </c>
      <c r="B75" s="302" t="str">
        <f>+B67</f>
        <v xml:space="preserve">  Distribution</v>
      </c>
      <c r="C75" s="306" t="s">
        <v>492</v>
      </c>
      <c r="D75" s="332">
        <f>'WP02 Accum Depr'!G20</f>
        <v>0</v>
      </c>
      <c r="E75" s="306"/>
      <c r="F75" s="306" t="str">
        <f t="shared" si="3"/>
        <v>NA</v>
      </c>
      <c r="G75" s="390" t="str">
        <f t="shared" si="3"/>
        <v xml:space="preserve"> </v>
      </c>
      <c r="H75" s="306"/>
      <c r="I75" s="392" t="s">
        <v>3</v>
      </c>
      <c r="J75" s="306"/>
      <c r="K75" s="391"/>
      <c r="L75" s="378"/>
      <c r="M75" s="306"/>
    </row>
    <row r="76" spans="1:13">
      <c r="A76" s="307">
        <v>10</v>
      </c>
      <c r="B76" s="302" t="str">
        <f>+B68</f>
        <v xml:space="preserve">  General &amp; Intangible</v>
      </c>
      <c r="C76" s="318" t="s">
        <v>493</v>
      </c>
      <c r="D76" s="332">
        <f>'WP02 Accum Depr'!H20+'WP02 Accum Depr'!I20</f>
        <v>98650397.654877827</v>
      </c>
      <c r="E76" s="306"/>
      <c r="F76" s="306" t="str">
        <f t="shared" si="3"/>
        <v>W/S</v>
      </c>
      <c r="G76" s="390">
        <f t="shared" si="3"/>
        <v>1</v>
      </c>
      <c r="H76" s="306"/>
      <c r="I76" s="392">
        <f>+G76*D76</f>
        <v>98650397.654877827</v>
      </c>
      <c r="J76" s="306"/>
      <c r="K76" s="391"/>
      <c r="L76" s="378"/>
      <c r="M76" s="307"/>
    </row>
    <row r="77" spans="1:13" ht="16.2" thickBot="1">
      <c r="A77" s="307">
        <v>11</v>
      </c>
      <c r="B77" s="302" t="str">
        <f>+B69</f>
        <v xml:space="preserve">  Common</v>
      </c>
      <c r="C77" s="300" t="s">
        <v>489</v>
      </c>
      <c r="D77" s="393">
        <f>'WP02 Accum Depr'!J20</f>
        <v>0</v>
      </c>
      <c r="E77" s="306"/>
      <c r="F77" s="306" t="str">
        <f t="shared" si="3"/>
        <v>CE</v>
      </c>
      <c r="G77" s="390">
        <f t="shared" si="3"/>
        <v>1</v>
      </c>
      <c r="H77" s="306"/>
      <c r="I77" s="394">
        <f>+G77*D77</f>
        <v>0</v>
      </c>
      <c r="J77" s="306"/>
      <c r="K77" s="391"/>
      <c r="L77" s="378"/>
      <c r="M77" s="307"/>
    </row>
    <row r="78" spans="1:13">
      <c r="A78" s="307">
        <v>12</v>
      </c>
      <c r="B78" s="302" t="s">
        <v>205</v>
      </c>
      <c r="C78" s="306"/>
      <c r="D78" s="392">
        <f>SUM(D73:D77)</f>
        <v>1216284953.7562304</v>
      </c>
      <c r="E78" s="306"/>
      <c r="F78" s="306"/>
      <c r="G78" s="306"/>
      <c r="H78" s="306"/>
      <c r="I78" s="392">
        <f>SUM(I73:I77)</f>
        <v>1216284953.7562304</v>
      </c>
      <c r="J78" s="306"/>
      <c r="K78" s="391"/>
      <c r="L78" s="300"/>
      <c r="M78" s="306"/>
    </row>
    <row r="79" spans="1:13">
      <c r="A79" s="307"/>
      <c r="C79" s="306" t="s">
        <v>3</v>
      </c>
      <c r="E79" s="306"/>
      <c r="F79" s="306"/>
      <c r="G79" s="395"/>
      <c r="H79" s="306"/>
      <c r="I79" s="361"/>
      <c r="J79" s="306"/>
      <c r="K79" s="396"/>
      <c r="L79" s="378"/>
      <c r="M79" s="306"/>
    </row>
    <row r="80" spans="1:13">
      <c r="A80" s="307"/>
      <c r="B80" s="302" t="s">
        <v>52</v>
      </c>
      <c r="C80" s="306"/>
      <c r="D80" s="306"/>
      <c r="E80" s="306"/>
      <c r="F80" s="306"/>
      <c r="G80" s="306"/>
      <c r="H80" s="306"/>
      <c r="I80" s="361"/>
      <c r="J80" s="306"/>
      <c r="K80" s="391"/>
      <c r="L80" s="378"/>
      <c r="M80" s="306"/>
    </row>
    <row r="81" spans="1:13">
      <c r="A81" s="307">
        <v>13</v>
      </c>
      <c r="B81" s="302" t="str">
        <f>+B73</f>
        <v xml:space="preserve">  Production</v>
      </c>
      <c r="C81" s="306" t="s">
        <v>189</v>
      </c>
      <c r="D81" s="392">
        <f>D65-D73</f>
        <v>0</v>
      </c>
      <c r="E81" s="306"/>
      <c r="F81" s="306"/>
      <c r="G81" s="395"/>
      <c r="H81" s="306"/>
      <c r="I81" s="392" t="s">
        <v>3</v>
      </c>
      <c r="J81" s="306"/>
      <c r="K81" s="396"/>
      <c r="L81" s="378"/>
      <c r="M81" s="306"/>
    </row>
    <row r="82" spans="1:13">
      <c r="A82" s="307">
        <v>14</v>
      </c>
      <c r="B82" s="302" t="str">
        <f>+B74</f>
        <v xml:space="preserve">  Transmission</v>
      </c>
      <c r="C82" s="306" t="s">
        <v>190</v>
      </c>
      <c r="D82" s="392">
        <f>D66-D74</f>
        <v>4049396868.1465282</v>
      </c>
      <c r="E82" s="306"/>
      <c r="F82" s="306"/>
      <c r="G82" s="390"/>
      <c r="H82" s="306"/>
      <c r="I82" s="392">
        <f>I66-I74</f>
        <v>4049396868.1465282</v>
      </c>
      <c r="J82" s="306"/>
      <c r="K82" s="391"/>
      <c r="L82" s="378"/>
      <c r="M82" s="306"/>
    </row>
    <row r="83" spans="1:13">
      <c r="A83" s="307">
        <v>15</v>
      </c>
      <c r="B83" s="302" t="str">
        <f>+B75</f>
        <v xml:space="preserve">  Distribution</v>
      </c>
      <c r="C83" s="306" t="s">
        <v>191</v>
      </c>
      <c r="D83" s="392">
        <f>D67-D75</f>
        <v>0</v>
      </c>
      <c r="E83" s="306"/>
      <c r="F83" s="306"/>
      <c r="G83" s="395"/>
      <c r="H83" s="306"/>
      <c r="I83" s="392" t="s">
        <v>3</v>
      </c>
      <c r="J83" s="306"/>
      <c r="K83" s="397"/>
      <c r="L83" s="378"/>
      <c r="M83" s="306"/>
    </row>
    <row r="84" spans="1:13">
      <c r="A84" s="307">
        <v>16</v>
      </c>
      <c r="B84" s="302" t="str">
        <f>+B76</f>
        <v xml:space="preserve">  General &amp; Intangible</v>
      </c>
      <c r="C84" s="306" t="s">
        <v>192</v>
      </c>
      <c r="D84" s="324">
        <f>D68-D76</f>
        <v>212910361.62389231</v>
      </c>
      <c r="E84" s="306"/>
      <c r="F84" s="306"/>
      <c r="G84" s="395"/>
      <c r="H84" s="306"/>
      <c r="I84" s="392">
        <f>I68-I76</f>
        <v>212910361.62389231</v>
      </c>
      <c r="J84" s="306"/>
      <c r="K84" s="395"/>
      <c r="L84" s="378"/>
      <c r="M84" s="307"/>
    </row>
    <row r="85" spans="1:13" ht="16.2" thickBot="1">
      <c r="A85" s="307">
        <v>17</v>
      </c>
      <c r="B85" s="302" t="str">
        <f>+B77</f>
        <v xml:space="preserve">  Common</v>
      </c>
      <c r="C85" s="306" t="s">
        <v>193</v>
      </c>
      <c r="D85" s="394">
        <f>D69-D77</f>
        <v>0</v>
      </c>
      <c r="E85" s="306"/>
      <c r="F85" s="306"/>
      <c r="G85" s="395"/>
      <c r="H85" s="306"/>
      <c r="I85" s="394">
        <f>I69-I77</f>
        <v>0</v>
      </c>
      <c r="J85" s="306"/>
      <c r="K85" s="395"/>
      <c r="L85" s="378"/>
      <c r="M85" s="307"/>
    </row>
    <row r="86" spans="1:13">
      <c r="A86" s="307">
        <v>18</v>
      </c>
      <c r="B86" s="302" t="s">
        <v>53</v>
      </c>
      <c r="C86" s="306"/>
      <c r="D86" s="392">
        <f>SUM(D81:D85)</f>
        <v>4262307229.7704206</v>
      </c>
      <c r="E86" s="306"/>
      <c r="F86" s="306" t="s">
        <v>54</v>
      </c>
      <c r="G86" s="395">
        <f>IF(I86&gt;0,I86/D86,0)</f>
        <v>1</v>
      </c>
      <c r="H86" s="306"/>
      <c r="I86" s="392">
        <f>SUM(I81:I85)</f>
        <v>4262307229.7704206</v>
      </c>
      <c r="J86" s="306"/>
      <c r="K86" s="306"/>
      <c r="L86" s="378"/>
      <c r="M86" s="306"/>
    </row>
    <row r="87" spans="1:13">
      <c r="A87" s="307"/>
      <c r="C87" s="306"/>
      <c r="D87" s="392"/>
      <c r="E87" s="306"/>
      <c r="H87" s="306"/>
      <c r="I87" s="392"/>
      <c r="J87" s="306"/>
      <c r="K87" s="395"/>
      <c r="L87" s="378"/>
      <c r="M87" s="306"/>
    </row>
    <row r="88" spans="1:13">
      <c r="A88" s="307"/>
      <c r="B88" s="302" t="s">
        <v>194</v>
      </c>
      <c r="C88" s="306"/>
      <c r="D88" s="392"/>
      <c r="E88" s="306"/>
      <c r="F88" s="306"/>
      <c r="G88" s="306"/>
      <c r="H88" s="306"/>
      <c r="I88" s="392"/>
      <c r="J88" s="306"/>
      <c r="K88" s="306"/>
      <c r="L88" s="378" t="s">
        <v>3</v>
      </c>
      <c r="M88" s="306"/>
    </row>
    <row r="89" spans="1:13">
      <c r="A89" s="307">
        <v>19</v>
      </c>
      <c r="B89" s="302" t="s">
        <v>55</v>
      </c>
      <c r="C89" s="584" t="s">
        <v>56</v>
      </c>
      <c r="D89" s="332">
        <f>'WP03 ADIT'!E13</f>
        <v>0</v>
      </c>
      <c r="E89" s="318"/>
      <c r="F89" s="318" t="str">
        <f>+F73</f>
        <v>NA</v>
      </c>
      <c r="G89" s="398"/>
      <c r="H89" s="306"/>
      <c r="I89" s="392"/>
      <c r="J89" s="306"/>
      <c r="K89" s="395"/>
      <c r="L89" s="399"/>
      <c r="M89" s="307"/>
    </row>
    <row r="90" spans="1:13">
      <c r="A90" s="307">
        <v>20</v>
      </c>
      <c r="B90" s="302" t="s">
        <v>57</v>
      </c>
      <c r="C90" s="584" t="s">
        <v>595</v>
      </c>
      <c r="D90" s="332">
        <f>'WP03 ADIT'!F13</f>
        <v>-963510985.34174693</v>
      </c>
      <c r="E90" s="306"/>
      <c r="F90" s="306" t="s">
        <v>58</v>
      </c>
      <c r="G90" s="390">
        <f>+G86</f>
        <v>1</v>
      </c>
      <c r="H90" s="306"/>
      <c r="I90" s="392">
        <f>D90*G90</f>
        <v>-963510985.34174693</v>
      </c>
      <c r="J90" s="306"/>
      <c r="K90" s="395"/>
      <c r="L90" s="399"/>
      <c r="M90" s="307"/>
    </row>
    <row r="91" spans="1:13">
      <c r="A91" s="307">
        <v>21</v>
      </c>
      <c r="B91" s="302" t="s">
        <v>59</v>
      </c>
      <c r="C91" s="584" t="s">
        <v>596</v>
      </c>
      <c r="D91" s="400">
        <f>'WP03 ADIT'!G13</f>
        <v>-189726251.20923224</v>
      </c>
      <c r="E91" s="306"/>
      <c r="F91" s="306" t="s">
        <v>58</v>
      </c>
      <c r="G91" s="390">
        <f>+G90</f>
        <v>1</v>
      </c>
      <c r="H91" s="306"/>
      <c r="I91" s="392">
        <f>D91*G91</f>
        <v>-189726251.20923224</v>
      </c>
      <c r="J91" s="306"/>
      <c r="K91" s="395"/>
      <c r="L91" s="399"/>
      <c r="M91" s="307"/>
    </row>
    <row r="92" spans="1:13">
      <c r="A92" s="307">
        <v>22</v>
      </c>
      <c r="B92" s="302" t="s">
        <v>60</v>
      </c>
      <c r="C92" s="584" t="s">
        <v>597</v>
      </c>
      <c r="D92" s="400">
        <f>'WP03 ADIT'!H13</f>
        <v>277185985.42827702</v>
      </c>
      <c r="E92" s="306"/>
      <c r="F92" s="306" t="str">
        <f>+F91</f>
        <v>NP</v>
      </c>
      <c r="G92" s="390">
        <f>+G91</f>
        <v>1</v>
      </c>
      <c r="H92" s="306"/>
      <c r="I92" s="392">
        <f>D92*G92</f>
        <v>277185985.42827702</v>
      </c>
      <c r="J92" s="306"/>
      <c r="K92" s="395"/>
      <c r="L92" s="399"/>
      <c r="M92" s="307"/>
    </row>
    <row r="93" spans="1:13">
      <c r="A93" s="335">
        <v>23</v>
      </c>
      <c r="B93" s="538" t="s">
        <v>61</v>
      </c>
      <c r="C93" s="195" t="s">
        <v>762</v>
      </c>
      <c r="D93" s="400">
        <f>'WP03 ADIT'!I13</f>
        <v>0</v>
      </c>
      <c r="E93" s="306"/>
      <c r="F93" s="306" t="s">
        <v>58</v>
      </c>
      <c r="G93" s="390">
        <f>+G91</f>
        <v>1</v>
      </c>
      <c r="H93" s="306"/>
      <c r="I93" s="401">
        <f>D93*G93</f>
        <v>0</v>
      </c>
      <c r="J93" s="306"/>
      <c r="K93" s="395"/>
      <c r="L93" s="399"/>
      <c r="M93" s="307"/>
    </row>
    <row r="94" spans="1:13" s="1" customFormat="1" ht="16.2" thickBot="1">
      <c r="A94" s="629" t="s">
        <v>619</v>
      </c>
      <c r="B94" s="195" t="s">
        <v>618</v>
      </c>
      <c r="C94" s="195" t="s">
        <v>826</v>
      </c>
      <c r="D94" s="630">
        <f>'Appendix B-Veg'!J24+'Appendix C-RRCA'!J24+'Appendix F-MTEP Debit'!J24</f>
        <v>98097626.049999967</v>
      </c>
      <c r="E94" s="584"/>
      <c r="F94" s="631" t="s">
        <v>643</v>
      </c>
      <c r="G94" s="632">
        <v>1</v>
      </c>
      <c r="H94" s="584"/>
      <c r="I94" s="633">
        <f>D94*G94</f>
        <v>98097626.049999967</v>
      </c>
      <c r="J94" s="584"/>
      <c r="K94" s="634"/>
      <c r="L94" s="635"/>
      <c r="M94" s="614"/>
    </row>
    <row r="95" spans="1:13" s="1" customFormat="1">
      <c r="A95" s="614">
        <v>24</v>
      </c>
      <c r="B95" s="605" t="s">
        <v>763</v>
      </c>
      <c r="C95" s="584"/>
      <c r="D95" s="636">
        <f>SUM(D89:D94)</f>
        <v>-777953625.07270217</v>
      </c>
      <c r="E95" s="637"/>
      <c r="F95" s="637"/>
      <c r="G95" s="637"/>
      <c r="H95" s="637"/>
      <c r="I95" s="611">
        <f>SUM(I89:I94)</f>
        <v>-777953625.07270217</v>
      </c>
      <c r="J95" s="584"/>
      <c r="K95" s="584"/>
      <c r="L95" s="638"/>
      <c r="M95" s="584"/>
    </row>
    <row r="96" spans="1:13">
      <c r="A96" s="307"/>
      <c r="C96" s="306"/>
      <c r="D96" s="392"/>
      <c r="E96" s="306"/>
      <c r="F96" s="306"/>
      <c r="G96" s="395"/>
      <c r="H96" s="306"/>
      <c r="I96" s="392"/>
      <c r="J96" s="306"/>
      <c r="K96" s="395"/>
      <c r="L96" s="404"/>
      <c r="M96" s="306"/>
    </row>
    <row r="97" spans="1:13">
      <c r="A97" s="307">
        <v>25</v>
      </c>
      <c r="B97" s="302" t="s">
        <v>62</v>
      </c>
      <c r="C97" s="306" t="s">
        <v>494</v>
      </c>
      <c r="D97" s="332">
        <f>'WP04 Other RB'!E9</f>
        <v>0</v>
      </c>
      <c r="E97" s="306"/>
      <c r="F97" s="306" t="str">
        <f>+F74</f>
        <v>TP</v>
      </c>
      <c r="G97" s="390">
        <f>+G74</f>
        <v>1</v>
      </c>
      <c r="H97" s="306"/>
      <c r="I97" s="392">
        <f>+G97*D97</f>
        <v>0</v>
      </c>
      <c r="J97" s="306"/>
      <c r="K97" s="306"/>
      <c r="L97" s="378"/>
      <c r="M97" s="306"/>
    </row>
    <row r="98" spans="1:13">
      <c r="A98" s="307"/>
      <c r="B98" s="302"/>
      <c r="C98" s="306"/>
      <c r="D98" s="361"/>
      <c r="E98" s="306"/>
      <c r="F98" s="306"/>
      <c r="G98" s="306"/>
      <c r="H98" s="306"/>
      <c r="I98" s="392"/>
      <c r="J98" s="306"/>
      <c r="K98" s="306"/>
      <c r="L98" s="378"/>
      <c r="M98" s="306"/>
    </row>
    <row r="99" spans="1:13">
      <c r="A99" s="307"/>
      <c r="B99" s="302" t="s">
        <v>195</v>
      </c>
      <c r="C99" s="306" t="s">
        <v>3</v>
      </c>
      <c r="D99" s="361"/>
      <c r="E99" s="306"/>
      <c r="F99" s="306"/>
      <c r="G99" s="306"/>
      <c r="H99" s="306"/>
      <c r="I99" s="361"/>
      <c r="J99" s="306"/>
      <c r="K99" s="306"/>
      <c r="L99" s="378"/>
      <c r="M99" s="306"/>
    </row>
    <row r="100" spans="1:13">
      <c r="A100" s="307">
        <v>26</v>
      </c>
      <c r="B100" s="302" t="s">
        <v>63</v>
      </c>
      <c r="C100" s="298" t="s">
        <v>64</v>
      </c>
      <c r="D100" s="392">
        <f>(D147-D145)/8</f>
        <v>16218101.438750004</v>
      </c>
      <c r="E100" s="306"/>
      <c r="F100" s="306"/>
      <c r="G100" s="395"/>
      <c r="H100" s="306"/>
      <c r="I100" s="392">
        <f>+(I147-I145)/8</f>
        <v>15194261.478750002</v>
      </c>
      <c r="J100" s="301"/>
      <c r="K100" s="395"/>
      <c r="L100" s="378"/>
      <c r="M100" s="307"/>
    </row>
    <row r="101" spans="1:13">
      <c r="A101" s="307">
        <v>27</v>
      </c>
      <c r="B101" s="302" t="s">
        <v>196</v>
      </c>
      <c r="C101" s="306" t="s">
        <v>495</v>
      </c>
      <c r="D101" s="332">
        <f>'WP04 Other RB'!F9</f>
        <v>687321.11</v>
      </c>
      <c r="E101" s="306"/>
      <c r="F101" s="306" t="s">
        <v>65</v>
      </c>
      <c r="G101" s="390">
        <f>I221</f>
        <v>0.92973653698290337</v>
      </c>
      <c r="H101" s="306"/>
      <c r="I101" s="392">
        <f>+G101*D101</f>
        <v>639027.5486066452</v>
      </c>
      <c r="J101" s="306" t="s">
        <v>3</v>
      </c>
      <c r="K101" s="395"/>
      <c r="L101" s="378"/>
      <c r="M101" s="307"/>
    </row>
    <row r="102" spans="1:13">
      <c r="A102" s="307" t="s">
        <v>519</v>
      </c>
      <c r="B102" s="302" t="s">
        <v>66</v>
      </c>
      <c r="C102" s="306" t="s">
        <v>522</v>
      </c>
      <c r="D102" s="400">
        <f>'WP04 Other RB'!G9</f>
        <v>1937879.47</v>
      </c>
      <c r="E102" s="306"/>
      <c r="F102" s="306" t="s">
        <v>67</v>
      </c>
      <c r="G102" s="390">
        <f>+G70</f>
        <v>1</v>
      </c>
      <c r="H102" s="306"/>
      <c r="I102" s="401">
        <f>+G102*D102</f>
        <v>1937879.47</v>
      </c>
      <c r="J102" s="306"/>
      <c r="K102" s="395"/>
      <c r="L102" s="378"/>
      <c r="M102" s="307"/>
    </row>
    <row r="103" spans="1:13">
      <c r="A103" s="307" t="s">
        <v>520</v>
      </c>
      <c r="B103" s="302" t="s">
        <v>523</v>
      </c>
      <c r="C103" s="306"/>
      <c r="D103" s="400">
        <f>-'WP04 Other RB'!K17</f>
        <v>0</v>
      </c>
      <c r="E103" s="306"/>
      <c r="F103" s="306" t="s">
        <v>58</v>
      </c>
      <c r="G103" s="406">
        <f>G86</f>
        <v>1</v>
      </c>
      <c r="H103" s="306"/>
      <c r="I103" s="401">
        <f>D103*G103</f>
        <v>0</v>
      </c>
      <c r="J103" s="306"/>
      <c r="K103" s="395"/>
      <c r="L103" s="378"/>
      <c r="M103" s="307"/>
    </row>
    <row r="104" spans="1:13" ht="16.2" thickBot="1">
      <c r="A104" s="307" t="s">
        <v>521</v>
      </c>
      <c r="B104" s="302" t="s">
        <v>562</v>
      </c>
      <c r="C104" s="306"/>
      <c r="D104" s="393">
        <f>-'WP04 Other RB'!K25</f>
        <v>0</v>
      </c>
      <c r="E104" s="306"/>
      <c r="F104" s="306" t="s">
        <v>44</v>
      </c>
      <c r="G104" s="406">
        <f>I229</f>
        <v>1</v>
      </c>
      <c r="H104" s="306"/>
      <c r="I104" s="394">
        <f>D104*G104</f>
        <v>0</v>
      </c>
      <c r="J104" s="306"/>
      <c r="K104" s="395"/>
      <c r="L104" s="378"/>
      <c r="M104" s="307"/>
    </row>
    <row r="105" spans="1:13">
      <c r="A105" s="307">
        <v>29</v>
      </c>
      <c r="B105" s="302" t="s">
        <v>565</v>
      </c>
      <c r="C105" s="301"/>
      <c r="D105" s="324">
        <f>SUM(D100:D104)</f>
        <v>18843302.018750004</v>
      </c>
      <c r="E105" s="301"/>
      <c r="F105" s="301"/>
      <c r="G105" s="301"/>
      <c r="H105" s="301"/>
      <c r="I105" s="392">
        <f>SUM(I100:I104)</f>
        <v>17771168.497356646</v>
      </c>
      <c r="J105" s="301"/>
      <c r="K105" s="301"/>
      <c r="L105" s="300"/>
      <c r="M105" s="306"/>
    </row>
    <row r="106" spans="1:13" ht="16.2" thickBot="1">
      <c r="C106" s="306"/>
      <c r="D106" s="394"/>
      <c r="E106" s="306"/>
      <c r="F106" s="306"/>
      <c r="G106" s="306"/>
      <c r="H106" s="306"/>
      <c r="I106" s="394"/>
      <c r="J106" s="306"/>
      <c r="K106" s="306"/>
      <c r="L106" s="378"/>
      <c r="M106" s="306"/>
    </row>
    <row r="107" spans="1:13" ht="16.2" thickBot="1">
      <c r="A107" s="307">
        <v>30</v>
      </c>
      <c r="B107" s="302" t="s">
        <v>68</v>
      </c>
      <c r="C107" s="306"/>
      <c r="D107" s="407">
        <f>+D105+D97+D95+D86</f>
        <v>3503196906.7164683</v>
      </c>
      <c r="E107" s="306"/>
      <c r="F107" s="306"/>
      <c r="G107" s="395"/>
      <c r="H107" s="306"/>
      <c r="I107" s="407">
        <f>+I105+I97+I95+I86</f>
        <v>3502124773.195075</v>
      </c>
      <c r="J107" s="306"/>
      <c r="K107" s="395"/>
      <c r="L107" s="378"/>
      <c r="M107" s="306"/>
    </row>
    <row r="108" spans="1:13" ht="16.2" thickTop="1">
      <c r="A108" s="307"/>
      <c r="B108" s="302"/>
      <c r="C108" s="306"/>
      <c r="D108" s="408"/>
      <c r="E108" s="306"/>
      <c r="F108" s="306"/>
      <c r="G108" s="395"/>
      <c r="H108" s="306"/>
      <c r="I108" s="409"/>
      <c r="J108" s="306"/>
      <c r="K108" s="395"/>
      <c r="L108" s="378"/>
      <c r="M108" s="306"/>
    </row>
    <row r="109" spans="1:13">
      <c r="A109" s="307"/>
      <c r="B109" s="302"/>
      <c r="C109" s="306"/>
      <c r="D109" s="408"/>
      <c r="E109" s="306"/>
      <c r="F109" s="306"/>
      <c r="G109" s="395"/>
      <c r="H109" s="306"/>
      <c r="I109" s="409"/>
      <c r="J109" s="306"/>
      <c r="K109" s="395"/>
      <c r="L109" s="378"/>
      <c r="M109" s="306"/>
    </row>
    <row r="110" spans="1:13">
      <c r="A110" s="307"/>
      <c r="B110" s="302"/>
      <c r="C110" s="306"/>
      <c r="D110" s="408"/>
      <c r="E110" s="306"/>
      <c r="F110" s="306"/>
      <c r="G110" s="395"/>
      <c r="H110" s="306"/>
      <c r="I110" s="409"/>
      <c r="J110" s="306"/>
      <c r="K110" s="395"/>
      <c r="L110" s="378"/>
      <c r="M110" s="306"/>
    </row>
    <row r="111" spans="1:13">
      <c r="A111" s="307"/>
      <c r="B111" s="302"/>
      <c r="C111" s="306"/>
      <c r="D111" s="409"/>
      <c r="E111" s="306"/>
      <c r="F111" s="306"/>
      <c r="G111" s="395"/>
      <c r="H111" s="306"/>
      <c r="I111" s="409"/>
      <c r="J111" s="306"/>
      <c r="K111" s="395"/>
      <c r="L111" s="378"/>
      <c r="M111" s="306"/>
    </row>
    <row r="112" spans="1:13">
      <c r="A112" s="307"/>
      <c r="B112" s="302"/>
      <c r="C112" s="306"/>
      <c r="D112" s="409"/>
      <c r="E112" s="306"/>
      <c r="F112" s="306"/>
      <c r="G112" s="395"/>
      <c r="H112" s="306"/>
      <c r="I112" s="409"/>
      <c r="J112" s="306"/>
      <c r="K112" s="395"/>
      <c r="L112" s="378"/>
      <c r="M112" s="306"/>
    </row>
    <row r="113" spans="1:13">
      <c r="A113" s="307"/>
      <c r="B113" s="302"/>
      <c r="C113" s="306"/>
      <c r="D113" s="409"/>
      <c r="E113" s="306"/>
      <c r="F113" s="306"/>
      <c r="G113" s="395"/>
      <c r="H113" s="306"/>
      <c r="I113" s="409"/>
      <c r="J113" s="306"/>
      <c r="K113" s="395"/>
      <c r="L113" s="378"/>
      <c r="M113" s="306"/>
    </row>
    <row r="114" spans="1:13">
      <c r="A114" s="307"/>
      <c r="B114" s="302"/>
      <c r="C114" s="306"/>
      <c r="D114" s="409"/>
      <c r="E114" s="306"/>
      <c r="F114" s="306"/>
      <c r="G114" s="395"/>
      <c r="H114" s="306"/>
      <c r="I114" s="409"/>
      <c r="J114" s="306"/>
      <c r="K114" s="395"/>
      <c r="L114" s="378"/>
      <c r="M114" s="306"/>
    </row>
    <row r="115" spans="1:13">
      <c r="A115" s="307"/>
      <c r="B115" s="302"/>
      <c r="C115" s="306"/>
      <c r="D115" s="409"/>
      <c r="E115" s="306"/>
      <c r="F115" s="306"/>
      <c r="G115" s="395"/>
      <c r="H115" s="306"/>
      <c r="I115" s="409"/>
      <c r="J115" s="306"/>
      <c r="K115" s="395"/>
      <c r="L115" s="378"/>
      <c r="M115" s="306"/>
    </row>
    <row r="116" spans="1:13">
      <c r="A116" s="307"/>
      <c r="B116" s="302"/>
      <c r="C116" s="306"/>
      <c r="D116" s="409"/>
      <c r="E116" s="306"/>
      <c r="F116" s="306"/>
      <c r="G116" s="395"/>
      <c r="H116" s="306"/>
      <c r="I116" s="409"/>
      <c r="J116" s="306"/>
      <c r="K116" s="395"/>
      <c r="L116" s="378"/>
      <c r="M116" s="306"/>
    </row>
    <row r="117" spans="1:13">
      <c r="A117" s="307"/>
      <c r="B117" s="302"/>
      <c r="C117" s="306"/>
      <c r="D117" s="409"/>
      <c r="E117" s="306"/>
      <c r="F117" s="306"/>
      <c r="G117" s="395"/>
      <c r="H117" s="306"/>
      <c r="I117" s="409"/>
      <c r="J117" s="306"/>
      <c r="K117" s="395"/>
      <c r="L117" s="378"/>
      <c r="M117" s="306"/>
    </row>
    <row r="118" spans="1:13">
      <c r="A118" s="307"/>
      <c r="B118" s="302"/>
      <c r="C118" s="306"/>
      <c r="D118" s="409"/>
      <c r="E118" s="306"/>
      <c r="F118" s="306"/>
      <c r="G118" s="395"/>
      <c r="H118" s="306"/>
      <c r="I118" s="409"/>
      <c r="J118" s="306"/>
      <c r="K118" s="395"/>
      <c r="L118" s="378"/>
      <c r="M118" s="306"/>
    </row>
    <row r="119" spans="1:13">
      <c r="A119" s="307"/>
      <c r="B119" s="302"/>
      <c r="C119" s="306"/>
      <c r="D119" s="409"/>
      <c r="E119" s="306"/>
      <c r="F119" s="306"/>
      <c r="G119" s="395"/>
      <c r="H119" s="306"/>
      <c r="I119" s="409"/>
      <c r="J119" s="306"/>
      <c r="K119" s="395"/>
      <c r="L119" s="378"/>
      <c r="M119" s="306"/>
    </row>
    <row r="120" spans="1:13">
      <c r="A120" s="307"/>
      <c r="B120" s="302"/>
      <c r="C120" s="306"/>
      <c r="D120" s="409"/>
      <c r="E120" s="306"/>
      <c r="F120" s="306"/>
      <c r="G120" s="395"/>
      <c r="H120" s="306"/>
      <c r="I120" s="409"/>
      <c r="J120" s="306"/>
      <c r="K120" s="395"/>
      <c r="L120" s="378"/>
      <c r="M120" s="306"/>
    </row>
    <row r="121" spans="1:13">
      <c r="A121" s="410"/>
      <c r="B121" s="302"/>
      <c r="C121" s="306"/>
      <c r="D121" s="409"/>
      <c r="E121" s="306"/>
      <c r="F121" s="306"/>
      <c r="G121" s="395"/>
      <c r="H121" s="306"/>
      <c r="I121" s="409"/>
      <c r="J121" s="318"/>
      <c r="K121" s="411"/>
      <c r="L121" s="357"/>
    </row>
    <row r="122" spans="1:13">
      <c r="A122" s="410"/>
      <c r="B122" s="355"/>
      <c r="C122" s="306"/>
      <c r="D122" s="409"/>
      <c r="E122" s="306"/>
      <c r="F122" s="306"/>
      <c r="G122" s="395"/>
      <c r="H122" s="306"/>
      <c r="I122" s="409"/>
      <c r="J122" s="306"/>
      <c r="K122" s="411"/>
      <c r="L122" s="357"/>
    </row>
    <row r="123" spans="1:13">
      <c r="B123" s="302"/>
      <c r="C123" s="302"/>
      <c r="D123" s="300"/>
      <c r="E123" s="302"/>
      <c r="F123" s="302"/>
      <c r="G123" s="302"/>
      <c r="H123" s="301"/>
      <c r="I123" s="307"/>
      <c r="J123" s="307"/>
      <c r="K123" s="299"/>
      <c r="L123" s="300"/>
      <c r="M123" s="301"/>
    </row>
    <row r="124" spans="1:13">
      <c r="B124" s="302"/>
      <c r="C124" s="302"/>
      <c r="D124" s="300"/>
      <c r="E124" s="302"/>
      <c r="F124" s="302"/>
      <c r="G124" s="302"/>
      <c r="H124" s="301"/>
      <c r="I124" s="299"/>
      <c r="J124" s="299"/>
      <c r="K124" s="299"/>
      <c r="L124" s="300"/>
      <c r="M124" s="301"/>
    </row>
    <row r="125" spans="1:13" ht="16.5" customHeight="1">
      <c r="B125" s="302"/>
      <c r="C125" s="302"/>
      <c r="D125" s="300"/>
      <c r="E125" s="302"/>
      <c r="F125" s="302"/>
      <c r="G125" s="302"/>
      <c r="H125" s="301"/>
      <c r="I125" s="301"/>
      <c r="K125" s="299" t="s">
        <v>306</v>
      </c>
      <c r="L125" s="300"/>
      <c r="M125" s="301"/>
    </row>
    <row r="126" spans="1:13" ht="16.5" customHeight="1">
      <c r="B126" s="302"/>
      <c r="C126" s="302"/>
      <c r="D126" s="300"/>
      <c r="E126" s="302"/>
      <c r="F126" s="302"/>
      <c r="G126" s="302"/>
      <c r="H126" s="301"/>
      <c r="I126" s="301"/>
      <c r="J126" s="301"/>
      <c r="K126" s="299" t="s">
        <v>182</v>
      </c>
      <c r="L126" s="300"/>
      <c r="M126" s="301"/>
    </row>
    <row r="127" spans="1:13" ht="16.5" customHeight="1">
      <c r="B127" s="302"/>
      <c r="C127" s="302"/>
      <c r="D127" s="300"/>
      <c r="E127" s="302"/>
      <c r="F127" s="302"/>
      <c r="G127" s="302"/>
      <c r="H127" s="301"/>
      <c r="I127" s="301"/>
      <c r="J127" s="301"/>
      <c r="K127" s="299"/>
      <c r="L127" s="300"/>
      <c r="M127" s="301"/>
    </row>
    <row r="128" spans="1:13">
      <c r="B128" s="302" t="s">
        <v>1</v>
      </c>
      <c r="C128" s="302"/>
      <c r="D128" s="300" t="s">
        <v>2</v>
      </c>
      <c r="E128" s="302"/>
      <c r="F128" s="302"/>
      <c r="G128" s="302"/>
      <c r="H128" s="303"/>
      <c r="I128" s="304"/>
      <c r="J128" s="303"/>
      <c r="K128" s="305" t="str">
        <f>K4</f>
        <v>For the 12 months ended 12/31/2021</v>
      </c>
      <c r="L128" s="300"/>
      <c r="M128" s="301"/>
    </row>
    <row r="129" spans="1:13">
      <c r="B129" s="302"/>
      <c r="C129" s="306" t="s">
        <v>3</v>
      </c>
      <c r="D129" s="306" t="s">
        <v>4</v>
      </c>
      <c r="E129" s="306"/>
      <c r="F129" s="306"/>
      <c r="G129" s="306"/>
      <c r="H129" s="301"/>
      <c r="I129" s="301"/>
      <c r="J129" s="301"/>
      <c r="K129" s="301"/>
      <c r="L129" s="300"/>
      <c r="M129" s="301"/>
    </row>
    <row r="130" spans="1:13">
      <c r="B130" s="302"/>
      <c r="C130" s="306"/>
      <c r="D130" s="306"/>
      <c r="E130" s="306"/>
      <c r="F130" s="306"/>
      <c r="G130" s="306"/>
      <c r="H130" s="301"/>
      <c r="I130" s="301"/>
      <c r="J130" s="301"/>
      <c r="K130" s="301"/>
      <c r="L130" s="300"/>
      <c r="M130" s="301"/>
    </row>
    <row r="131" spans="1:13">
      <c r="A131" s="307"/>
      <c r="D131" s="298" t="str">
        <f>D7</f>
        <v>American Transmission Systems, Inc.</v>
      </c>
      <c r="J131" s="306"/>
      <c r="K131" s="306"/>
      <c r="L131" s="378"/>
      <c r="M131" s="306"/>
    </row>
    <row r="132" spans="1:13">
      <c r="A132" s="307"/>
      <c r="B132" s="307" t="s">
        <v>27</v>
      </c>
      <c r="C132" s="307" t="s">
        <v>28</v>
      </c>
      <c r="D132" s="307" t="s">
        <v>29</v>
      </c>
      <c r="E132" s="306" t="s">
        <v>3</v>
      </c>
      <c r="F132" s="306"/>
      <c r="G132" s="379" t="s">
        <v>30</v>
      </c>
      <c r="H132" s="306"/>
      <c r="I132" s="380" t="s">
        <v>31</v>
      </c>
      <c r="J132" s="306"/>
      <c r="K132" s="306"/>
      <c r="L132" s="300"/>
      <c r="M132" s="306"/>
    </row>
    <row r="133" spans="1:13">
      <c r="A133" s="307" t="s">
        <v>5</v>
      </c>
      <c r="B133" s="302"/>
      <c r="C133" s="382" t="s">
        <v>445</v>
      </c>
      <c r="D133" s="306"/>
      <c r="E133" s="306"/>
      <c r="F133" s="306"/>
      <c r="G133" s="307"/>
      <c r="H133" s="306"/>
      <c r="I133" s="383" t="s">
        <v>33</v>
      </c>
      <c r="J133" s="306"/>
      <c r="K133" s="383"/>
      <c r="L133" s="300"/>
      <c r="M133" s="306"/>
    </row>
    <row r="134" spans="1:13" ht="16.2" thickBot="1">
      <c r="A134" s="310" t="s">
        <v>7</v>
      </c>
      <c r="B134" s="302"/>
      <c r="C134" s="382" t="s">
        <v>446</v>
      </c>
      <c r="D134" s="383" t="s">
        <v>34</v>
      </c>
      <c r="E134" s="385"/>
      <c r="F134" s="383" t="s">
        <v>35</v>
      </c>
      <c r="H134" s="385"/>
      <c r="I134" s="307" t="s">
        <v>36</v>
      </c>
      <c r="J134" s="306"/>
      <c r="K134" s="383"/>
      <c r="L134" s="412"/>
      <c r="M134" s="306"/>
    </row>
    <row r="135" spans="1:13">
      <c r="A135" s="307"/>
      <c r="B135" s="302" t="s">
        <v>524</v>
      </c>
      <c r="C135" s="306"/>
      <c r="D135" s="306"/>
      <c r="E135" s="306"/>
      <c r="F135" s="306"/>
      <c r="G135" s="306"/>
      <c r="H135" s="306"/>
      <c r="I135" s="306"/>
      <c r="J135" s="306"/>
      <c r="K135" s="306"/>
      <c r="L135" s="378"/>
      <c r="M135" s="306"/>
    </row>
    <row r="136" spans="1:13">
      <c r="A136" s="307">
        <v>1</v>
      </c>
      <c r="B136" s="302" t="s">
        <v>69</v>
      </c>
      <c r="C136" s="306" t="s">
        <v>173</v>
      </c>
      <c r="D136" s="332">
        <v>116571534.17000002</v>
      </c>
      <c r="E136" s="306"/>
      <c r="F136" s="306" t="s">
        <v>65</v>
      </c>
      <c r="G136" s="390">
        <f>I221</f>
        <v>0.92973653698290337</v>
      </c>
      <c r="H136" s="306"/>
      <c r="I136" s="392">
        <f>+G136*D136</f>
        <v>108380814.49000001</v>
      </c>
      <c r="J136" s="301"/>
      <c r="K136" s="306"/>
      <c r="L136" s="378"/>
      <c r="M136" s="307"/>
    </row>
    <row r="137" spans="1:13">
      <c r="A137" s="335" t="s">
        <v>9</v>
      </c>
      <c r="B137" s="355" t="s">
        <v>447</v>
      </c>
      <c r="C137" s="318"/>
      <c r="D137" s="332">
        <v>0</v>
      </c>
      <c r="E137" s="306"/>
      <c r="F137" s="413"/>
      <c r="G137" s="406">
        <v>1</v>
      </c>
      <c r="H137" s="306"/>
      <c r="I137" s="392">
        <f>+G137*D137</f>
        <v>0</v>
      </c>
      <c r="J137" s="301"/>
      <c r="K137" s="306"/>
      <c r="L137" s="378"/>
      <c r="M137" s="307"/>
    </row>
    <row r="138" spans="1:13">
      <c r="A138" s="307">
        <v>2</v>
      </c>
      <c r="B138" s="302" t="s">
        <v>70</v>
      </c>
      <c r="C138" s="306" t="s">
        <v>174</v>
      </c>
      <c r="D138" s="332">
        <v>0</v>
      </c>
      <c r="E138" s="306"/>
      <c r="F138" s="306" t="s">
        <v>3</v>
      </c>
      <c r="G138" s="390">
        <v>1</v>
      </c>
      <c r="H138" s="306"/>
      <c r="I138" s="392">
        <f t="shared" ref="I138:I146" si="4">+G138*D138</f>
        <v>0</v>
      </c>
      <c r="J138" s="301"/>
      <c r="K138" s="306"/>
      <c r="L138" s="378"/>
      <c r="M138" s="307"/>
    </row>
    <row r="139" spans="1:13">
      <c r="A139" s="307" t="s">
        <v>329</v>
      </c>
      <c r="B139" s="302" t="s">
        <v>330</v>
      </c>
      <c r="C139" s="306" t="s">
        <v>21</v>
      </c>
      <c r="D139" s="332">
        <v>0</v>
      </c>
      <c r="E139" s="306"/>
      <c r="F139" s="306" t="s">
        <v>65</v>
      </c>
      <c r="G139" s="390">
        <f>I221</f>
        <v>0.92973653698290337</v>
      </c>
      <c r="H139" s="306"/>
      <c r="I139" s="392">
        <f>+G139*D139</f>
        <v>0</v>
      </c>
      <c r="J139" s="301"/>
      <c r="K139" s="306"/>
      <c r="L139" s="378"/>
      <c r="M139" s="317"/>
    </row>
    <row r="140" spans="1:13">
      <c r="A140" s="307">
        <v>3</v>
      </c>
      <c r="B140" s="302" t="s">
        <v>71</v>
      </c>
      <c r="C140" s="306" t="s">
        <v>525</v>
      </c>
      <c r="D140" s="332">
        <v>13370142</v>
      </c>
      <c r="E140" s="306"/>
      <c r="F140" s="306" t="s">
        <v>44</v>
      </c>
      <c r="G140" s="390">
        <f>+G76</f>
        <v>1</v>
      </c>
      <c r="H140" s="306"/>
      <c r="I140" s="392">
        <f t="shared" si="4"/>
        <v>13370142</v>
      </c>
      <c r="J140" s="306"/>
      <c r="K140" s="306" t="s">
        <v>3</v>
      </c>
      <c r="L140" s="378"/>
      <c r="M140" s="307"/>
    </row>
    <row r="141" spans="1:13">
      <c r="A141" s="307">
        <v>4</v>
      </c>
      <c r="B141" s="302" t="s">
        <v>72</v>
      </c>
      <c r="C141" s="306"/>
      <c r="D141" s="332">
        <v>0</v>
      </c>
      <c r="E141" s="306"/>
      <c r="F141" s="306" t="str">
        <f>+F140</f>
        <v>W/S</v>
      </c>
      <c r="G141" s="390">
        <f>+G140</f>
        <v>1</v>
      </c>
      <c r="H141" s="306"/>
      <c r="I141" s="392">
        <f t="shared" si="4"/>
        <v>0</v>
      </c>
      <c r="J141" s="306"/>
      <c r="K141" s="306"/>
      <c r="L141" s="378"/>
      <c r="M141" s="307"/>
    </row>
    <row r="142" spans="1:13">
      <c r="A142" s="307">
        <v>5</v>
      </c>
      <c r="B142" s="355" t="s">
        <v>448</v>
      </c>
      <c r="C142" s="318"/>
      <c r="D142" s="332">
        <v>196864.66</v>
      </c>
      <c r="E142" s="306"/>
      <c r="F142" s="306" t="str">
        <f>+F141</f>
        <v>W/S</v>
      </c>
      <c r="G142" s="390">
        <f>+G141</f>
        <v>1</v>
      </c>
      <c r="H142" s="306"/>
      <c r="I142" s="392">
        <f t="shared" si="4"/>
        <v>196864.66</v>
      </c>
      <c r="J142" s="306"/>
      <c r="K142" s="306"/>
      <c r="L142" s="378"/>
      <c r="M142" s="307"/>
    </row>
    <row r="143" spans="1:13">
      <c r="A143" s="307" t="s">
        <v>73</v>
      </c>
      <c r="B143" s="355" t="s">
        <v>449</v>
      </c>
      <c r="C143" s="318"/>
      <c r="D143" s="332">
        <v>0</v>
      </c>
      <c r="E143" s="306"/>
      <c r="F143" s="414" t="str">
        <f>+F136</f>
        <v>TE</v>
      </c>
      <c r="G143" s="406">
        <f>+G136</f>
        <v>0.92973653698290337</v>
      </c>
      <c r="H143" s="306"/>
      <c r="I143" s="392">
        <f t="shared" si="4"/>
        <v>0</v>
      </c>
      <c r="J143" s="306"/>
      <c r="K143" s="306"/>
      <c r="L143" s="378"/>
      <c r="M143" s="307"/>
    </row>
    <row r="144" spans="1:13">
      <c r="A144" s="307">
        <v>6</v>
      </c>
      <c r="B144" s="302" t="s">
        <v>45</v>
      </c>
      <c r="C144" s="317">
        <v>356.1</v>
      </c>
      <c r="D144" s="332">
        <v>0</v>
      </c>
      <c r="E144" s="306"/>
      <c r="F144" s="306" t="s">
        <v>46</v>
      </c>
      <c r="G144" s="390">
        <f>+G77</f>
        <v>1</v>
      </c>
      <c r="H144" s="306"/>
      <c r="I144" s="392">
        <f t="shared" si="4"/>
        <v>0</v>
      </c>
      <c r="J144" s="306"/>
      <c r="K144" s="306"/>
      <c r="L144" s="378"/>
      <c r="M144" s="307"/>
    </row>
    <row r="145" spans="1:20" s="1" customFormat="1">
      <c r="A145" s="614" t="s">
        <v>483</v>
      </c>
      <c r="B145" s="638" t="s">
        <v>628</v>
      </c>
      <c r="C145" s="631" t="s">
        <v>703</v>
      </c>
      <c r="D145" s="183">
        <f>'Appendix B-Veg'!H24+'Appendix C-RRCA'!H24+'Appendix F-MTEP Debit'!H24</f>
        <v>10326065.899999997</v>
      </c>
      <c r="E145" s="584"/>
      <c r="F145" s="631" t="s">
        <v>643</v>
      </c>
      <c r="G145" s="639">
        <v>1</v>
      </c>
      <c r="H145" s="584"/>
      <c r="I145" s="640">
        <f>D145*G145</f>
        <v>10326065.899999997</v>
      </c>
      <c r="J145" s="584"/>
      <c r="K145" s="634"/>
      <c r="L145" s="635"/>
      <c r="M145" s="614"/>
    </row>
    <row r="146" spans="1:20" ht="16.2" thickBot="1">
      <c r="A146" s="307">
        <v>7</v>
      </c>
      <c r="B146" s="302" t="s">
        <v>74</v>
      </c>
      <c r="C146" s="318"/>
      <c r="D146" s="393">
        <v>0</v>
      </c>
      <c r="E146" s="306"/>
      <c r="F146" s="306" t="s">
        <v>3</v>
      </c>
      <c r="G146" s="390">
        <v>1</v>
      </c>
      <c r="H146" s="306"/>
      <c r="I146" s="394">
        <f t="shared" si="4"/>
        <v>0</v>
      </c>
      <c r="J146" s="306"/>
      <c r="K146" s="306"/>
      <c r="L146" s="378"/>
      <c r="M146" s="307"/>
    </row>
    <row r="147" spans="1:20">
      <c r="A147" s="307">
        <v>8</v>
      </c>
      <c r="B147" s="605" t="s">
        <v>828</v>
      </c>
      <c r="C147" s="318"/>
      <c r="D147" s="324">
        <f>SUM(D136+D140+D143+D144+D146-D137-D138-D141-D142-D139+D145)</f>
        <v>140070877.41000003</v>
      </c>
      <c r="E147" s="306"/>
      <c r="F147" s="306"/>
      <c r="G147" s="306"/>
      <c r="H147" s="306"/>
      <c r="I147" s="324">
        <f>SUM(I136+I140+I143+I144+I146-I137-I138-I141-I142-I139+I145)</f>
        <v>131880157.73</v>
      </c>
      <c r="J147" s="306"/>
      <c r="K147" s="306"/>
      <c r="L147" s="300"/>
      <c r="M147" s="306"/>
    </row>
    <row r="148" spans="1:20">
      <c r="A148" s="307"/>
      <c r="C148" s="318"/>
      <c r="D148" s="392"/>
      <c r="E148" s="306"/>
      <c r="F148" s="306"/>
      <c r="G148" s="306"/>
      <c r="H148" s="306"/>
      <c r="I148" s="392"/>
      <c r="J148" s="306"/>
      <c r="K148" s="306"/>
      <c r="L148" s="378"/>
      <c r="M148" s="306"/>
    </row>
    <row r="149" spans="1:20">
      <c r="A149" s="307"/>
      <c r="B149" s="355" t="s">
        <v>331</v>
      </c>
      <c r="C149" s="318"/>
      <c r="D149" s="392"/>
      <c r="E149" s="306"/>
      <c r="F149" s="306"/>
      <c r="G149" s="306"/>
      <c r="H149" s="306"/>
      <c r="I149" s="392"/>
      <c r="J149" s="306"/>
      <c r="K149" s="306"/>
      <c r="L149" s="378"/>
      <c r="M149" s="306"/>
    </row>
    <row r="150" spans="1:20">
      <c r="A150" s="307">
        <v>9</v>
      </c>
      <c r="B150" s="302" t="str">
        <f>+B136</f>
        <v xml:space="preserve">  Transmission </v>
      </c>
      <c r="C150" s="318" t="s">
        <v>496</v>
      </c>
      <c r="D150" s="332">
        <v>124569406</v>
      </c>
      <c r="E150" s="306"/>
      <c r="F150" s="306" t="s">
        <v>14</v>
      </c>
      <c r="G150" s="390">
        <f>+G97</f>
        <v>1</v>
      </c>
      <c r="H150" s="306"/>
      <c r="I150" s="392">
        <f>+G150*D150</f>
        <v>124569406</v>
      </c>
      <c r="J150" s="306"/>
      <c r="K150" s="395"/>
      <c r="L150" s="378"/>
      <c r="M150" s="307"/>
    </row>
    <row r="151" spans="1:20" s="358" customFormat="1">
      <c r="A151" s="307">
        <v>10</v>
      </c>
      <c r="B151" s="317" t="s">
        <v>43</v>
      </c>
      <c r="C151" s="318" t="s">
        <v>497</v>
      </c>
      <c r="D151" s="332">
        <v>25319485</v>
      </c>
      <c r="E151" s="306"/>
      <c r="F151" s="306" t="s">
        <v>44</v>
      </c>
      <c r="G151" s="390">
        <f>+G140</f>
        <v>1</v>
      </c>
      <c r="H151" s="306"/>
      <c r="I151" s="392">
        <f>+G151*D151</f>
        <v>25319485</v>
      </c>
      <c r="J151" s="306"/>
      <c r="K151" s="395"/>
      <c r="L151" s="378"/>
      <c r="M151" s="307"/>
      <c r="N151" s="298"/>
      <c r="O151" s="298"/>
      <c r="P151" s="298"/>
      <c r="Q151" s="298"/>
      <c r="R151" s="298"/>
      <c r="S151" s="298"/>
      <c r="T151" s="298"/>
    </row>
    <row r="152" spans="1:20" ht="16.2" thickBot="1">
      <c r="A152" s="307">
        <v>11</v>
      </c>
      <c r="B152" s="302" t="str">
        <f>+B144</f>
        <v xml:space="preserve">  Common</v>
      </c>
      <c r="C152" s="318" t="s">
        <v>498</v>
      </c>
      <c r="D152" s="393"/>
      <c r="E152" s="306"/>
      <c r="F152" s="306" t="s">
        <v>46</v>
      </c>
      <c r="G152" s="390">
        <f>+G144</f>
        <v>1</v>
      </c>
      <c r="H152" s="306"/>
      <c r="I152" s="394">
        <f>+G152*D152</f>
        <v>0</v>
      </c>
      <c r="J152" s="306"/>
      <c r="K152" s="395"/>
      <c r="L152" s="378"/>
      <c r="M152" s="307"/>
    </row>
    <row r="153" spans="1:20">
      <c r="A153" s="307">
        <v>12</v>
      </c>
      <c r="B153" s="605" t="s">
        <v>723</v>
      </c>
      <c r="C153" s="306"/>
      <c r="D153" s="611">
        <f>SUM(D150:D152)</f>
        <v>149888891</v>
      </c>
      <c r="E153" s="306"/>
      <c r="F153" s="306"/>
      <c r="G153" s="306"/>
      <c r="H153" s="306"/>
      <c r="I153" s="611">
        <f>SUM(I150:I152)</f>
        <v>149888891</v>
      </c>
      <c r="J153" s="306"/>
      <c r="K153" s="306"/>
      <c r="L153" s="403"/>
      <c r="M153" s="306"/>
    </row>
    <row r="154" spans="1:20">
      <c r="A154" s="307"/>
      <c r="B154" s="302"/>
      <c r="C154" s="306"/>
      <c r="D154" s="392"/>
      <c r="E154" s="306"/>
      <c r="F154" s="306"/>
      <c r="G154" s="306"/>
      <c r="H154" s="306"/>
      <c r="I154" s="392"/>
      <c r="J154" s="306"/>
      <c r="K154" s="306"/>
      <c r="L154" s="404"/>
      <c r="M154" s="306"/>
    </row>
    <row r="155" spans="1:20">
      <c r="A155" s="307" t="s">
        <v>3</v>
      </c>
      <c r="B155" s="302" t="s">
        <v>197</v>
      </c>
      <c r="D155" s="392"/>
      <c r="E155" s="306"/>
      <c r="F155" s="306"/>
      <c r="G155" s="306"/>
      <c r="H155" s="306"/>
      <c r="I155" s="392"/>
      <c r="J155" s="306"/>
      <c r="K155" s="306"/>
      <c r="L155" s="404"/>
      <c r="M155" s="306"/>
    </row>
    <row r="156" spans="1:20">
      <c r="A156" s="307"/>
      <c r="B156" s="302" t="s">
        <v>75</v>
      </c>
      <c r="D156" s="392"/>
      <c r="E156" s="306"/>
      <c r="F156" s="306"/>
      <c r="H156" s="306"/>
      <c r="I156" s="392"/>
      <c r="J156" s="306"/>
      <c r="K156" s="395"/>
      <c r="L156" s="378"/>
      <c r="M156" s="307"/>
    </row>
    <row r="157" spans="1:20">
      <c r="A157" s="307">
        <v>13</v>
      </c>
      <c r="B157" s="302" t="s">
        <v>76</v>
      </c>
      <c r="C157" s="306" t="s">
        <v>77</v>
      </c>
      <c r="D157" s="332">
        <f>'WP05 Other Tax'!D8</f>
        <v>487307.01</v>
      </c>
      <c r="E157" s="306"/>
      <c r="F157" s="306" t="s">
        <v>44</v>
      </c>
      <c r="G157" s="325">
        <f>+G151</f>
        <v>1</v>
      </c>
      <c r="H157" s="306"/>
      <c r="I157" s="392">
        <f>+G157*D157</f>
        <v>487307.01</v>
      </c>
      <c r="J157" s="306"/>
      <c r="K157" s="395"/>
      <c r="L157" s="378"/>
      <c r="M157" s="307"/>
    </row>
    <row r="158" spans="1:20">
      <c r="A158" s="307">
        <v>14</v>
      </c>
      <c r="B158" s="302" t="s">
        <v>78</v>
      </c>
      <c r="C158" s="306" t="s">
        <v>77</v>
      </c>
      <c r="D158" s="332">
        <f>'WP05 Other Tax'!D12</f>
        <v>1644.7399999999998</v>
      </c>
      <c r="E158" s="306"/>
      <c r="F158" s="306" t="str">
        <f>+F157</f>
        <v>W/S</v>
      </c>
      <c r="G158" s="325">
        <f>+G157</f>
        <v>1</v>
      </c>
      <c r="H158" s="306"/>
      <c r="I158" s="392">
        <f>+G158*D158</f>
        <v>1644.7399999999998</v>
      </c>
      <c r="J158" s="306"/>
      <c r="K158" s="395"/>
      <c r="L158" s="378"/>
      <c r="M158" s="307"/>
    </row>
    <row r="159" spans="1:20">
      <c r="A159" s="307">
        <v>15</v>
      </c>
      <c r="B159" s="302" t="s">
        <v>79</v>
      </c>
      <c r="C159" s="306" t="s">
        <v>3</v>
      </c>
      <c r="D159" s="392"/>
      <c r="E159" s="306"/>
      <c r="F159" s="306"/>
      <c r="H159" s="306"/>
      <c r="I159" s="392"/>
      <c r="J159" s="306"/>
      <c r="K159" s="395"/>
      <c r="L159" s="378"/>
      <c r="M159" s="307"/>
    </row>
    <row r="160" spans="1:20">
      <c r="A160" s="307">
        <v>16</v>
      </c>
      <c r="B160" s="302" t="s">
        <v>80</v>
      </c>
      <c r="C160" s="306" t="s">
        <v>77</v>
      </c>
      <c r="D160" s="332">
        <f>'WP05 Other Tax'!D18</f>
        <v>225905106.49999994</v>
      </c>
      <c r="E160" s="306"/>
      <c r="F160" s="306" t="s">
        <v>67</v>
      </c>
      <c r="G160" s="325">
        <f>+G70</f>
        <v>1</v>
      </c>
      <c r="H160" s="306"/>
      <c r="I160" s="392">
        <f>+G160*D160</f>
        <v>225905106.49999994</v>
      </c>
      <c r="J160" s="306"/>
      <c r="K160" s="395"/>
      <c r="L160" s="378"/>
      <c r="M160" s="300"/>
    </row>
    <row r="161" spans="1:13">
      <c r="A161" s="307">
        <v>17</v>
      </c>
      <c r="B161" s="302" t="s">
        <v>81</v>
      </c>
      <c r="C161" s="306" t="s">
        <v>77</v>
      </c>
      <c r="D161" s="332">
        <f>'WP05 Other Tax'!D22</f>
        <v>278961</v>
      </c>
      <c r="E161" s="306"/>
      <c r="F161" s="318" t="str">
        <f>+F89</f>
        <v>NA</v>
      </c>
      <c r="G161" s="415"/>
      <c r="H161" s="306"/>
      <c r="I161" s="392">
        <v>0</v>
      </c>
      <c r="J161" s="306"/>
      <c r="K161" s="395"/>
      <c r="L161" s="378"/>
      <c r="M161" s="307"/>
    </row>
    <row r="162" spans="1:13">
      <c r="A162" s="307">
        <v>18</v>
      </c>
      <c r="B162" s="302" t="s">
        <v>82</v>
      </c>
      <c r="C162" s="306" t="s">
        <v>77</v>
      </c>
      <c r="D162" s="332">
        <f>'WP05 Other Tax'!D28</f>
        <v>20305.579999999998</v>
      </c>
      <c r="E162" s="306"/>
      <c r="F162" s="306" t="str">
        <f>+F160</f>
        <v>GP</v>
      </c>
      <c r="G162" s="325">
        <f>+G160</f>
        <v>1</v>
      </c>
      <c r="H162" s="306"/>
      <c r="I162" s="392">
        <f>+G162*D162</f>
        <v>20305.579999999998</v>
      </c>
      <c r="J162" s="306"/>
      <c r="K162" s="395"/>
      <c r="L162" s="378"/>
      <c r="M162" s="307"/>
    </row>
    <row r="163" spans="1:13" ht="16.2" thickBot="1">
      <c r="A163" s="307">
        <v>19</v>
      </c>
      <c r="B163" s="302" t="s">
        <v>83</v>
      </c>
      <c r="C163" s="306"/>
      <c r="D163" s="393">
        <f>'WP05 Other Tax'!D30</f>
        <v>0</v>
      </c>
      <c r="E163" s="306"/>
      <c r="F163" s="306" t="s">
        <v>67</v>
      </c>
      <c r="G163" s="325">
        <f>+G160</f>
        <v>1</v>
      </c>
      <c r="H163" s="306"/>
      <c r="I163" s="394">
        <f>+G163*D163</f>
        <v>0</v>
      </c>
      <c r="J163" s="306"/>
      <c r="K163" s="395"/>
      <c r="L163" s="378"/>
      <c r="M163" s="307"/>
    </row>
    <row r="164" spans="1:13">
      <c r="A164" s="307">
        <v>20</v>
      </c>
      <c r="B164" s="302" t="s">
        <v>84</v>
      </c>
      <c r="C164" s="306"/>
      <c r="D164" s="324">
        <f>SUM(D157:D163)</f>
        <v>226693324.82999995</v>
      </c>
      <c r="E164" s="306"/>
      <c r="F164" s="306"/>
      <c r="G164" s="325"/>
      <c r="H164" s="306"/>
      <c r="I164" s="392">
        <f>SUM(I157:I163)</f>
        <v>226414363.82999995</v>
      </c>
      <c r="J164" s="306"/>
      <c r="K164" s="306"/>
      <c r="L164" s="300"/>
      <c r="M164" s="306"/>
    </row>
    <row r="165" spans="1:13">
      <c r="A165" s="307"/>
      <c r="B165" s="302"/>
      <c r="C165" s="306"/>
      <c r="D165" s="306"/>
      <c r="E165" s="306"/>
      <c r="F165" s="306"/>
      <c r="G165" s="325"/>
      <c r="H165" s="306"/>
      <c r="I165" s="361"/>
      <c r="J165" s="306"/>
      <c r="K165" s="306"/>
      <c r="L165" s="300"/>
      <c r="M165" s="306"/>
    </row>
    <row r="166" spans="1:13">
      <c r="A166" s="307" t="s">
        <v>3</v>
      </c>
      <c r="B166" s="302" t="s">
        <v>85</v>
      </c>
      <c r="C166" s="306" t="s">
        <v>187</v>
      </c>
      <c r="D166" s="385"/>
      <c r="E166" s="306"/>
      <c r="G166" s="416"/>
      <c r="H166" s="306"/>
      <c r="I166" s="361"/>
      <c r="J166" s="306"/>
      <c r="L166" s="378"/>
      <c r="M166" s="307"/>
    </row>
    <row r="167" spans="1:13">
      <c r="A167" s="307">
        <v>21</v>
      </c>
      <c r="B167" s="399" t="s">
        <v>86</v>
      </c>
      <c r="C167" s="306"/>
      <c r="D167" s="417">
        <f>IF(D299&gt;0,1-(((1-D300)*(1-D299))/(1-D300*D299*D301)),0)</f>
        <v>0.22712942551848003</v>
      </c>
      <c r="E167" s="385"/>
      <c r="G167" s="416"/>
      <c r="H167" s="306"/>
      <c r="I167" s="361"/>
      <c r="J167" s="306"/>
      <c r="L167" s="418"/>
      <c r="M167" s="307"/>
    </row>
    <row r="168" spans="1:13">
      <c r="A168" s="307">
        <v>22</v>
      </c>
      <c r="B168" s="1" t="s">
        <v>784</v>
      </c>
      <c r="C168" s="306"/>
      <c r="D168" s="417">
        <f>IF(I252&gt;0,(D167/(1-D167))*(1-I249/I252),0)</f>
        <v>0.22568815465616163</v>
      </c>
      <c r="E168" s="306"/>
      <c r="G168" s="416"/>
      <c r="H168" s="306"/>
      <c r="I168" s="361"/>
      <c r="J168" s="306"/>
      <c r="K168" s="419"/>
      <c r="L168" s="418"/>
      <c r="M168" s="307"/>
    </row>
    <row r="169" spans="1:13">
      <c r="A169" s="307"/>
      <c r="B169" s="302" t="s">
        <v>87</v>
      </c>
      <c r="C169" s="306"/>
      <c r="D169" s="306"/>
      <c r="E169" s="306"/>
      <c r="G169" s="416"/>
      <c r="H169" s="306"/>
      <c r="I169" s="361"/>
      <c r="J169" s="306"/>
      <c r="K169" s="419"/>
      <c r="L169" s="520"/>
      <c r="M169" s="307"/>
    </row>
    <row r="170" spans="1:13">
      <c r="A170" s="307"/>
      <c r="B170" s="302" t="s">
        <v>88</v>
      </c>
      <c r="C170" s="306"/>
      <c r="D170" s="306"/>
      <c r="E170" s="306"/>
      <c r="G170" s="416"/>
      <c r="H170" s="306"/>
      <c r="I170" s="361"/>
      <c r="J170" s="306"/>
      <c r="K170" s="419"/>
      <c r="L170" s="418"/>
      <c r="M170" s="307"/>
    </row>
    <row r="171" spans="1:13">
      <c r="A171" s="307">
        <v>23</v>
      </c>
      <c r="B171" s="399" t="s">
        <v>89</v>
      </c>
      <c r="C171" s="306"/>
      <c r="D171" s="420">
        <f>IF(D167&gt;0,1/(1-D167),0)</f>
        <v>1.2938776983078308</v>
      </c>
      <c r="E171" s="306"/>
      <c r="G171" s="416"/>
      <c r="H171" s="306"/>
      <c r="I171" s="392"/>
      <c r="J171" s="306"/>
      <c r="K171" s="419"/>
      <c r="L171" s="421"/>
      <c r="M171" s="307"/>
    </row>
    <row r="172" spans="1:13">
      <c r="A172" s="307">
        <v>24</v>
      </c>
      <c r="B172" s="302" t="s">
        <v>450</v>
      </c>
      <c r="C172" s="306"/>
      <c r="D172" s="332">
        <v>-433385</v>
      </c>
      <c r="E172" s="306"/>
      <c r="G172" s="416"/>
      <c r="H172" s="306"/>
      <c r="I172" s="392"/>
      <c r="J172" s="306"/>
      <c r="K172" s="419"/>
      <c r="L172" s="378"/>
      <c r="M172" s="307"/>
    </row>
    <row r="173" spans="1:13">
      <c r="A173" s="307">
        <v>25</v>
      </c>
      <c r="B173" s="399" t="s">
        <v>90</v>
      </c>
      <c r="C173" s="422"/>
      <c r="D173" s="392">
        <f>D168*D179</f>
        <v>64073136.034641489</v>
      </c>
      <c r="E173" s="306"/>
      <c r="F173" s="306" t="s">
        <v>40</v>
      </c>
      <c r="G173" s="325"/>
      <c r="H173" s="306"/>
      <c r="I173" s="392">
        <f>D168*I179</f>
        <v>64053526.815179162</v>
      </c>
      <c r="J173" s="306"/>
      <c r="K173" s="418"/>
      <c r="L173" s="423"/>
      <c r="M173" s="306"/>
    </row>
    <row r="174" spans="1:13">
      <c r="A174" s="307">
        <v>26</v>
      </c>
      <c r="B174" s="298" t="s">
        <v>91</v>
      </c>
      <c r="C174" s="422"/>
      <c r="D174" s="405">
        <f>D171*D172</f>
        <v>-560747.18628113926</v>
      </c>
      <c r="E174" s="424"/>
      <c r="F174" s="424" t="s">
        <v>58</v>
      </c>
      <c r="G174" s="425">
        <f>G86</f>
        <v>1</v>
      </c>
      <c r="H174" s="424"/>
      <c r="I174" s="401">
        <f>G174*D174</f>
        <v>-560747.18628113926</v>
      </c>
      <c r="J174" s="306"/>
      <c r="K174" s="378"/>
      <c r="L174" s="404"/>
      <c r="M174" s="306"/>
    </row>
    <row r="175" spans="1:13" s="195" customFormat="1">
      <c r="A175" s="629" t="s">
        <v>641</v>
      </c>
      <c r="B175" s="195" t="s">
        <v>647</v>
      </c>
      <c r="C175" s="672"/>
      <c r="D175" s="168">
        <f>'Appendix G-Inc Tax Adj'!G14</f>
        <v>1163502.0857557256</v>
      </c>
      <c r="E175" s="641"/>
      <c r="F175" s="641" t="s">
        <v>643</v>
      </c>
      <c r="G175" s="673">
        <v>1</v>
      </c>
      <c r="H175" s="641"/>
      <c r="I175" s="168">
        <f>D175*G175</f>
        <v>1163502.0857557256</v>
      </c>
      <c r="J175" s="631"/>
      <c r="K175" s="674"/>
      <c r="L175" s="675"/>
      <c r="M175" s="631"/>
    </row>
    <row r="176" spans="1:13" s="195" customFormat="1" ht="16.2" thickBot="1">
      <c r="A176" s="629" t="s">
        <v>642</v>
      </c>
      <c r="B176" s="195" t="s">
        <v>715</v>
      </c>
      <c r="C176" s="672"/>
      <c r="D176" s="676">
        <f>'Appendix G-Inc Tax Adj'!E15+'Appendix G-Inc Tax Adj'!E16</f>
        <v>-26370618.363662481</v>
      </c>
      <c r="E176" s="641"/>
      <c r="F176" s="641" t="s">
        <v>643</v>
      </c>
      <c r="G176" s="673">
        <v>1</v>
      </c>
      <c r="H176" s="641"/>
      <c r="I176" s="676">
        <f>D176*G176</f>
        <v>-26370618.363662481</v>
      </c>
      <c r="J176" s="631"/>
      <c r="K176" s="674"/>
      <c r="L176" s="675"/>
      <c r="M176" s="631"/>
    </row>
    <row r="177" spans="1:13" s="195" customFormat="1">
      <c r="A177" s="629">
        <v>27</v>
      </c>
      <c r="B177" s="677" t="s">
        <v>92</v>
      </c>
      <c r="C177" s="195" t="s">
        <v>783</v>
      </c>
      <c r="D177" s="642">
        <f>SUM(D173:D176)</f>
        <v>38305272.570453599</v>
      </c>
      <c r="E177" s="631"/>
      <c r="F177" s="631" t="s">
        <v>3</v>
      </c>
      <c r="G177" s="678" t="s">
        <v>3</v>
      </c>
      <c r="H177" s="631"/>
      <c r="I177" s="642">
        <f>SUM(I173:I176)</f>
        <v>38285663.350991271</v>
      </c>
      <c r="J177" s="631"/>
      <c r="K177" s="631"/>
      <c r="L177" s="679"/>
      <c r="M177" s="631"/>
    </row>
    <row r="178" spans="1:13">
      <c r="A178" s="307" t="s">
        <v>3</v>
      </c>
      <c r="C178" s="426"/>
      <c r="D178" s="392"/>
      <c r="E178" s="306"/>
      <c r="F178" s="306"/>
      <c r="G178" s="325"/>
      <c r="H178" s="306"/>
      <c r="I178" s="392"/>
      <c r="J178" s="306"/>
      <c r="K178" s="306"/>
      <c r="L178" s="378"/>
      <c r="M178" s="306"/>
    </row>
    <row r="179" spans="1:13">
      <c r="A179" s="307">
        <v>28</v>
      </c>
      <c r="B179" s="302" t="s">
        <v>93</v>
      </c>
      <c r="C179" s="395"/>
      <c r="D179" s="392">
        <f>+$I252*D107</f>
        <v>283901191.59003985</v>
      </c>
      <c r="E179" s="306"/>
      <c r="F179" s="306" t="s">
        <v>40</v>
      </c>
      <c r="G179" s="416"/>
      <c r="H179" s="306"/>
      <c r="I179" s="392">
        <f>+$I252*I107</f>
        <v>283814305.24240589</v>
      </c>
      <c r="J179" s="306"/>
      <c r="L179" s="378"/>
      <c r="M179" s="307"/>
    </row>
    <row r="180" spans="1:13">
      <c r="A180" s="307"/>
      <c r="B180" s="399" t="s">
        <v>184</v>
      </c>
      <c r="D180" s="392"/>
      <c r="E180" s="306"/>
      <c r="F180" s="306"/>
      <c r="G180" s="416"/>
      <c r="H180" s="306"/>
      <c r="I180" s="392"/>
      <c r="J180" s="306"/>
      <c r="K180" s="395"/>
      <c r="L180" s="378"/>
      <c r="M180" s="307"/>
    </row>
    <row r="181" spans="1:13" ht="16.2" thickBot="1">
      <c r="A181" s="307"/>
      <c r="B181" s="302"/>
      <c r="D181" s="394"/>
      <c r="E181" s="306"/>
      <c r="F181" s="306"/>
      <c r="G181" s="416"/>
      <c r="H181" s="306"/>
      <c r="I181" s="394"/>
      <c r="J181" s="306"/>
      <c r="K181" s="395"/>
      <c r="L181" s="378"/>
      <c r="M181" s="307"/>
    </row>
    <row r="182" spans="1:13" ht="16.2" thickBot="1">
      <c r="A182" s="307">
        <v>29</v>
      </c>
      <c r="B182" s="302" t="s">
        <v>217</v>
      </c>
      <c r="C182" s="306"/>
      <c r="D182" s="427">
        <f>+D147+D153+D164+D177+D179</f>
        <v>838859557.4004935</v>
      </c>
      <c r="E182" s="318"/>
      <c r="F182" s="318"/>
      <c r="G182" s="318"/>
      <c r="H182" s="318"/>
      <c r="I182" s="427">
        <f>+I147+I153+I164+I177+I179</f>
        <v>830283381.15339708</v>
      </c>
      <c r="J182" s="301"/>
      <c r="K182" s="301"/>
      <c r="L182" s="300"/>
      <c r="M182" s="301"/>
    </row>
    <row r="183" spans="1:13" ht="16.2" thickTop="1">
      <c r="A183" s="307"/>
      <c r="B183" s="399" t="s">
        <v>220</v>
      </c>
      <c r="C183" s="306"/>
      <c r="D183" s="409"/>
      <c r="E183" s="306"/>
      <c r="F183" s="306"/>
      <c r="G183" s="306"/>
      <c r="H183" s="306"/>
      <c r="I183" s="409"/>
      <c r="J183" s="301"/>
      <c r="K183" s="301"/>
      <c r="L183" s="300"/>
      <c r="M183" s="301"/>
    </row>
    <row r="184" spans="1:13">
      <c r="A184" s="307"/>
      <c r="C184" s="306"/>
      <c r="J184" s="301"/>
      <c r="K184" s="301"/>
      <c r="L184" s="300"/>
      <c r="M184" s="301"/>
    </row>
    <row r="185" spans="1:13">
      <c r="A185" s="307"/>
      <c r="B185" s="399"/>
      <c r="C185" s="388"/>
      <c r="D185" s="388"/>
      <c r="E185" s="388"/>
      <c r="F185" s="388"/>
      <c r="G185" s="388"/>
      <c r="H185" s="388"/>
      <c r="I185" s="388"/>
      <c r="J185" s="314"/>
      <c r="K185" s="301"/>
      <c r="L185" s="300"/>
      <c r="M185" s="301"/>
    </row>
    <row r="186" spans="1:13">
      <c r="A186" s="307"/>
      <c r="B186" s="399"/>
      <c r="C186" s="306"/>
      <c r="D186" s="409"/>
      <c r="E186" s="306"/>
      <c r="F186" s="306"/>
      <c r="G186" s="306"/>
      <c r="H186" s="306"/>
      <c r="I186" s="409"/>
      <c r="J186" s="301"/>
      <c r="K186" s="301"/>
      <c r="L186" s="300"/>
      <c r="M186" s="301"/>
    </row>
    <row r="187" spans="1:13">
      <c r="A187" s="307"/>
      <c r="B187" s="399"/>
      <c r="C187" s="306"/>
      <c r="D187" s="409"/>
      <c r="E187" s="306"/>
      <c r="F187" s="306"/>
      <c r="G187" s="306"/>
      <c r="H187" s="306"/>
      <c r="I187" s="409"/>
      <c r="J187" s="301"/>
      <c r="K187" s="301"/>
      <c r="L187" s="300"/>
      <c r="M187" s="301"/>
    </row>
    <row r="188" spans="1:13">
      <c r="A188" s="307"/>
      <c r="B188" s="399"/>
      <c r="C188" s="306"/>
      <c r="D188" s="409"/>
      <c r="E188" s="306"/>
      <c r="F188" s="306"/>
      <c r="G188" s="306"/>
      <c r="H188" s="306"/>
      <c r="I188" s="409"/>
      <c r="J188" s="301"/>
      <c r="K188" s="301"/>
      <c r="L188" s="300"/>
      <c r="M188" s="301"/>
    </row>
    <row r="189" spans="1:13">
      <c r="A189" s="307"/>
      <c r="B189" s="399"/>
      <c r="C189" s="306"/>
      <c r="D189" s="409"/>
      <c r="E189" s="306"/>
      <c r="F189" s="306"/>
      <c r="G189" s="306"/>
      <c r="H189" s="306"/>
      <c r="I189" s="409"/>
      <c r="J189" s="301"/>
      <c r="K189" s="301"/>
      <c r="L189" s="300"/>
      <c r="M189" s="301"/>
    </row>
    <row r="190" spans="1:13">
      <c r="A190" s="307"/>
      <c r="B190" s="399"/>
      <c r="C190" s="306"/>
      <c r="D190" s="409"/>
      <c r="E190" s="306"/>
      <c r="F190" s="306"/>
      <c r="G190" s="306"/>
      <c r="H190" s="306"/>
      <c r="I190" s="409"/>
      <c r="J190" s="301"/>
      <c r="K190" s="301"/>
      <c r="L190" s="300"/>
      <c r="M190" s="301"/>
    </row>
    <row r="191" spans="1:13">
      <c r="A191" s="307"/>
      <c r="B191" s="399"/>
      <c r="C191" s="306"/>
      <c r="D191" s="409"/>
      <c r="E191" s="306"/>
      <c r="F191" s="306"/>
      <c r="G191" s="306"/>
      <c r="H191" s="306"/>
      <c r="I191" s="409"/>
      <c r="J191" s="301"/>
      <c r="K191" s="301"/>
      <c r="L191" s="300"/>
      <c r="M191" s="301"/>
    </row>
    <row r="192" spans="1:13">
      <c r="A192" s="307"/>
      <c r="B192" s="399"/>
      <c r="C192" s="306"/>
      <c r="D192" s="409"/>
      <c r="E192" s="306"/>
      <c r="F192" s="306"/>
      <c r="G192" s="306"/>
      <c r="H192" s="306"/>
      <c r="I192" s="409"/>
      <c r="J192" s="301"/>
      <c r="K192" s="301"/>
      <c r="L192" s="300"/>
      <c r="M192" s="301"/>
    </row>
    <row r="193" spans="1:13">
      <c r="A193" s="307"/>
      <c r="B193" s="399"/>
      <c r="C193" s="306"/>
      <c r="D193" s="409"/>
      <c r="E193" s="306"/>
      <c r="F193" s="306"/>
      <c r="G193" s="306"/>
      <c r="H193" s="306"/>
      <c r="I193" s="409"/>
      <c r="J193" s="301"/>
      <c r="K193" s="301"/>
      <c r="L193" s="300"/>
      <c r="M193" s="301"/>
    </row>
    <row r="194" spans="1:13">
      <c r="A194" s="410"/>
      <c r="B194" s="302"/>
      <c r="C194" s="306"/>
      <c r="D194" s="409"/>
      <c r="E194" s="306"/>
      <c r="F194" s="306"/>
      <c r="G194" s="395"/>
      <c r="H194" s="306"/>
      <c r="I194" s="409"/>
      <c r="J194" s="318"/>
      <c r="K194" s="411"/>
      <c r="L194" s="357"/>
    </row>
    <row r="195" spans="1:13">
      <c r="A195" s="410"/>
      <c r="B195" s="355"/>
      <c r="C195" s="306"/>
      <c r="D195" s="409"/>
      <c r="E195" s="306"/>
      <c r="F195" s="306"/>
      <c r="G195" s="395"/>
      <c r="H195" s="306"/>
      <c r="I195" s="409"/>
      <c r="J195" s="306"/>
      <c r="K195" s="411"/>
      <c r="L195" s="357"/>
    </row>
    <row r="196" spans="1:13">
      <c r="B196" s="302"/>
      <c r="C196" s="302"/>
      <c r="D196" s="300"/>
      <c r="E196" s="302"/>
      <c r="F196" s="302"/>
      <c r="G196" s="302"/>
      <c r="H196" s="301"/>
      <c r="I196" s="307"/>
      <c r="J196" s="307"/>
      <c r="K196" s="299"/>
      <c r="L196" s="300"/>
      <c r="M196" s="301"/>
    </row>
    <row r="197" spans="1:13">
      <c r="B197" s="302"/>
      <c r="C197" s="302"/>
      <c r="D197" s="300"/>
      <c r="E197" s="302"/>
      <c r="F197" s="302"/>
      <c r="G197" s="302"/>
      <c r="H197" s="301"/>
      <c r="I197" s="299"/>
      <c r="J197" s="299"/>
      <c r="K197" s="299"/>
      <c r="L197" s="300"/>
      <c r="M197" s="301"/>
    </row>
    <row r="198" spans="1:13" ht="16.5" customHeight="1">
      <c r="B198" s="302"/>
      <c r="C198" s="302"/>
      <c r="D198" s="300"/>
      <c r="E198" s="302"/>
      <c r="F198" s="302"/>
      <c r="G198" s="302"/>
      <c r="H198" s="301"/>
      <c r="I198" s="301"/>
      <c r="K198" s="299" t="s">
        <v>306</v>
      </c>
      <c r="L198" s="300"/>
      <c r="M198" s="301"/>
    </row>
    <row r="199" spans="1:13" ht="16.5" customHeight="1">
      <c r="B199" s="302"/>
      <c r="C199" s="302"/>
      <c r="D199" s="300"/>
      <c r="E199" s="302"/>
      <c r="F199" s="302"/>
      <c r="G199" s="302"/>
      <c r="H199" s="301"/>
      <c r="I199" s="301"/>
      <c r="J199" s="301"/>
      <c r="K199" s="299" t="s">
        <v>183</v>
      </c>
      <c r="L199" s="300"/>
      <c r="M199" s="301"/>
    </row>
    <row r="200" spans="1:13" ht="16.5" customHeight="1">
      <c r="B200" s="302"/>
      <c r="C200" s="302"/>
      <c r="D200" s="300"/>
      <c r="E200" s="302"/>
      <c r="F200" s="302"/>
      <c r="G200" s="302"/>
      <c r="H200" s="301"/>
      <c r="I200" s="301"/>
      <c r="J200" s="301"/>
      <c r="K200" s="299"/>
      <c r="L200" s="300"/>
      <c r="M200" s="301"/>
    </row>
    <row r="201" spans="1:13">
      <c r="B201" s="302" t="s">
        <v>1</v>
      </c>
      <c r="C201" s="302"/>
      <c r="D201" s="300" t="s">
        <v>2</v>
      </c>
      <c r="E201" s="302"/>
      <c r="F201" s="302"/>
      <c r="G201" s="302"/>
      <c r="H201" s="303"/>
      <c r="I201" s="303"/>
      <c r="J201" s="303"/>
      <c r="K201" s="305" t="str">
        <f>K4</f>
        <v>For the 12 months ended 12/31/2021</v>
      </c>
      <c r="L201" s="300"/>
      <c r="M201" s="301"/>
    </row>
    <row r="202" spans="1:13">
      <c r="B202" s="302"/>
      <c r="C202" s="306" t="s">
        <v>3</v>
      </c>
      <c r="D202" s="306" t="s">
        <v>4</v>
      </c>
      <c r="E202" s="306"/>
      <c r="F202" s="306"/>
      <c r="G202" s="306"/>
      <c r="H202" s="301"/>
      <c r="I202" s="301"/>
      <c r="J202" s="301"/>
      <c r="K202" s="301"/>
      <c r="L202" s="300"/>
      <c r="M202" s="301"/>
    </row>
    <row r="203" spans="1:13" ht="9.75" customHeight="1">
      <c r="A203" s="307"/>
      <c r="J203" s="306"/>
      <c r="K203" s="306"/>
      <c r="L203" s="378"/>
      <c r="M203" s="306"/>
    </row>
    <row r="204" spans="1:13">
      <c r="A204" s="307"/>
      <c r="D204" s="298" t="str">
        <f>D7</f>
        <v>American Transmission Systems, Inc.</v>
      </c>
      <c r="J204" s="306"/>
      <c r="K204" s="306"/>
      <c r="L204" s="378"/>
      <c r="M204" s="306"/>
    </row>
    <row r="205" spans="1:13">
      <c r="A205" s="307"/>
      <c r="C205" s="387" t="s">
        <v>94</v>
      </c>
      <c r="E205" s="301"/>
      <c r="F205" s="301"/>
      <c r="G205" s="301"/>
      <c r="H205" s="301"/>
      <c r="I205" s="301"/>
      <c r="J205" s="306"/>
      <c r="K205" s="306"/>
      <c r="L205" s="300"/>
      <c r="M205" s="306"/>
    </row>
    <row r="206" spans="1:13">
      <c r="A206" s="307" t="s">
        <v>5</v>
      </c>
      <c r="B206" s="307" t="s">
        <v>27</v>
      </c>
      <c r="C206" s="307" t="s">
        <v>28</v>
      </c>
      <c r="D206" s="307" t="s">
        <v>29</v>
      </c>
      <c r="E206" s="380" t="s">
        <v>30</v>
      </c>
      <c r="F206" s="306"/>
      <c r="G206" s="380" t="s">
        <v>31</v>
      </c>
      <c r="H206" s="306"/>
      <c r="I206" s="380" t="s">
        <v>32</v>
      </c>
      <c r="J206" s="306"/>
      <c r="L206" s="300"/>
      <c r="M206" s="306"/>
    </row>
    <row r="207" spans="1:13" ht="16.2" thickBot="1">
      <c r="A207" s="310" t="s">
        <v>7</v>
      </c>
      <c r="B207" s="355" t="s">
        <v>95</v>
      </c>
      <c r="C207" s="342"/>
      <c r="D207" s="342"/>
      <c r="E207" s="342"/>
      <c r="F207" s="342"/>
      <c r="G207" s="342"/>
      <c r="H207" s="358"/>
      <c r="I207" s="358"/>
      <c r="J207" s="318"/>
      <c r="K207" s="306"/>
      <c r="L207" s="300"/>
      <c r="M207" s="306"/>
    </row>
    <row r="208" spans="1:13">
      <c r="A208" s="307">
        <v>1</v>
      </c>
      <c r="B208" s="342" t="s">
        <v>203</v>
      </c>
      <c r="C208" s="342"/>
      <c r="D208" s="318"/>
      <c r="E208" s="318"/>
      <c r="F208" s="318"/>
      <c r="G208" s="318"/>
      <c r="H208" s="318"/>
      <c r="I208" s="324">
        <f>D66</f>
        <v>5167031424.2478809</v>
      </c>
      <c r="J208" s="318"/>
      <c r="K208" s="306"/>
      <c r="L208" s="300"/>
      <c r="M208" s="306"/>
    </row>
    <row r="209" spans="1:13">
      <c r="A209" s="307">
        <v>2</v>
      </c>
      <c r="B209" s="342" t="s">
        <v>451</v>
      </c>
      <c r="C209" s="358"/>
      <c r="D209" s="358"/>
      <c r="E209" s="358"/>
      <c r="F209" s="358"/>
      <c r="G209" s="358"/>
      <c r="H209" s="358"/>
      <c r="I209" s="332">
        <v>0</v>
      </c>
      <c r="J209" s="318"/>
      <c r="K209" s="306"/>
      <c r="L209" s="300"/>
      <c r="M209" s="306"/>
    </row>
    <row r="210" spans="1:13" ht="16.2" thickBot="1">
      <c r="A210" s="307">
        <v>3</v>
      </c>
      <c r="B210" s="428" t="s">
        <v>452</v>
      </c>
      <c r="C210" s="428"/>
      <c r="D210" s="388"/>
      <c r="E210" s="388"/>
      <c r="F210" s="318"/>
      <c r="G210" s="429"/>
      <c r="H210" s="318"/>
      <c r="I210" s="393">
        <v>0</v>
      </c>
      <c r="J210" s="318"/>
      <c r="K210" s="306"/>
      <c r="L210" s="300"/>
      <c r="M210" s="306"/>
    </row>
    <row r="211" spans="1:13">
      <c r="A211" s="307">
        <v>4</v>
      </c>
      <c r="B211" s="342" t="s">
        <v>96</v>
      </c>
      <c r="C211" s="342"/>
      <c r="D211" s="388"/>
      <c r="E211" s="388"/>
      <c r="F211" s="318"/>
      <c r="G211" s="429"/>
      <c r="H211" s="318"/>
      <c r="I211" s="324">
        <f>I208-I209-I210</f>
        <v>5167031424.2478809</v>
      </c>
      <c r="J211" s="318"/>
      <c r="K211" s="306"/>
      <c r="L211" s="300"/>
      <c r="M211" s="306"/>
    </row>
    <row r="212" spans="1:13">
      <c r="A212" s="307">
        <v>5</v>
      </c>
      <c r="B212" s="342" t="s">
        <v>207</v>
      </c>
      <c r="C212" s="308"/>
      <c r="D212" s="430"/>
      <c r="E212" s="430"/>
      <c r="F212" s="431"/>
      <c r="G212" s="432"/>
      <c r="H212" s="318" t="s">
        <v>97</v>
      </c>
      <c r="I212" s="433">
        <f>IF(I208&gt;0,I211/I208,0)</f>
        <v>1</v>
      </c>
      <c r="J212" s="318"/>
      <c r="K212" s="306"/>
      <c r="L212" s="300"/>
      <c r="M212" s="306"/>
    </row>
    <row r="213" spans="1:13" ht="9.75" customHeight="1">
      <c r="A213" s="307"/>
      <c r="B213" s="342"/>
      <c r="C213" s="308"/>
      <c r="D213" s="430"/>
      <c r="E213" s="430"/>
      <c r="F213" s="431"/>
      <c r="G213" s="432"/>
      <c r="H213" s="318"/>
      <c r="I213" s="433"/>
      <c r="J213" s="318"/>
      <c r="K213" s="306"/>
      <c r="L213" s="300"/>
      <c r="M213" s="306"/>
    </row>
    <row r="214" spans="1:13">
      <c r="A214" s="307"/>
      <c r="B214" s="355" t="s">
        <v>98</v>
      </c>
      <c r="C214" s="358"/>
      <c r="D214" s="389"/>
      <c r="E214" s="389"/>
      <c r="F214" s="358"/>
      <c r="G214" s="358"/>
      <c r="H214" s="358"/>
      <c r="I214" s="358"/>
      <c r="J214" s="318"/>
      <c r="K214" s="306"/>
      <c r="L214" s="300"/>
      <c r="M214" s="306"/>
    </row>
    <row r="215" spans="1:13" ht="9.75" customHeight="1">
      <c r="A215" s="307"/>
      <c r="B215" s="358"/>
      <c r="C215" s="358"/>
      <c r="D215" s="389"/>
      <c r="E215" s="389"/>
      <c r="F215" s="358"/>
      <c r="G215" s="358"/>
      <c r="H215" s="358"/>
      <c r="I215" s="358"/>
      <c r="J215" s="318"/>
      <c r="K215" s="306"/>
      <c r="L215" s="300"/>
      <c r="M215" s="306"/>
    </row>
    <row r="216" spans="1:13">
      <c r="A216" s="307">
        <v>6</v>
      </c>
      <c r="B216" s="358" t="s">
        <v>204</v>
      </c>
      <c r="C216" s="358"/>
      <c r="D216" s="314"/>
      <c r="E216" s="314"/>
      <c r="F216" s="342"/>
      <c r="G216" s="335"/>
      <c r="H216" s="342"/>
      <c r="I216" s="324">
        <f>D136</f>
        <v>116571534.17000002</v>
      </c>
      <c r="J216" s="318"/>
      <c r="K216" s="306"/>
      <c r="L216" s="378"/>
      <c r="M216" s="306"/>
    </row>
    <row r="217" spans="1:13" ht="16.2" thickBot="1">
      <c r="A217" s="307">
        <v>7</v>
      </c>
      <c r="B217" s="428" t="s">
        <v>453</v>
      </c>
      <c r="C217" s="428"/>
      <c r="D217" s="388"/>
      <c r="E217" s="388"/>
      <c r="F217" s="318"/>
      <c r="G217" s="318"/>
      <c r="H217" s="318"/>
      <c r="I217" s="393">
        <v>8190719.6799999997</v>
      </c>
      <c r="J217" s="318"/>
      <c r="K217" s="306"/>
      <c r="L217" s="378"/>
      <c r="M217" s="306"/>
    </row>
    <row r="218" spans="1:13">
      <c r="A218" s="307">
        <v>8</v>
      </c>
      <c r="B218" s="342" t="s">
        <v>199</v>
      </c>
      <c r="C218" s="308"/>
      <c r="D218" s="430"/>
      <c r="E218" s="430"/>
      <c r="F218" s="431"/>
      <c r="G218" s="432"/>
      <c r="H218" s="431"/>
      <c r="I218" s="324">
        <f>SUM(I216-I217)</f>
        <v>108380814.49000001</v>
      </c>
      <c r="J218" s="358"/>
      <c r="L218" s="378"/>
      <c r="M218" s="306"/>
    </row>
    <row r="219" spans="1:13">
      <c r="A219" s="307">
        <v>9</v>
      </c>
      <c r="B219" s="342" t="s">
        <v>200</v>
      </c>
      <c r="C219" s="342"/>
      <c r="D219" s="318"/>
      <c r="E219" s="318"/>
      <c r="F219" s="318"/>
      <c r="G219" s="318"/>
      <c r="H219" s="318"/>
      <c r="I219" s="406">
        <f>IF(I216&gt;0,I218/I216,0)</f>
        <v>0.92973653698290337</v>
      </c>
      <c r="J219" s="358"/>
      <c r="L219" s="378"/>
      <c r="M219" s="306"/>
    </row>
    <row r="220" spans="1:13">
      <c r="A220" s="307">
        <v>10</v>
      </c>
      <c r="B220" s="342" t="s">
        <v>201</v>
      </c>
      <c r="C220" s="342"/>
      <c r="D220" s="318"/>
      <c r="E220" s="318"/>
      <c r="F220" s="318"/>
      <c r="G220" s="318"/>
      <c r="H220" s="342" t="s">
        <v>14</v>
      </c>
      <c r="I220" s="434">
        <f>I212</f>
        <v>1</v>
      </c>
      <c r="J220" s="358"/>
      <c r="L220" s="378"/>
      <c r="M220" s="306"/>
    </row>
    <row r="221" spans="1:13">
      <c r="A221" s="307">
        <v>11</v>
      </c>
      <c r="B221" s="342" t="s">
        <v>202</v>
      </c>
      <c r="C221" s="342"/>
      <c r="D221" s="342"/>
      <c r="E221" s="342"/>
      <c r="F221" s="342"/>
      <c r="G221" s="342"/>
      <c r="H221" s="342" t="s">
        <v>99</v>
      </c>
      <c r="I221" s="435">
        <f>+I220*I219</f>
        <v>0.92973653698290337</v>
      </c>
      <c r="J221" s="358"/>
      <c r="L221" s="378"/>
      <c r="M221" s="306"/>
    </row>
    <row r="222" spans="1:13" ht="9.75" customHeight="1">
      <c r="A222" s="307"/>
      <c r="C222" s="301"/>
      <c r="D222" s="306"/>
      <c r="E222" s="306"/>
      <c r="F222" s="306"/>
      <c r="G222" s="436"/>
      <c r="H222" s="306"/>
      <c r="L222" s="378"/>
      <c r="M222" s="306"/>
    </row>
    <row r="223" spans="1:13">
      <c r="A223" s="307" t="s">
        <v>3</v>
      </c>
      <c r="B223" s="302" t="s">
        <v>100</v>
      </c>
      <c r="C223" s="306"/>
      <c r="D223" s="306"/>
      <c r="E223" s="306"/>
      <c r="F223" s="306"/>
      <c r="G223" s="306"/>
      <c r="H223" s="306"/>
      <c r="I223" s="306"/>
      <c r="J223" s="306"/>
      <c r="K223" s="306"/>
      <c r="L223" s="378"/>
      <c r="M223" s="306"/>
    </row>
    <row r="224" spans="1:13" ht="16.2" thickBot="1">
      <c r="A224" s="307" t="s">
        <v>3</v>
      </c>
      <c r="B224" s="302"/>
      <c r="C224" s="437" t="s">
        <v>101</v>
      </c>
      <c r="D224" s="353" t="s">
        <v>102</v>
      </c>
      <c r="E224" s="353" t="s">
        <v>14</v>
      </c>
      <c r="F224" s="306"/>
      <c r="G224" s="353" t="s">
        <v>103</v>
      </c>
      <c r="H224" s="306"/>
      <c r="I224" s="306"/>
      <c r="J224" s="306"/>
      <c r="K224" s="306"/>
      <c r="L224" s="378"/>
      <c r="M224" s="306"/>
    </row>
    <row r="225" spans="1:18">
      <c r="A225" s="307">
        <v>12</v>
      </c>
      <c r="B225" s="302" t="s">
        <v>39</v>
      </c>
      <c r="C225" s="306" t="s">
        <v>175</v>
      </c>
      <c r="D225" s="332">
        <v>0</v>
      </c>
      <c r="E225" s="438">
        <v>0</v>
      </c>
      <c r="F225" s="438"/>
      <c r="G225" s="392">
        <f>D225*E225</f>
        <v>0</v>
      </c>
      <c r="H225" s="306"/>
      <c r="I225" s="306"/>
      <c r="J225" s="306"/>
      <c r="K225" s="306"/>
      <c r="L225" s="378"/>
      <c r="M225" s="306"/>
    </row>
    <row r="226" spans="1:18">
      <c r="A226" s="307">
        <v>13</v>
      </c>
      <c r="B226" s="302" t="s">
        <v>41</v>
      </c>
      <c r="C226" s="306" t="s">
        <v>176</v>
      </c>
      <c r="D226" s="332">
        <v>1</v>
      </c>
      <c r="E226" s="438">
        <f>+I212</f>
        <v>1</v>
      </c>
      <c r="F226" s="438"/>
      <c r="G226" s="392">
        <f>D226*E226</f>
        <v>1</v>
      </c>
      <c r="H226" s="306"/>
      <c r="I226" s="306"/>
      <c r="J226" s="306"/>
      <c r="K226" s="306"/>
      <c r="L226" s="378"/>
      <c r="M226" s="306"/>
    </row>
    <row r="227" spans="1:18">
      <c r="A227" s="307">
        <v>14</v>
      </c>
      <c r="B227" s="302" t="s">
        <v>42</v>
      </c>
      <c r="C227" s="306" t="s">
        <v>177</v>
      </c>
      <c r="D227" s="332">
        <v>0</v>
      </c>
      <c r="E227" s="438">
        <v>0</v>
      </c>
      <c r="F227" s="438"/>
      <c r="G227" s="392">
        <f>D227*E227</f>
        <v>0</v>
      </c>
      <c r="H227" s="306"/>
      <c r="I227" s="439" t="s">
        <v>104</v>
      </c>
      <c r="J227" s="306"/>
      <c r="K227" s="306"/>
      <c r="L227" s="378"/>
      <c r="M227" s="306"/>
    </row>
    <row r="228" spans="1:18" ht="16.2" thickBot="1">
      <c r="A228" s="307">
        <v>15</v>
      </c>
      <c r="B228" s="302" t="s">
        <v>105</v>
      </c>
      <c r="C228" s="306" t="s">
        <v>178</v>
      </c>
      <c r="D228" s="393">
        <v>0</v>
      </c>
      <c r="E228" s="438">
        <v>0</v>
      </c>
      <c r="F228" s="438"/>
      <c r="G228" s="394">
        <f>D228*E228</f>
        <v>0</v>
      </c>
      <c r="H228" s="306"/>
      <c r="I228" s="310" t="s">
        <v>106</v>
      </c>
      <c r="J228" s="306"/>
      <c r="K228" s="306"/>
      <c r="L228" s="378"/>
      <c r="M228" s="306"/>
    </row>
    <row r="229" spans="1:18">
      <c r="A229" s="307">
        <v>16</v>
      </c>
      <c r="B229" s="302" t="s">
        <v>107</v>
      </c>
      <c r="C229" s="306"/>
      <c r="D229" s="324">
        <f>SUM(D225:D228)</f>
        <v>1</v>
      </c>
      <c r="E229" s="306"/>
      <c r="F229" s="306"/>
      <c r="G229" s="392">
        <f>SUM(G225:G228)</f>
        <v>1</v>
      </c>
      <c r="H229" s="307" t="s">
        <v>108</v>
      </c>
      <c r="I229" s="390">
        <f>IF(G229&gt;0,G229/D229,1)</f>
        <v>1</v>
      </c>
      <c r="J229" s="440" t="s">
        <v>206</v>
      </c>
      <c r="K229" s="306"/>
      <c r="L229" s="378"/>
      <c r="M229" s="306"/>
    </row>
    <row r="230" spans="1:18" ht="9.75" customHeight="1">
      <c r="A230" s="307"/>
      <c r="B230" s="302"/>
      <c r="C230" s="306"/>
      <c r="D230" s="306"/>
      <c r="E230" s="306"/>
      <c r="F230" s="306"/>
      <c r="G230" s="306"/>
      <c r="H230" s="306"/>
      <c r="I230" s="306"/>
      <c r="J230" s="306"/>
      <c r="K230" s="306"/>
      <c r="L230" s="378"/>
      <c r="M230" s="306"/>
    </row>
    <row r="231" spans="1:18">
      <c r="A231" s="307"/>
      <c r="B231" s="302" t="s">
        <v>198</v>
      </c>
      <c r="C231" s="306"/>
      <c r="D231" s="306"/>
      <c r="E231" s="306"/>
      <c r="F231" s="306"/>
      <c r="G231" s="306"/>
      <c r="H231" s="306"/>
      <c r="I231" s="306"/>
      <c r="J231" s="306"/>
      <c r="K231" s="306"/>
      <c r="L231" s="378"/>
      <c r="M231" s="306"/>
    </row>
    <row r="232" spans="1:18">
      <c r="A232" s="307"/>
      <c r="B232" s="302"/>
      <c r="C232" s="306"/>
      <c r="D232" s="441" t="s">
        <v>102</v>
      </c>
      <c r="E232" s="306"/>
      <c r="F232" s="306"/>
      <c r="G232" s="429" t="s">
        <v>109</v>
      </c>
      <c r="H232" s="442" t="s">
        <v>3</v>
      </c>
      <c r="I232" s="443" t="str">
        <f>+I227</f>
        <v>W&amp;S Allocator</v>
      </c>
      <c r="J232" s="358"/>
      <c r="K232" s="358"/>
      <c r="L232" s="378"/>
      <c r="M232" s="306"/>
    </row>
    <row r="233" spans="1:18">
      <c r="A233" s="307">
        <v>17</v>
      </c>
      <c r="B233" s="302" t="s">
        <v>110</v>
      </c>
      <c r="C233" s="306" t="s">
        <v>111</v>
      </c>
      <c r="D233" s="332">
        <v>1</v>
      </c>
      <c r="E233" s="306"/>
      <c r="G233" s="335" t="s">
        <v>112</v>
      </c>
      <c r="H233" s="442"/>
      <c r="I233" s="335" t="s">
        <v>113</v>
      </c>
      <c r="J233" s="318"/>
      <c r="K233" s="335" t="s">
        <v>46</v>
      </c>
      <c r="L233" s="378"/>
      <c r="M233" s="306"/>
    </row>
    <row r="234" spans="1:18">
      <c r="A234" s="307">
        <v>18</v>
      </c>
      <c r="B234" s="302" t="s">
        <v>114</v>
      </c>
      <c r="C234" s="306" t="s">
        <v>115</v>
      </c>
      <c r="D234" s="332">
        <v>0</v>
      </c>
      <c r="E234" s="306"/>
      <c r="G234" s="333">
        <f>IF(D236&gt;0,D233/D236,1)</f>
        <v>1</v>
      </c>
      <c r="H234" s="429" t="s">
        <v>116</v>
      </c>
      <c r="I234" s="333">
        <f>I229</f>
        <v>1</v>
      </c>
      <c r="J234" s="442" t="s">
        <v>108</v>
      </c>
      <c r="K234" s="333">
        <f>G234*I234</f>
        <v>1</v>
      </c>
      <c r="L234" s="378"/>
      <c r="M234" s="444"/>
      <c r="N234" s="444"/>
      <c r="O234" s="445"/>
      <c r="P234" s="446"/>
      <c r="Q234" s="446"/>
      <c r="R234" s="446"/>
    </row>
    <row r="235" spans="1:18" ht="16.2" thickBot="1">
      <c r="A235" s="307">
        <v>19</v>
      </c>
      <c r="B235" s="447" t="s">
        <v>117</v>
      </c>
      <c r="C235" s="437" t="s">
        <v>118</v>
      </c>
      <c r="D235" s="393">
        <v>0</v>
      </c>
      <c r="E235" s="306"/>
      <c r="F235" s="306"/>
      <c r="G235" s="306" t="s">
        <v>3</v>
      </c>
      <c r="H235" s="306"/>
      <c r="I235" s="306"/>
      <c r="J235" s="306"/>
      <c r="K235" s="306"/>
      <c r="L235" s="378"/>
      <c r="M235" s="448"/>
      <c r="N235" s="448"/>
      <c r="O235" s="446"/>
      <c r="P235" s="446"/>
      <c r="Q235" s="446"/>
      <c r="R235" s="446"/>
    </row>
    <row r="236" spans="1:18">
      <c r="A236" s="307">
        <v>20</v>
      </c>
      <c r="B236" s="302" t="s">
        <v>119</v>
      </c>
      <c r="C236" s="306"/>
      <c r="D236" s="324">
        <f>SUM(D233:D235)</f>
        <v>1</v>
      </c>
      <c r="E236" s="306"/>
      <c r="F236" s="306"/>
      <c r="G236" s="306"/>
      <c r="H236" s="306"/>
      <c r="I236" s="306"/>
      <c r="J236" s="306"/>
      <c r="K236" s="306"/>
      <c r="L236" s="378"/>
      <c r="M236" s="449"/>
      <c r="N236" s="450"/>
      <c r="O236" s="451"/>
      <c r="P236" s="452"/>
      <c r="Q236" s="450"/>
      <c r="R236" s="450"/>
    </row>
    <row r="237" spans="1:18">
      <c r="A237" s="307"/>
      <c r="B237" s="302"/>
      <c r="C237" s="306"/>
      <c r="E237" s="306"/>
      <c r="F237" s="306"/>
      <c r="G237" s="306"/>
      <c r="H237" s="306"/>
      <c r="I237" s="306"/>
      <c r="J237" s="306"/>
      <c r="K237" s="306"/>
      <c r="L237" s="378"/>
      <c r="M237" s="690"/>
      <c r="N237" s="690"/>
      <c r="O237" s="690"/>
      <c r="P237" s="690"/>
      <c r="Q237" s="690"/>
      <c r="R237" s="690"/>
    </row>
    <row r="238" spans="1:18" ht="16.2" thickBot="1">
      <c r="A238" s="307"/>
      <c r="B238" s="302" t="s">
        <v>120</v>
      </c>
      <c r="C238" s="306"/>
      <c r="D238" s="306"/>
      <c r="E238" s="306"/>
      <c r="F238" s="306"/>
      <c r="G238" s="306"/>
      <c r="H238" s="306"/>
      <c r="I238" s="353" t="s">
        <v>102</v>
      </c>
      <c r="J238" s="306"/>
      <c r="K238" s="306"/>
      <c r="L238" s="378"/>
      <c r="M238" s="450"/>
      <c r="N238" s="450"/>
      <c r="O238" s="451"/>
      <c r="P238" s="452"/>
      <c r="Q238" s="450"/>
      <c r="R238" s="450"/>
    </row>
    <row r="239" spans="1:18">
      <c r="A239" s="307">
        <v>21</v>
      </c>
      <c r="B239" s="301"/>
      <c r="C239" s="306" t="s">
        <v>526</v>
      </c>
      <c r="D239" s="306"/>
      <c r="E239" s="306"/>
      <c r="F239" s="306"/>
      <c r="G239" s="306"/>
      <c r="H239" s="306"/>
      <c r="I239" s="332">
        <v>67551777.280000001</v>
      </c>
      <c r="J239" s="306"/>
      <c r="K239" s="306"/>
      <c r="L239" s="378"/>
      <c r="M239" s="451"/>
      <c r="N239" s="451"/>
      <c r="O239" s="451"/>
      <c r="P239" s="452"/>
      <c r="Q239" s="450"/>
      <c r="R239" s="450"/>
    </row>
    <row r="240" spans="1:18">
      <c r="A240" s="307">
        <v>22</v>
      </c>
      <c r="B240" s="302"/>
      <c r="C240" s="306" t="s">
        <v>208</v>
      </c>
      <c r="D240" s="306"/>
      <c r="E240" s="306"/>
      <c r="F240" s="306"/>
      <c r="G240" s="306"/>
      <c r="H240" s="318"/>
      <c r="I240" s="332"/>
      <c r="J240" s="306"/>
      <c r="K240" s="306"/>
      <c r="L240" s="378"/>
      <c r="M240" s="451"/>
      <c r="N240" s="450"/>
      <c r="O240" s="453"/>
      <c r="P240" s="453"/>
      <c r="Q240" s="450"/>
      <c r="R240" s="450"/>
    </row>
    <row r="241" spans="1:18">
      <c r="A241" s="307"/>
      <c r="B241" s="302"/>
      <c r="C241" s="306"/>
      <c r="D241" s="306"/>
      <c r="E241" s="306"/>
      <c r="F241" s="306"/>
      <c r="G241" s="306"/>
      <c r="H241" s="306"/>
      <c r="I241" s="392"/>
      <c r="J241" s="306"/>
      <c r="K241" s="306"/>
      <c r="L241" s="378"/>
      <c r="M241" s="451"/>
      <c r="N241" s="450"/>
      <c r="O241" s="450"/>
      <c r="P241" s="450"/>
      <c r="Q241" s="450"/>
      <c r="R241" s="450"/>
    </row>
    <row r="242" spans="1:18">
      <c r="A242" s="307"/>
      <c r="B242" s="302" t="s">
        <v>121</v>
      </c>
      <c r="C242" s="306"/>
      <c r="D242" s="306"/>
      <c r="E242" s="306"/>
      <c r="F242" s="306"/>
      <c r="G242" s="306"/>
      <c r="H242" s="306"/>
      <c r="I242" s="392"/>
      <c r="J242" s="306"/>
      <c r="K242" s="306"/>
      <c r="L242" s="378"/>
      <c r="M242" s="451"/>
      <c r="N242" s="454"/>
      <c r="O242" s="455"/>
      <c r="P242" s="455"/>
      <c r="Q242" s="450"/>
      <c r="R242" s="450"/>
    </row>
    <row r="243" spans="1:18">
      <c r="A243" s="307">
        <v>23</v>
      </c>
      <c r="B243" s="302"/>
      <c r="C243" s="306" t="s">
        <v>499</v>
      </c>
      <c r="D243" s="301"/>
      <c r="E243" s="306"/>
      <c r="F243" s="306"/>
      <c r="G243" s="306"/>
      <c r="H243" s="306"/>
      <c r="I243" s="332">
        <f>'WP06 Cap Structure'!E20</f>
        <v>2153924160.5623074</v>
      </c>
      <c r="J243" s="306"/>
      <c r="K243" s="306"/>
      <c r="L243" s="378"/>
      <c r="M243" s="451"/>
      <c r="N243" s="455"/>
      <c r="O243" s="450"/>
      <c r="P243" s="455"/>
      <c r="Q243" s="450"/>
      <c r="R243" s="450"/>
    </row>
    <row r="244" spans="1:18">
      <c r="A244" s="307">
        <v>24</v>
      </c>
      <c r="B244" s="302"/>
      <c r="C244" s="306" t="s">
        <v>209</v>
      </c>
      <c r="D244" s="306"/>
      <c r="E244" s="306"/>
      <c r="F244" s="306"/>
      <c r="G244" s="306"/>
      <c r="H244" s="306"/>
      <c r="I244" s="324">
        <v>0</v>
      </c>
      <c r="J244" s="306"/>
      <c r="K244" s="306"/>
      <c r="L244" s="378"/>
      <c r="M244" s="451"/>
      <c r="N244" s="455"/>
      <c r="O244" s="450"/>
      <c r="P244" s="455"/>
      <c r="Q244" s="450"/>
      <c r="R244" s="450"/>
    </row>
    <row r="245" spans="1:18" ht="16.2" thickBot="1">
      <c r="A245" s="307">
        <v>25</v>
      </c>
      <c r="B245" s="302"/>
      <c r="C245" s="306" t="s">
        <v>500</v>
      </c>
      <c r="D245" s="306"/>
      <c r="E245" s="306"/>
      <c r="F245" s="306"/>
      <c r="G245" s="306"/>
      <c r="H245" s="306"/>
      <c r="I245" s="393">
        <f>'WP06 Cap Structure'!G20</f>
        <v>0</v>
      </c>
      <c r="J245" s="306"/>
      <c r="K245" s="306"/>
      <c r="L245" s="378"/>
      <c r="M245" s="451"/>
      <c r="N245" s="455"/>
      <c r="O245" s="450"/>
      <c r="P245" s="456"/>
      <c r="Q245" s="450"/>
      <c r="R245" s="450"/>
    </row>
    <row r="246" spans="1:18">
      <c r="A246" s="307">
        <v>26</v>
      </c>
      <c r="B246" s="301"/>
      <c r="C246" s="306" t="s">
        <v>122</v>
      </c>
      <c r="D246" s="301" t="s">
        <v>123</v>
      </c>
      <c r="E246" s="301"/>
      <c r="F246" s="301"/>
      <c r="G246" s="301"/>
      <c r="H246" s="301"/>
      <c r="I246" s="324">
        <f>SUM(I243:I245)</f>
        <v>2153924160.5623074</v>
      </c>
      <c r="J246" s="306"/>
      <c r="K246" s="306"/>
      <c r="L246" s="378"/>
      <c r="M246" s="451"/>
      <c r="N246" s="450"/>
      <c r="O246" s="451"/>
      <c r="P246" s="452"/>
      <c r="Q246" s="450"/>
      <c r="R246" s="450"/>
    </row>
    <row r="247" spans="1:18">
      <c r="A247" s="307"/>
      <c r="B247" s="302"/>
      <c r="C247" s="306"/>
      <c r="D247" s="306"/>
      <c r="E247" s="306"/>
      <c r="F247" s="306"/>
      <c r="G247" s="436" t="s">
        <v>124</v>
      </c>
      <c r="H247" s="306"/>
      <c r="I247" s="306"/>
      <c r="J247" s="306"/>
      <c r="K247" s="306"/>
      <c r="L247" s="378"/>
      <c r="M247" s="451"/>
      <c r="N247" s="450"/>
      <c r="O247" s="451"/>
      <c r="P247" s="452"/>
      <c r="Q247" s="450"/>
      <c r="R247" s="450"/>
    </row>
    <row r="248" spans="1:18" ht="16.2" thickBot="1">
      <c r="A248" s="307"/>
      <c r="B248" s="302"/>
      <c r="C248" s="306"/>
      <c r="D248" s="310" t="s">
        <v>102</v>
      </c>
      <c r="E248" s="310" t="s">
        <v>125</v>
      </c>
      <c r="F248" s="306"/>
      <c r="G248" s="310" t="s">
        <v>126</v>
      </c>
      <c r="H248" s="306"/>
      <c r="I248" s="310" t="s">
        <v>127</v>
      </c>
      <c r="J248" s="306"/>
      <c r="K248" s="306"/>
      <c r="L248" s="378"/>
      <c r="M248" s="409"/>
      <c r="N248" s="452"/>
      <c r="O248" s="449"/>
      <c r="P248" s="449"/>
      <c r="Q248" s="449"/>
      <c r="R248" s="449"/>
    </row>
    <row r="249" spans="1:18">
      <c r="A249" s="307">
        <v>27</v>
      </c>
      <c r="B249" s="302" t="s">
        <v>501</v>
      </c>
      <c r="D249" s="332">
        <f>'WP06 Cap Structure'!I20</f>
        <v>1438461538.4615386</v>
      </c>
      <c r="E249" s="457">
        <f>IF($D$252&gt;0,D249/$D$252,0)</f>
        <v>0.40041957044100523</v>
      </c>
      <c r="F249" s="458"/>
      <c r="G249" s="458">
        <f>IF(D249&gt;0,I239/D249,0)</f>
        <v>4.6961128590374331E-2</v>
      </c>
      <c r="I249" s="458">
        <f>G249*E249</f>
        <v>1.8804154937582498E-2</v>
      </c>
      <c r="J249" s="440" t="s">
        <v>128</v>
      </c>
      <c r="L249" s="378"/>
      <c r="M249" s="409"/>
      <c r="N249" s="449"/>
      <c r="O249" s="449"/>
      <c r="P249" s="449"/>
      <c r="Q249" s="449"/>
      <c r="R249" s="449"/>
    </row>
    <row r="250" spans="1:18">
      <c r="A250" s="307">
        <v>28</v>
      </c>
      <c r="B250" s="302" t="s">
        <v>502</v>
      </c>
      <c r="D250" s="332">
        <f>'WP06 Cap Structure'!F20</f>
        <v>0</v>
      </c>
      <c r="E250" s="457">
        <f>IF($D$252&gt;0,D250/$D$252,0)</f>
        <v>0</v>
      </c>
      <c r="F250" s="458"/>
      <c r="G250" s="458">
        <f>IF(D250&gt;0,I240/D250,0)</f>
        <v>0</v>
      </c>
      <c r="I250" s="458">
        <f>G250*E250</f>
        <v>0</v>
      </c>
      <c r="J250" s="306"/>
      <c r="L250" s="378"/>
      <c r="M250" s="409"/>
      <c r="N250" s="449"/>
      <c r="O250" s="449"/>
      <c r="P250" s="449"/>
      <c r="Q250" s="449"/>
      <c r="R250" s="449"/>
    </row>
    <row r="251" spans="1:18" ht="16.2" thickBot="1">
      <c r="A251" s="307">
        <v>29</v>
      </c>
      <c r="B251" s="302" t="s">
        <v>129</v>
      </c>
      <c r="D251" s="394">
        <f>I246</f>
        <v>2153924160.5623074</v>
      </c>
      <c r="E251" s="457">
        <f>IF($D$252&gt;0,D251/$D$252,0)</f>
        <v>0.59958042955899482</v>
      </c>
      <c r="F251" s="458"/>
      <c r="G251" s="459">
        <v>0.1038</v>
      </c>
      <c r="I251" s="460">
        <f>G251*E251</f>
        <v>6.2236448588223664E-2</v>
      </c>
      <c r="J251" s="306"/>
      <c r="L251" s="378"/>
      <c r="M251" s="306"/>
    </row>
    <row r="252" spans="1:18">
      <c r="A252" s="307">
        <v>30</v>
      </c>
      <c r="B252" s="302" t="s">
        <v>130</v>
      </c>
      <c r="D252" s="324">
        <f>SUM(D249:D251)</f>
        <v>3592385699.0238457</v>
      </c>
      <c r="E252" s="306" t="s">
        <v>3</v>
      </c>
      <c r="F252" s="306"/>
      <c r="G252" s="461"/>
      <c r="H252" s="306"/>
      <c r="I252" s="458">
        <f>SUM(I249:I251)</f>
        <v>8.1040603525806165E-2</v>
      </c>
      <c r="J252" s="440" t="s">
        <v>131</v>
      </c>
      <c r="L252" s="378"/>
      <c r="M252" s="306"/>
    </row>
    <row r="253" spans="1:18" ht="9.75" customHeight="1">
      <c r="A253" s="307"/>
      <c r="K253" s="306"/>
      <c r="L253" s="378"/>
      <c r="M253" s="306"/>
    </row>
    <row r="254" spans="1:18">
      <c r="A254" s="307"/>
      <c r="B254" s="302" t="s">
        <v>132</v>
      </c>
      <c r="C254" s="301"/>
      <c r="D254" s="301"/>
      <c r="E254" s="301"/>
      <c r="F254" s="301"/>
      <c r="G254" s="301"/>
      <c r="H254" s="301"/>
      <c r="I254" s="301"/>
      <c r="J254" s="301"/>
      <c r="K254" s="301"/>
      <c r="L254" s="520"/>
      <c r="M254" s="306"/>
    </row>
    <row r="255" spans="1:18">
      <c r="A255" s="307"/>
      <c r="B255" s="302" t="s">
        <v>133</v>
      </c>
      <c r="C255" s="301"/>
      <c r="D255" s="301" t="s">
        <v>134</v>
      </c>
      <c r="E255" s="301" t="s">
        <v>135</v>
      </c>
      <c r="F255" s="301"/>
      <c r="G255" s="301" t="s">
        <v>3</v>
      </c>
      <c r="I255" s="462"/>
      <c r="J255" s="462"/>
      <c r="L255" s="357"/>
      <c r="M255" s="306"/>
    </row>
    <row r="256" spans="1:18">
      <c r="A256" s="307">
        <v>31</v>
      </c>
      <c r="B256" s="298" t="s">
        <v>454</v>
      </c>
      <c r="C256" s="301"/>
      <c r="D256" s="301"/>
      <c r="F256" s="301"/>
      <c r="I256" s="463">
        <v>0</v>
      </c>
      <c r="J256" s="464"/>
      <c r="L256" s="357"/>
      <c r="M256" s="306"/>
    </row>
    <row r="257" spans="1:13" ht="16.2" thickBot="1">
      <c r="A257" s="307">
        <v>32</v>
      </c>
      <c r="B257" s="465" t="s">
        <v>455</v>
      </c>
      <c r="C257" s="466"/>
      <c r="D257" s="449"/>
      <c r="E257" s="467"/>
      <c r="F257" s="467"/>
      <c r="G257" s="467"/>
      <c r="H257" s="301"/>
      <c r="I257" s="468">
        <v>0</v>
      </c>
      <c r="J257" s="469"/>
      <c r="L257" s="357"/>
      <c r="M257" s="306"/>
    </row>
    <row r="258" spans="1:13">
      <c r="A258" s="307">
        <v>33</v>
      </c>
      <c r="B258" s="298" t="s">
        <v>566</v>
      </c>
      <c r="C258" s="301"/>
      <c r="E258" s="301"/>
      <c r="F258" s="301"/>
      <c r="G258" s="301"/>
      <c r="H258" s="301"/>
      <c r="I258" s="470">
        <f>+I256-I257</f>
        <v>0</v>
      </c>
      <c r="J258" s="464"/>
      <c r="L258" s="357"/>
      <c r="M258" s="306"/>
    </row>
    <row r="259" spans="1:13">
      <c r="A259" s="307"/>
      <c r="B259" s="298" t="s">
        <v>3</v>
      </c>
      <c r="C259" s="301"/>
      <c r="E259" s="301"/>
      <c r="F259" s="301"/>
      <c r="G259" s="471"/>
      <c r="H259" s="301"/>
      <c r="I259" s="470"/>
      <c r="J259" s="462"/>
      <c r="K259" s="472"/>
      <c r="L259" s="378"/>
      <c r="M259" s="306"/>
    </row>
    <row r="260" spans="1:13">
      <c r="A260" s="307">
        <v>34</v>
      </c>
      <c r="B260" s="298" t="s">
        <v>527</v>
      </c>
      <c r="C260" s="301"/>
      <c r="D260" s="298" t="s">
        <v>528</v>
      </c>
      <c r="E260" s="301"/>
      <c r="F260" s="301"/>
      <c r="G260" s="471"/>
      <c r="H260" s="301"/>
      <c r="I260" s="473">
        <v>0</v>
      </c>
      <c r="J260" s="462"/>
      <c r="K260" s="472"/>
      <c r="L260" s="378"/>
      <c r="M260" s="306"/>
    </row>
    <row r="261" spans="1:13">
      <c r="A261" s="307"/>
      <c r="C261" s="301"/>
      <c r="E261" s="301"/>
      <c r="F261" s="301"/>
      <c r="G261" s="471"/>
      <c r="H261" s="301"/>
      <c r="I261" s="470"/>
      <c r="J261" s="462"/>
      <c r="K261" s="472"/>
      <c r="L261" s="378"/>
      <c r="M261" s="306"/>
    </row>
    <row r="262" spans="1:13">
      <c r="A262" s="307">
        <v>35</v>
      </c>
      <c r="B262" s="302" t="s">
        <v>456</v>
      </c>
      <c r="C262" s="301"/>
      <c r="D262" s="298" t="s">
        <v>529</v>
      </c>
      <c r="E262" s="301"/>
      <c r="F262" s="301"/>
      <c r="G262" s="364"/>
      <c r="H262" s="301"/>
      <c r="I262" s="473">
        <v>6513166.4400000004</v>
      </c>
      <c r="J262" s="462"/>
      <c r="K262" s="474"/>
      <c r="L262" s="378"/>
      <c r="M262" s="306"/>
    </row>
    <row r="263" spans="1:13" ht="15.75" customHeight="1">
      <c r="A263" s="307"/>
      <c r="C263" s="301"/>
      <c r="D263" s="301"/>
      <c r="E263" s="301"/>
      <c r="F263" s="301"/>
      <c r="G263" s="301"/>
      <c r="H263" s="301"/>
      <c r="I263" s="470"/>
      <c r="J263" s="462"/>
      <c r="K263" s="474"/>
      <c r="L263" s="378"/>
      <c r="M263" s="306"/>
    </row>
    <row r="264" spans="1:13">
      <c r="A264" s="335">
        <v>36</v>
      </c>
      <c r="B264" s="355" t="s">
        <v>457</v>
      </c>
      <c r="C264" s="342"/>
      <c r="D264" s="301" t="s">
        <v>136</v>
      </c>
      <c r="E264" s="301"/>
      <c r="F264" s="301"/>
      <c r="G264" s="301"/>
      <c r="H264" s="301"/>
      <c r="I264" s="475">
        <v>5606006.6399999978</v>
      </c>
      <c r="K264" s="476"/>
      <c r="L264" s="378"/>
      <c r="M264" s="301"/>
    </row>
    <row r="265" spans="1:13">
      <c r="B265" s="467"/>
      <c r="C265" s="467"/>
      <c r="D265" s="306"/>
      <c r="E265" s="306"/>
      <c r="F265" s="306"/>
      <c r="G265" s="306"/>
      <c r="H265" s="306"/>
      <c r="J265" s="477"/>
      <c r="K265" s="476"/>
      <c r="L265" s="478"/>
      <c r="M265" s="301"/>
    </row>
    <row r="266" spans="1:13">
      <c r="A266" s="307"/>
      <c r="B266" s="479"/>
      <c r="C266" s="467"/>
      <c r="D266" s="467"/>
      <c r="E266" s="467"/>
      <c r="F266" s="467"/>
      <c r="G266" s="301"/>
      <c r="H266" s="301"/>
      <c r="I266" s="480"/>
      <c r="K266" s="481"/>
      <c r="L266" s="478"/>
      <c r="M266" s="301"/>
    </row>
    <row r="267" spans="1:13">
      <c r="A267" s="307"/>
      <c r="B267" s="482"/>
      <c r="C267" s="369"/>
      <c r="D267" s="306"/>
      <c r="E267" s="306"/>
      <c r="F267" s="306"/>
      <c r="G267" s="306"/>
      <c r="H267" s="301"/>
      <c r="I267" s="483"/>
      <c r="J267" s="477"/>
      <c r="K267" s="483"/>
      <c r="L267" s="300"/>
      <c r="M267" s="301"/>
    </row>
    <row r="268" spans="1:13">
      <c r="A268" s="307"/>
      <c r="B268" s="482"/>
      <c r="C268" s="369"/>
      <c r="D268" s="306"/>
      <c r="E268" s="306"/>
      <c r="F268" s="306"/>
      <c r="G268" s="306"/>
      <c r="H268" s="301"/>
      <c r="I268" s="483"/>
      <c r="J268" s="477"/>
      <c r="K268" s="483"/>
      <c r="L268" s="300"/>
      <c r="M268" s="301"/>
    </row>
    <row r="269" spans="1:13">
      <c r="A269" s="307"/>
      <c r="B269" s="484"/>
      <c r="C269" s="307"/>
      <c r="D269" s="306"/>
      <c r="E269" s="306"/>
      <c r="F269" s="306"/>
      <c r="G269" s="306"/>
      <c r="H269" s="301"/>
      <c r="I269" s="483"/>
      <c r="J269" s="477"/>
      <c r="K269" s="483"/>
      <c r="L269" s="300"/>
      <c r="M269" s="301"/>
    </row>
    <row r="270" spans="1:13">
      <c r="A270" s="307"/>
      <c r="B270" s="484"/>
      <c r="C270" s="307"/>
      <c r="D270" s="306"/>
      <c r="E270" s="306"/>
      <c r="F270" s="306"/>
      <c r="G270" s="306"/>
      <c r="H270" s="301"/>
      <c r="I270" s="483"/>
      <c r="J270" s="477"/>
      <c r="K270" s="483"/>
      <c r="L270" s="300"/>
      <c r="M270" s="301"/>
    </row>
    <row r="271" spans="1:13" s="358" customFormat="1">
      <c r="A271" s="335"/>
      <c r="B271" s="485"/>
      <c r="C271" s="335"/>
      <c r="D271" s="318"/>
      <c r="E271" s="318"/>
      <c r="F271" s="318"/>
      <c r="G271" s="318"/>
      <c r="H271" s="342"/>
      <c r="I271" s="483"/>
      <c r="J271" s="486"/>
      <c r="K271" s="483"/>
      <c r="L271" s="317"/>
      <c r="M271" s="342"/>
    </row>
    <row r="272" spans="1:13">
      <c r="A272" s="410"/>
      <c r="B272" s="302"/>
      <c r="C272" s="306"/>
      <c r="D272" s="409"/>
      <c r="E272" s="306"/>
      <c r="F272" s="306"/>
      <c r="G272" s="395"/>
      <c r="H272" s="306"/>
      <c r="I272" s="409"/>
      <c r="J272" s="318"/>
      <c r="K272" s="411"/>
      <c r="L272" s="357"/>
    </row>
    <row r="273" spans="1:13">
      <c r="A273" s="410"/>
      <c r="B273" s="355"/>
      <c r="C273" s="306"/>
      <c r="D273" s="409"/>
      <c r="E273" s="306"/>
      <c r="F273" s="306"/>
      <c r="G273" s="395"/>
      <c r="H273" s="306"/>
      <c r="I273" s="409"/>
      <c r="J273" s="306"/>
      <c r="K273" s="411"/>
      <c r="L273" s="357"/>
    </row>
    <row r="274" spans="1:13">
      <c r="B274" s="302"/>
      <c r="C274" s="302"/>
      <c r="D274" s="300"/>
      <c r="E274" s="302"/>
      <c r="F274" s="302"/>
      <c r="G274" s="302"/>
      <c r="H274" s="301"/>
      <c r="I274" s="307"/>
      <c r="J274" s="307"/>
      <c r="K274" s="299"/>
      <c r="L274" s="300"/>
      <c r="M274" s="301"/>
    </row>
    <row r="275" spans="1:13">
      <c r="B275" s="302"/>
      <c r="C275" s="302"/>
      <c r="D275" s="300"/>
      <c r="E275" s="302"/>
      <c r="F275" s="302"/>
      <c r="G275" s="302"/>
      <c r="H275" s="301"/>
      <c r="I275" s="299"/>
      <c r="J275" s="299"/>
      <c r="K275" s="299"/>
      <c r="L275" s="300"/>
      <c r="M275" s="301"/>
    </row>
    <row r="276" spans="1:13" ht="16.5" customHeight="1">
      <c r="B276" s="302"/>
      <c r="C276" s="302"/>
      <c r="D276" s="300"/>
      <c r="E276" s="302"/>
      <c r="F276" s="302"/>
      <c r="G276" s="302"/>
      <c r="H276" s="301"/>
      <c r="I276" s="301"/>
      <c r="K276" s="299" t="s">
        <v>306</v>
      </c>
      <c r="L276" s="300"/>
      <c r="M276" s="301"/>
    </row>
    <row r="277" spans="1:13" ht="16.5" customHeight="1">
      <c r="B277" s="302"/>
      <c r="C277" s="302"/>
      <c r="D277" s="300"/>
      <c r="E277" s="302"/>
      <c r="F277" s="302"/>
      <c r="G277" s="302"/>
      <c r="H277" s="301"/>
      <c r="I277" s="301"/>
      <c r="J277" s="301"/>
      <c r="K277" s="299" t="s">
        <v>137</v>
      </c>
      <c r="L277" s="300"/>
      <c r="M277" s="301"/>
    </row>
    <row r="278" spans="1:13" ht="16.5" customHeight="1">
      <c r="B278" s="302"/>
      <c r="C278" s="302"/>
      <c r="D278" s="300"/>
      <c r="E278" s="302"/>
      <c r="F278" s="302"/>
      <c r="G278" s="302"/>
      <c r="H278" s="301"/>
      <c r="I278" s="301"/>
      <c r="J278" s="301"/>
      <c r="K278" s="299"/>
      <c r="L278" s="300"/>
      <c r="M278" s="301"/>
    </row>
    <row r="279" spans="1:13">
      <c r="B279" s="302" t="s">
        <v>1</v>
      </c>
      <c r="C279" s="302"/>
      <c r="D279" s="300" t="s">
        <v>2</v>
      </c>
      <c r="E279" s="302"/>
      <c r="F279" s="302"/>
      <c r="G279" s="302"/>
      <c r="H279" s="303"/>
      <c r="I279" s="304"/>
      <c r="J279" s="303"/>
      <c r="K279" s="305" t="str">
        <f>K4</f>
        <v>For the 12 months ended 12/31/2021</v>
      </c>
      <c r="L279" s="300"/>
      <c r="M279" s="301"/>
    </row>
    <row r="280" spans="1:13">
      <c r="B280" s="302"/>
      <c r="C280" s="306" t="s">
        <v>3</v>
      </c>
      <c r="D280" s="306" t="s">
        <v>4</v>
      </c>
      <c r="E280" s="306"/>
      <c r="F280" s="306"/>
      <c r="G280" s="306"/>
      <c r="H280" s="301"/>
      <c r="I280" s="301"/>
      <c r="J280" s="301"/>
      <c r="K280" s="301"/>
      <c r="L280" s="300"/>
      <c r="M280" s="301"/>
    </row>
    <row r="281" spans="1:13">
      <c r="A281" s="307"/>
      <c r="B281" s="484"/>
      <c r="C281" s="307"/>
      <c r="D281" s="306"/>
      <c r="E281" s="306"/>
      <c r="F281" s="306"/>
      <c r="G281" s="306"/>
      <c r="H281" s="301"/>
      <c r="I281" s="487"/>
      <c r="J281" s="462"/>
      <c r="K281" s="486"/>
      <c r="L281" s="300"/>
      <c r="M281" s="301"/>
    </row>
    <row r="282" spans="1:13">
      <c r="A282" s="307"/>
      <c r="B282" s="484"/>
      <c r="C282" s="307"/>
      <c r="D282" s="306" t="str">
        <f>D7</f>
        <v>American Transmission Systems, Inc.</v>
      </c>
      <c r="E282" s="306"/>
      <c r="F282" s="306"/>
      <c r="G282" s="306"/>
      <c r="H282" s="301"/>
      <c r="I282" s="487"/>
      <c r="J282" s="462"/>
      <c r="K282" s="486"/>
      <c r="L282" s="300"/>
      <c r="M282" s="301"/>
    </row>
    <row r="283" spans="1:13">
      <c r="A283" s="307"/>
      <c r="B283" s="484"/>
      <c r="C283" s="307"/>
      <c r="D283" s="306"/>
      <c r="E283" s="306"/>
      <c r="F283" s="306"/>
      <c r="G283" s="306"/>
      <c r="H283" s="301"/>
      <c r="I283" s="487"/>
      <c r="J283" s="462"/>
      <c r="K283" s="486"/>
      <c r="L283" s="300"/>
      <c r="M283" s="301"/>
    </row>
    <row r="284" spans="1:13">
      <c r="A284" s="307"/>
      <c r="B284" s="302" t="s">
        <v>138</v>
      </c>
      <c r="C284" s="307"/>
      <c r="D284" s="306"/>
      <c r="E284" s="306"/>
      <c r="F284" s="306"/>
      <c r="G284" s="306"/>
      <c r="H284" s="301"/>
      <c r="I284" s="306"/>
      <c r="J284" s="301"/>
      <c r="K284" s="306"/>
      <c r="L284" s="300"/>
      <c r="M284" s="301"/>
    </row>
    <row r="285" spans="1:13">
      <c r="A285" s="307"/>
      <c r="B285" s="488" t="s">
        <v>188</v>
      </c>
      <c r="C285" s="307"/>
      <c r="D285" s="306"/>
      <c r="E285" s="306"/>
      <c r="F285" s="306"/>
      <c r="G285" s="306"/>
      <c r="H285" s="301"/>
      <c r="I285" s="306"/>
      <c r="J285" s="301"/>
      <c r="K285" s="306"/>
      <c r="L285" s="300"/>
      <c r="M285" s="301"/>
    </row>
    <row r="286" spans="1:13">
      <c r="A286" s="307" t="s">
        <v>139</v>
      </c>
      <c r="B286" s="302"/>
      <c r="C286" s="301"/>
      <c r="D286" s="306"/>
      <c r="E286" s="306"/>
      <c r="F286" s="306"/>
      <c r="G286" s="306"/>
      <c r="H286" s="301"/>
      <c r="I286" s="306"/>
      <c r="J286" s="301"/>
      <c r="K286" s="306"/>
      <c r="L286" s="300"/>
      <c r="M286" s="301"/>
    </row>
    <row r="287" spans="1:13" ht="16.2" thickBot="1">
      <c r="A287" s="310" t="s">
        <v>140</v>
      </c>
      <c r="B287" s="302"/>
      <c r="C287" s="301"/>
      <c r="D287" s="306"/>
      <c r="E287" s="306"/>
      <c r="F287" s="306"/>
      <c r="G287" s="306"/>
      <c r="H287" s="301"/>
      <c r="I287" s="306"/>
      <c r="J287" s="301"/>
      <c r="K287" s="306"/>
      <c r="L287" s="300"/>
      <c r="M287" s="301"/>
    </row>
    <row r="288" spans="1:13" ht="19.8" customHeight="1">
      <c r="A288" s="489" t="s">
        <v>141</v>
      </c>
      <c r="B288" s="680" t="s">
        <v>460</v>
      </c>
      <c r="C288" s="680"/>
      <c r="D288" s="680"/>
      <c r="E288" s="680"/>
      <c r="F288" s="680"/>
      <c r="G288" s="680"/>
      <c r="H288" s="680"/>
      <c r="I288" s="680"/>
      <c r="J288" s="680"/>
      <c r="K288" s="680"/>
      <c r="L288" s="317"/>
      <c r="M288" s="342"/>
    </row>
    <row r="289" spans="1:13">
      <c r="A289" s="489" t="s">
        <v>142</v>
      </c>
      <c r="B289" s="680" t="s">
        <v>461</v>
      </c>
      <c r="C289" s="680"/>
      <c r="D289" s="680"/>
      <c r="E289" s="680"/>
      <c r="F289" s="680"/>
      <c r="G289" s="680"/>
      <c r="H289" s="680"/>
      <c r="I289" s="680"/>
      <c r="J289" s="680"/>
      <c r="K289" s="680"/>
      <c r="L289" s="317"/>
      <c r="M289" s="342"/>
    </row>
    <row r="290" spans="1:13" ht="15.75" customHeight="1">
      <c r="A290" s="489" t="s">
        <v>143</v>
      </c>
      <c r="B290" s="680" t="s">
        <v>567</v>
      </c>
      <c r="C290" s="680"/>
      <c r="D290" s="680"/>
      <c r="E290" s="680"/>
      <c r="F290" s="680"/>
      <c r="G290" s="680"/>
      <c r="H290" s="680"/>
      <c r="I290" s="680"/>
      <c r="J290" s="680"/>
      <c r="K290" s="680"/>
      <c r="L290" s="490"/>
      <c r="M290" s="342"/>
    </row>
    <row r="291" spans="1:13" ht="15.75" customHeight="1">
      <c r="A291" s="489" t="s">
        <v>144</v>
      </c>
      <c r="B291" s="680" t="s">
        <v>225</v>
      </c>
      <c r="C291" s="680"/>
      <c r="D291" s="680"/>
      <c r="E291" s="680"/>
      <c r="F291" s="680"/>
      <c r="G291" s="680"/>
      <c r="H291" s="680"/>
      <c r="I291" s="680"/>
      <c r="J291" s="680"/>
      <c r="K291" s="680"/>
      <c r="L291" s="490"/>
      <c r="M291" s="342"/>
    </row>
    <row r="292" spans="1:13">
      <c r="A292" s="489" t="s">
        <v>145</v>
      </c>
      <c r="B292" s="680" t="s">
        <v>225</v>
      </c>
      <c r="C292" s="680"/>
      <c r="D292" s="680"/>
      <c r="E292" s="680"/>
      <c r="F292" s="680"/>
      <c r="G292" s="680"/>
      <c r="H292" s="680"/>
      <c r="I292" s="680"/>
      <c r="J292" s="680"/>
      <c r="K292" s="680"/>
      <c r="L292" s="317"/>
      <c r="M292" s="342"/>
    </row>
    <row r="293" spans="1:13" ht="109.8" customHeight="1">
      <c r="A293" s="489" t="s">
        <v>146</v>
      </c>
      <c r="B293" s="691" t="s">
        <v>722</v>
      </c>
      <c r="C293" s="691"/>
      <c r="D293" s="691"/>
      <c r="E293" s="691"/>
      <c r="F293" s="691"/>
      <c r="G293" s="691"/>
      <c r="H293" s="691"/>
      <c r="I293" s="691"/>
      <c r="J293" s="691"/>
      <c r="K293" s="691"/>
      <c r="L293" s="583"/>
      <c r="M293" s="342"/>
    </row>
    <row r="294" spans="1:13">
      <c r="A294" s="489" t="s">
        <v>147</v>
      </c>
      <c r="B294" s="680" t="s">
        <v>148</v>
      </c>
      <c r="C294" s="680"/>
      <c r="D294" s="680"/>
      <c r="E294" s="680"/>
      <c r="F294" s="680"/>
      <c r="G294" s="680"/>
      <c r="H294" s="680"/>
      <c r="I294" s="680"/>
      <c r="J294" s="680"/>
      <c r="K294" s="680"/>
      <c r="L294" s="317"/>
      <c r="M294" s="342"/>
    </row>
    <row r="295" spans="1:13" ht="32.25" customHeight="1">
      <c r="A295" s="491" t="s">
        <v>149</v>
      </c>
      <c r="B295" s="680" t="s">
        <v>327</v>
      </c>
      <c r="C295" s="680"/>
      <c r="D295" s="680"/>
      <c r="E295" s="680"/>
      <c r="F295" s="680"/>
      <c r="G295" s="680"/>
      <c r="H295" s="680"/>
      <c r="I295" s="680"/>
      <c r="J295" s="680"/>
      <c r="K295" s="680"/>
      <c r="L295" s="317"/>
      <c r="M295" s="342"/>
    </row>
    <row r="296" spans="1:13" ht="32.25" customHeight="1">
      <c r="A296" s="489" t="s">
        <v>150</v>
      </c>
      <c r="B296" s="680" t="s">
        <v>216</v>
      </c>
      <c r="C296" s="680"/>
      <c r="D296" s="680"/>
      <c r="E296" s="680"/>
      <c r="F296" s="680"/>
      <c r="G296" s="680"/>
      <c r="H296" s="680"/>
      <c r="I296" s="680"/>
      <c r="J296" s="680"/>
      <c r="K296" s="680"/>
      <c r="L296" s="317"/>
      <c r="M296" s="342"/>
    </row>
    <row r="297" spans="1:13" ht="32.25" customHeight="1">
      <c r="A297" s="489" t="s">
        <v>151</v>
      </c>
      <c r="B297" s="680" t="s">
        <v>215</v>
      </c>
      <c r="C297" s="680"/>
      <c r="D297" s="680"/>
      <c r="E297" s="680"/>
      <c r="F297" s="680"/>
      <c r="G297" s="680"/>
      <c r="H297" s="680"/>
      <c r="I297" s="680"/>
      <c r="J297" s="680"/>
      <c r="K297" s="680"/>
      <c r="L297" s="582"/>
      <c r="M297" s="342"/>
    </row>
    <row r="298" spans="1:13" ht="61.2" customHeight="1">
      <c r="A298" s="489" t="s">
        <v>152</v>
      </c>
      <c r="B298" s="680" t="s">
        <v>214</v>
      </c>
      <c r="C298" s="680"/>
      <c r="D298" s="680"/>
      <c r="E298" s="680"/>
      <c r="F298" s="680"/>
      <c r="G298" s="680"/>
      <c r="H298" s="680"/>
      <c r="I298" s="680"/>
      <c r="J298" s="680"/>
      <c r="K298" s="680"/>
      <c r="L298" s="317"/>
      <c r="M298" s="342"/>
    </row>
    <row r="299" spans="1:13">
      <c r="A299" s="489" t="s">
        <v>3</v>
      </c>
      <c r="B299" s="492" t="s">
        <v>211</v>
      </c>
      <c r="C299" s="493" t="s">
        <v>153</v>
      </c>
      <c r="D299" s="494">
        <f>'WP08 Tax Rates'!D6</f>
        <v>0.21</v>
      </c>
      <c r="E299" s="680"/>
      <c r="F299" s="680"/>
      <c r="G299" s="680"/>
      <c r="H299" s="680"/>
      <c r="I299" s="680"/>
      <c r="J299" s="680"/>
      <c r="K299" s="680"/>
      <c r="L299" s="317"/>
      <c r="M299" s="342"/>
    </row>
    <row r="300" spans="1:13">
      <c r="A300" s="489"/>
      <c r="B300" s="493"/>
      <c r="C300" s="493" t="s">
        <v>154</v>
      </c>
      <c r="D300" s="494">
        <f>'WP08 Tax Rates'!G16</f>
        <v>2.1682817112E-2</v>
      </c>
      <c r="E300" s="680" t="s">
        <v>458</v>
      </c>
      <c r="F300" s="680"/>
      <c r="G300" s="680"/>
      <c r="H300" s="680"/>
      <c r="I300" s="680"/>
      <c r="J300" s="680"/>
      <c r="K300" s="680"/>
      <c r="L300" s="317"/>
      <c r="M300" s="342"/>
    </row>
    <row r="301" spans="1:13">
      <c r="A301" s="489"/>
      <c r="B301" s="493"/>
      <c r="C301" s="493" t="s">
        <v>155</v>
      </c>
      <c r="D301" s="495"/>
      <c r="E301" s="680" t="s">
        <v>459</v>
      </c>
      <c r="F301" s="680"/>
      <c r="G301" s="680"/>
      <c r="H301" s="680"/>
      <c r="I301" s="680"/>
      <c r="J301" s="680"/>
      <c r="K301" s="680"/>
      <c r="L301" s="520"/>
      <c r="M301" s="342"/>
    </row>
    <row r="302" spans="1:13" s="358" customFormat="1">
      <c r="A302" s="491" t="s">
        <v>156</v>
      </c>
      <c r="B302" s="680" t="s">
        <v>170</v>
      </c>
      <c r="C302" s="680"/>
      <c r="D302" s="680"/>
      <c r="E302" s="680"/>
      <c r="F302" s="680"/>
      <c r="G302" s="680"/>
      <c r="H302" s="680"/>
      <c r="I302" s="680"/>
      <c r="J302" s="680"/>
      <c r="K302" s="680"/>
      <c r="L302" s="317"/>
      <c r="M302" s="342"/>
    </row>
    <row r="303" spans="1:13" s="358" customFormat="1" ht="18" customHeight="1">
      <c r="A303" s="491" t="s">
        <v>157</v>
      </c>
      <c r="B303" s="680" t="s">
        <v>213</v>
      </c>
      <c r="C303" s="680"/>
      <c r="D303" s="680"/>
      <c r="E303" s="680"/>
      <c r="F303" s="680"/>
      <c r="G303" s="680"/>
      <c r="H303" s="680"/>
      <c r="I303" s="680"/>
      <c r="J303" s="680"/>
      <c r="K303" s="680"/>
      <c r="L303" s="317"/>
      <c r="M303" s="342"/>
    </row>
    <row r="304" spans="1:13" s="358" customFormat="1" ht="36" customHeight="1">
      <c r="A304" s="491" t="s">
        <v>158</v>
      </c>
      <c r="B304" s="680" t="s">
        <v>503</v>
      </c>
      <c r="C304" s="680"/>
      <c r="D304" s="680"/>
      <c r="E304" s="680"/>
      <c r="F304" s="680"/>
      <c r="G304" s="680"/>
      <c r="H304" s="680"/>
      <c r="I304" s="680"/>
      <c r="J304" s="680"/>
      <c r="K304" s="680"/>
      <c r="L304" s="317"/>
      <c r="M304" s="342"/>
    </row>
    <row r="305" spans="1:14" s="358" customFormat="1">
      <c r="A305" s="491" t="s">
        <v>159</v>
      </c>
      <c r="B305" s="680" t="s">
        <v>160</v>
      </c>
      <c r="C305" s="680"/>
      <c r="D305" s="680"/>
      <c r="E305" s="680"/>
      <c r="F305" s="680"/>
      <c r="G305" s="680"/>
      <c r="H305" s="680"/>
      <c r="I305" s="680"/>
      <c r="J305" s="680"/>
      <c r="K305" s="680"/>
      <c r="L305" s="317"/>
      <c r="M305" s="342"/>
    </row>
    <row r="306" spans="1:14" s="358" customFormat="1" ht="48" customHeight="1">
      <c r="A306" s="491" t="s">
        <v>161</v>
      </c>
      <c r="B306" s="680" t="s">
        <v>568</v>
      </c>
      <c r="C306" s="680"/>
      <c r="D306" s="680"/>
      <c r="E306" s="680"/>
      <c r="F306" s="680"/>
      <c r="G306" s="680"/>
      <c r="H306" s="680"/>
      <c r="I306" s="680"/>
      <c r="J306" s="680"/>
      <c r="K306" s="680"/>
      <c r="L306" s="689"/>
      <c r="M306" s="689"/>
      <c r="N306" s="689"/>
    </row>
    <row r="307" spans="1:14" s="358" customFormat="1" ht="23.4" customHeight="1">
      <c r="A307" s="491" t="s">
        <v>162</v>
      </c>
      <c r="B307" s="680" t="s">
        <v>212</v>
      </c>
      <c r="C307" s="680"/>
      <c r="D307" s="680"/>
      <c r="E307" s="680"/>
      <c r="F307" s="680"/>
      <c r="G307" s="680"/>
      <c r="H307" s="680"/>
      <c r="I307" s="680"/>
      <c r="J307" s="680"/>
      <c r="K307" s="680"/>
      <c r="L307" s="317"/>
      <c r="M307" s="342"/>
    </row>
    <row r="308" spans="1:14" s="358" customFormat="1">
      <c r="A308" s="491" t="s">
        <v>163</v>
      </c>
      <c r="B308" s="680" t="s">
        <v>164</v>
      </c>
      <c r="C308" s="680"/>
      <c r="D308" s="680"/>
      <c r="E308" s="680"/>
      <c r="F308" s="680"/>
      <c r="G308" s="680"/>
      <c r="H308" s="680"/>
      <c r="I308" s="680"/>
      <c r="J308" s="680"/>
      <c r="K308" s="680"/>
      <c r="L308" s="317"/>
      <c r="M308" s="342"/>
    </row>
    <row r="309" spans="1:14" s="358" customFormat="1" ht="20.25" customHeight="1">
      <c r="A309" s="491" t="s">
        <v>165</v>
      </c>
      <c r="B309" s="680" t="s">
        <v>536</v>
      </c>
      <c r="C309" s="680"/>
      <c r="D309" s="680"/>
      <c r="E309" s="680"/>
      <c r="F309" s="680"/>
      <c r="G309" s="680"/>
      <c r="H309" s="680"/>
      <c r="I309" s="680"/>
      <c r="J309" s="680"/>
      <c r="K309" s="680"/>
      <c r="L309" s="317"/>
      <c r="M309" s="342"/>
    </row>
    <row r="310" spans="1:14" s="358" customFormat="1" ht="61.2" customHeight="1">
      <c r="A310" s="496" t="s">
        <v>166</v>
      </c>
      <c r="B310" s="680" t="s">
        <v>538</v>
      </c>
      <c r="C310" s="680"/>
      <c r="D310" s="680"/>
      <c r="E310" s="680"/>
      <c r="F310" s="680"/>
      <c r="G310" s="680"/>
      <c r="H310" s="680"/>
      <c r="I310" s="680"/>
      <c r="J310" s="680"/>
      <c r="K310" s="680"/>
      <c r="L310" s="317"/>
      <c r="M310" s="342"/>
    </row>
    <row r="311" spans="1:14" s="358" customFormat="1" ht="81" customHeight="1">
      <c r="A311" s="496" t="s">
        <v>167</v>
      </c>
      <c r="B311" s="680" t="s">
        <v>569</v>
      </c>
      <c r="C311" s="680"/>
      <c r="D311" s="680"/>
      <c r="E311" s="680"/>
      <c r="F311" s="680"/>
      <c r="G311" s="680"/>
      <c r="H311" s="680"/>
      <c r="I311" s="680"/>
      <c r="J311" s="680"/>
      <c r="K311" s="680"/>
      <c r="L311" s="317"/>
      <c r="M311" s="342"/>
    </row>
    <row r="312" spans="1:14" s="358" customFormat="1" ht="52.5" customHeight="1">
      <c r="A312" s="496" t="s">
        <v>168</v>
      </c>
      <c r="B312" s="691" t="s">
        <v>764</v>
      </c>
      <c r="C312" s="691"/>
      <c r="D312" s="691"/>
      <c r="E312" s="691"/>
      <c r="F312" s="691"/>
      <c r="G312" s="691"/>
      <c r="H312" s="691"/>
      <c r="I312" s="691"/>
      <c r="J312" s="691"/>
      <c r="K312" s="691"/>
      <c r="L312" s="497"/>
    </row>
    <row r="313" spans="1:14" s="358" customFormat="1" ht="15.75" customHeight="1">
      <c r="A313" s="496" t="s">
        <v>169</v>
      </c>
      <c r="B313" s="692" t="s">
        <v>185</v>
      </c>
      <c r="C313" s="692"/>
      <c r="D313" s="692"/>
      <c r="E313" s="692"/>
      <c r="F313" s="692"/>
      <c r="G313" s="692"/>
      <c r="H313" s="692"/>
      <c r="I313" s="692"/>
      <c r="J313" s="692"/>
      <c r="K313" s="692"/>
      <c r="L313" s="498"/>
    </row>
    <row r="314" spans="1:14" s="358" customFormat="1" ht="15.75" customHeight="1">
      <c r="A314" s="496" t="s">
        <v>180</v>
      </c>
      <c r="B314" s="680" t="s">
        <v>463</v>
      </c>
      <c r="C314" s="680"/>
      <c r="D314" s="680"/>
      <c r="E314" s="680"/>
      <c r="F314" s="680"/>
      <c r="G314" s="680"/>
      <c r="H314" s="680"/>
      <c r="I314" s="680"/>
      <c r="J314" s="680"/>
      <c r="K314" s="680"/>
      <c r="L314" s="498"/>
    </row>
    <row r="315" spans="1:14" s="358" customFormat="1" ht="15.75" customHeight="1">
      <c r="A315" s="496" t="s">
        <v>181</v>
      </c>
      <c r="B315" s="691" t="s">
        <v>702</v>
      </c>
      <c r="C315" s="691"/>
      <c r="D315" s="691"/>
      <c r="E315" s="691"/>
      <c r="F315" s="691"/>
      <c r="G315" s="691"/>
      <c r="H315" s="691"/>
      <c r="I315" s="691"/>
      <c r="J315" s="691"/>
      <c r="K315" s="691"/>
      <c r="L315" s="498"/>
    </row>
    <row r="316" spans="1:14" s="358" customFormat="1">
      <c r="A316" s="496" t="s">
        <v>226</v>
      </c>
      <c r="B316" s="684" t="s">
        <v>537</v>
      </c>
      <c r="C316" s="684"/>
      <c r="D316" s="684"/>
      <c r="E316" s="684"/>
      <c r="F316" s="684"/>
      <c r="G316" s="684"/>
      <c r="H316" s="684"/>
      <c r="I316" s="684"/>
      <c r="J316" s="684"/>
      <c r="K316" s="684"/>
      <c r="L316" s="498"/>
    </row>
    <row r="317" spans="1:14" s="358" customFormat="1">
      <c r="A317" s="499" t="s">
        <v>530</v>
      </c>
      <c r="B317" s="684" t="s">
        <v>531</v>
      </c>
      <c r="C317" s="684"/>
      <c r="D317" s="684"/>
      <c r="E317" s="684"/>
      <c r="F317" s="684"/>
      <c r="G317" s="684"/>
      <c r="H317" s="684"/>
      <c r="I317" s="684"/>
      <c r="J317" s="684"/>
      <c r="K317" s="684"/>
      <c r="L317" s="498"/>
    </row>
    <row r="318" spans="1:14" ht="48" customHeight="1">
      <c r="A318" s="500" t="s">
        <v>532</v>
      </c>
      <c r="B318" s="685" t="s">
        <v>570</v>
      </c>
      <c r="C318" s="686"/>
      <c r="D318" s="686"/>
      <c r="E318" s="686"/>
      <c r="F318" s="686"/>
      <c r="G318" s="686"/>
      <c r="H318" s="686"/>
      <c r="I318" s="686"/>
      <c r="J318" s="686"/>
      <c r="K318" s="686"/>
    </row>
    <row r="319" spans="1:14">
      <c r="A319" s="500" t="s">
        <v>533</v>
      </c>
      <c r="B319" s="686" t="s">
        <v>534</v>
      </c>
      <c r="C319" s="686"/>
      <c r="D319" s="686"/>
      <c r="E319" s="686"/>
      <c r="F319" s="686"/>
      <c r="G319" s="686"/>
      <c r="H319" s="686"/>
      <c r="I319" s="686"/>
      <c r="J319" s="686"/>
      <c r="K319" s="686"/>
    </row>
    <row r="320" spans="1:14" ht="30.6" customHeight="1">
      <c r="A320" s="500" t="s">
        <v>535</v>
      </c>
      <c r="B320" s="687" t="s">
        <v>563</v>
      </c>
      <c r="C320" s="687"/>
      <c r="D320" s="687"/>
      <c r="E320" s="687"/>
      <c r="F320" s="687"/>
      <c r="G320" s="687"/>
      <c r="H320" s="687"/>
      <c r="I320" s="687"/>
      <c r="J320" s="687"/>
      <c r="K320" s="687"/>
    </row>
    <row r="321" spans="1:12" s="402" customFormat="1" ht="33.6" customHeight="1">
      <c r="A321" s="74" t="s">
        <v>625</v>
      </c>
      <c r="B321" s="688" t="s">
        <v>825</v>
      </c>
      <c r="C321" s="688"/>
      <c r="D321" s="688"/>
      <c r="E321" s="688"/>
      <c r="F321" s="688"/>
      <c r="G321" s="688"/>
      <c r="H321" s="688"/>
      <c r="I321" s="688"/>
      <c r="J321" s="688"/>
      <c r="K321" s="688"/>
      <c r="L321" s="502"/>
    </row>
    <row r="322" spans="1:12" ht="50.4" customHeight="1">
      <c r="A322" s="74" t="s">
        <v>639</v>
      </c>
      <c r="B322" s="688" t="s">
        <v>656</v>
      </c>
      <c r="C322" s="688"/>
      <c r="D322" s="688"/>
      <c r="E322" s="688"/>
      <c r="F322" s="688"/>
      <c r="G322" s="688"/>
      <c r="H322" s="688"/>
      <c r="I322" s="688"/>
      <c r="J322" s="688"/>
      <c r="K322" s="688"/>
    </row>
    <row r="323" spans="1:12" s="666" customFormat="1" ht="50.1" customHeight="1">
      <c r="A323" s="74" t="s">
        <v>640</v>
      </c>
      <c r="B323" s="688" t="s">
        <v>651</v>
      </c>
      <c r="C323" s="688"/>
      <c r="D323" s="688"/>
      <c r="E323" s="688"/>
      <c r="F323" s="688"/>
      <c r="G323" s="688"/>
      <c r="H323" s="688"/>
      <c r="I323" s="688"/>
      <c r="J323" s="688"/>
      <c r="K323" s="688"/>
      <c r="L323" s="498"/>
    </row>
    <row r="324" spans="1:12">
      <c r="A324" s="358"/>
      <c r="B324" s="355"/>
      <c r="C324" s="355"/>
      <c r="D324" s="317"/>
      <c r="E324" s="355"/>
      <c r="F324" s="355"/>
      <c r="G324" s="355"/>
      <c r="H324" s="342"/>
      <c r="I324" s="342"/>
      <c r="J324" s="358"/>
      <c r="K324" s="358"/>
    </row>
    <row r="325" spans="1:12">
      <c r="A325" s="335"/>
      <c r="B325" s="683"/>
      <c r="C325" s="683"/>
      <c r="D325" s="683"/>
      <c r="E325" s="683"/>
      <c r="F325" s="683"/>
      <c r="G325" s="683"/>
      <c r="H325" s="683"/>
      <c r="I325" s="683"/>
      <c r="J325" s="683"/>
      <c r="K325" s="683"/>
    </row>
    <row r="326" spans="1:12">
      <c r="A326" s="335"/>
      <c r="B326" s="683"/>
      <c r="C326" s="683"/>
      <c r="D326" s="683"/>
      <c r="E326" s="683"/>
      <c r="F326" s="683"/>
      <c r="G326" s="683"/>
      <c r="H326" s="683"/>
      <c r="I326" s="683"/>
      <c r="J326" s="683"/>
      <c r="K326" s="683"/>
    </row>
    <row r="327" spans="1:12">
      <c r="A327" s="335"/>
      <c r="B327" s="683"/>
      <c r="C327" s="683"/>
      <c r="D327" s="683"/>
      <c r="E327" s="683"/>
      <c r="F327" s="683"/>
      <c r="G327" s="683"/>
      <c r="H327" s="683"/>
      <c r="I327" s="683"/>
      <c r="J327" s="683"/>
      <c r="K327" s="683"/>
    </row>
    <row r="328" spans="1:12">
      <c r="A328" s="335"/>
      <c r="B328" s="358"/>
      <c r="C328" s="342"/>
      <c r="D328" s="308"/>
      <c r="E328" s="342"/>
      <c r="F328" s="342"/>
      <c r="G328" s="342"/>
      <c r="H328" s="342"/>
      <c r="I328" s="342"/>
      <c r="J328" s="358"/>
      <c r="K328" s="358"/>
    </row>
    <row r="329" spans="1:12">
      <c r="A329" s="335"/>
      <c r="B329" s="683"/>
      <c r="C329" s="683"/>
      <c r="D329" s="683"/>
      <c r="E329" s="683"/>
      <c r="F329" s="683"/>
      <c r="G329" s="683"/>
      <c r="H329" s="683"/>
      <c r="I329" s="683"/>
      <c r="J329" s="683"/>
      <c r="K329" s="683"/>
    </row>
    <row r="330" spans="1:12">
      <c r="A330" s="335"/>
      <c r="B330" s="683"/>
      <c r="C330" s="683"/>
      <c r="D330" s="683"/>
      <c r="E330" s="683"/>
      <c r="F330" s="683"/>
      <c r="G330" s="683"/>
      <c r="H330" s="683"/>
      <c r="I330" s="683"/>
      <c r="J330" s="683"/>
      <c r="K330" s="683"/>
    </row>
    <row r="331" spans="1:12">
      <c r="A331" s="335"/>
      <c r="B331" s="683"/>
      <c r="C331" s="683"/>
      <c r="D331" s="683"/>
      <c r="E331" s="683"/>
      <c r="F331" s="683"/>
      <c r="G331" s="683"/>
      <c r="H331" s="683"/>
      <c r="I331" s="683"/>
      <c r="J331" s="683"/>
      <c r="K331" s="683"/>
    </row>
    <row r="332" spans="1:12">
      <c r="A332" s="335"/>
      <c r="B332" s="358"/>
      <c r="C332" s="342"/>
      <c r="D332" s="308"/>
      <c r="E332" s="342"/>
      <c r="F332" s="342"/>
      <c r="G332" s="342"/>
      <c r="H332" s="342"/>
      <c r="I332" s="342"/>
      <c r="J332" s="358"/>
      <c r="K332" s="358"/>
    </row>
    <row r="333" spans="1:12">
      <c r="A333" s="335"/>
      <c r="B333" s="358"/>
      <c r="C333" s="342"/>
      <c r="D333" s="308"/>
      <c r="E333" s="342"/>
      <c r="F333" s="342"/>
      <c r="G333" s="342"/>
      <c r="H333" s="342"/>
      <c r="I333" s="342"/>
      <c r="J333" s="358"/>
      <c r="K333" s="358"/>
    </row>
    <row r="334" spans="1:12">
      <c r="A334" s="368"/>
      <c r="B334" s="389"/>
      <c r="C334" s="314"/>
      <c r="D334" s="503"/>
      <c r="E334" s="314"/>
      <c r="F334" s="314"/>
      <c r="G334" s="314"/>
      <c r="H334" s="314"/>
      <c r="I334" s="368"/>
      <c r="J334" s="358"/>
      <c r="K334" s="358"/>
    </row>
    <row r="335" spans="1:12">
      <c r="A335" s="368"/>
      <c r="B335" s="389"/>
      <c r="C335" s="314"/>
      <c r="D335" s="314"/>
      <c r="E335" s="314"/>
      <c r="F335" s="314"/>
      <c r="G335" s="368"/>
      <c r="H335" s="314"/>
      <c r="I335" s="368"/>
      <c r="J335" s="358"/>
      <c r="K335" s="358"/>
    </row>
    <row r="336" spans="1:12">
      <c r="A336" s="368"/>
      <c r="B336" s="389"/>
      <c r="C336" s="314"/>
      <c r="D336" s="331"/>
      <c r="E336" s="314"/>
      <c r="F336" s="314"/>
      <c r="G336" s="314"/>
      <c r="H336" s="314"/>
      <c r="I336" s="504"/>
      <c r="J336" s="358"/>
      <c r="K336" s="358"/>
    </row>
    <row r="337" spans="1:11">
      <c r="A337" s="389"/>
      <c r="B337" s="389"/>
      <c r="C337" s="368"/>
      <c r="D337" s="368"/>
      <c r="E337" s="388"/>
      <c r="F337" s="388"/>
      <c r="G337" s="505"/>
      <c r="H337" s="388"/>
      <c r="I337" s="381"/>
      <c r="J337" s="358"/>
      <c r="K337" s="358"/>
    </row>
    <row r="338" spans="1:11">
      <c r="A338" s="389"/>
      <c r="B338" s="389"/>
      <c r="C338" s="506"/>
      <c r="D338" s="388"/>
      <c r="E338" s="388"/>
      <c r="F338" s="388"/>
      <c r="G338" s="368"/>
      <c r="H338" s="388"/>
      <c r="I338" s="507"/>
      <c r="J338" s="358"/>
      <c r="K338" s="358"/>
    </row>
    <row r="339" spans="1:11">
      <c r="A339" s="368"/>
      <c r="B339" s="508"/>
      <c r="C339" s="509"/>
      <c r="D339" s="507"/>
      <c r="E339" s="510"/>
      <c r="F339" s="507"/>
      <c r="G339" s="389"/>
      <c r="H339" s="510"/>
      <c r="I339" s="368"/>
      <c r="J339" s="358"/>
      <c r="K339" s="358"/>
    </row>
    <row r="340" spans="1:11">
      <c r="A340" s="368"/>
      <c r="B340" s="511"/>
      <c r="C340" s="388"/>
      <c r="D340" s="388"/>
      <c r="E340" s="388"/>
      <c r="F340" s="388"/>
      <c r="G340" s="388"/>
      <c r="H340" s="388"/>
      <c r="I340" s="388"/>
      <c r="J340" s="358"/>
      <c r="K340" s="358"/>
    </row>
    <row r="341" spans="1:11">
      <c r="A341" s="368"/>
      <c r="B341" s="508"/>
      <c r="C341" s="388"/>
      <c r="D341" s="388"/>
      <c r="E341" s="388"/>
      <c r="F341" s="388"/>
      <c r="G341" s="388"/>
      <c r="H341" s="388"/>
      <c r="I341" s="388"/>
      <c r="J341" s="358"/>
      <c r="K341" s="358"/>
    </row>
    <row r="342" spans="1:11">
      <c r="A342" s="368"/>
      <c r="B342" s="508"/>
      <c r="C342" s="388"/>
      <c r="D342" s="388"/>
      <c r="E342" s="388"/>
      <c r="F342" s="388"/>
      <c r="G342" s="388"/>
      <c r="H342" s="388"/>
      <c r="I342" s="388"/>
      <c r="J342" s="358"/>
      <c r="K342" s="358"/>
    </row>
    <row r="343" spans="1:11">
      <c r="A343" s="368"/>
      <c r="B343" s="512"/>
      <c r="C343" s="389"/>
      <c r="D343" s="388"/>
      <c r="E343" s="388"/>
      <c r="F343" s="388"/>
      <c r="G343" s="513"/>
      <c r="H343" s="388"/>
      <c r="I343" s="388"/>
      <c r="J343" s="358"/>
      <c r="K343" s="358"/>
    </row>
    <row r="344" spans="1:11">
      <c r="A344" s="368"/>
      <c r="B344" s="508"/>
      <c r="C344" s="389"/>
      <c r="D344" s="388"/>
      <c r="E344" s="388"/>
      <c r="F344" s="388"/>
      <c r="G344" s="513"/>
      <c r="H344" s="388"/>
      <c r="I344" s="388"/>
      <c r="J344" s="358"/>
      <c r="K344" s="358"/>
    </row>
    <row r="345" spans="1:11">
      <c r="A345" s="368"/>
      <c r="B345" s="508"/>
      <c r="C345" s="388"/>
      <c r="D345" s="388"/>
      <c r="E345" s="388"/>
      <c r="F345" s="388"/>
      <c r="G345" s="388"/>
      <c r="H345" s="388"/>
      <c r="I345" s="388"/>
      <c r="J345" s="358"/>
      <c r="K345" s="358"/>
    </row>
    <row r="346" spans="1:11">
      <c r="A346" s="368"/>
      <c r="B346" s="508"/>
      <c r="C346" s="388"/>
      <c r="D346" s="388"/>
      <c r="E346" s="388"/>
      <c r="F346" s="388"/>
      <c r="G346" s="388"/>
      <c r="H346" s="388"/>
      <c r="I346" s="388"/>
      <c r="J346" s="358"/>
      <c r="K346" s="358"/>
    </row>
    <row r="347" spans="1:11">
      <c r="A347" s="368"/>
      <c r="B347" s="508"/>
      <c r="C347" s="314"/>
      <c r="D347" s="388"/>
      <c r="E347" s="388"/>
      <c r="F347" s="318"/>
      <c r="G347" s="318"/>
      <c r="H347" s="342"/>
      <c r="I347" s="318"/>
      <c r="J347" s="358"/>
      <c r="K347" s="358"/>
    </row>
    <row r="348" spans="1:11">
      <c r="A348" s="368"/>
      <c r="B348" s="508"/>
      <c r="C348" s="314"/>
      <c r="D348" s="388"/>
      <c r="E348" s="388"/>
      <c r="F348" s="318"/>
      <c r="G348" s="318"/>
      <c r="H348" s="342"/>
      <c r="I348" s="318"/>
      <c r="J348" s="358"/>
      <c r="K348" s="358"/>
    </row>
    <row r="349" spans="1:11">
      <c r="A349" s="368"/>
      <c r="B349" s="314"/>
      <c r="C349" s="314"/>
      <c r="D349" s="314"/>
      <c r="E349" s="314"/>
      <c r="F349" s="342"/>
      <c r="G349" s="342"/>
      <c r="H349" s="342"/>
      <c r="I349" s="342"/>
      <c r="J349" s="358"/>
      <c r="K349" s="358"/>
    </row>
    <row r="350" spans="1:11">
      <c r="A350" s="335"/>
      <c r="B350" s="342"/>
      <c r="C350" s="342"/>
      <c r="D350" s="342"/>
      <c r="E350" s="342"/>
      <c r="F350" s="342"/>
      <c r="G350" s="342"/>
      <c r="H350" s="342"/>
      <c r="I350" s="342"/>
      <c r="J350" s="358"/>
      <c r="K350" s="358"/>
    </row>
    <row r="351" spans="1:11">
      <c r="A351" s="335"/>
      <c r="B351" s="342"/>
      <c r="C351" s="342"/>
      <c r="D351" s="342"/>
      <c r="E351" s="342"/>
      <c r="F351" s="342"/>
      <c r="G351" s="342"/>
      <c r="H351" s="342"/>
      <c r="I351" s="342"/>
      <c r="J351" s="358"/>
      <c r="K351" s="358"/>
    </row>
    <row r="352" spans="1:11">
      <c r="A352" s="335"/>
      <c r="B352" s="514"/>
      <c r="C352" s="342"/>
      <c r="D352" s="342"/>
      <c r="E352" s="342"/>
      <c r="F352" s="342"/>
      <c r="G352" s="342"/>
      <c r="H352" s="342"/>
      <c r="I352" s="342"/>
      <c r="J352" s="358"/>
      <c r="K352" s="358"/>
    </row>
    <row r="353" spans="1:19">
      <c r="A353" s="335"/>
      <c r="B353" s="514"/>
      <c r="C353" s="342"/>
      <c r="D353" s="342"/>
      <c r="E353" s="342"/>
      <c r="F353" s="342"/>
      <c r="G353" s="342"/>
      <c r="H353" s="342"/>
      <c r="I353" s="342"/>
      <c r="J353" s="358"/>
      <c r="K353" s="358"/>
    </row>
    <row r="354" spans="1:19">
      <c r="A354" s="335"/>
      <c r="B354" s="514"/>
      <c r="C354" s="342"/>
      <c r="D354" s="342"/>
      <c r="E354" s="342"/>
      <c r="F354" s="342"/>
      <c r="G354" s="342"/>
      <c r="H354" s="342"/>
      <c r="I354" s="342"/>
      <c r="J354" s="358"/>
      <c r="K354" s="358"/>
    </row>
    <row r="355" spans="1:19">
      <c r="A355" s="335"/>
      <c r="B355" s="514"/>
      <c r="C355" s="342"/>
      <c r="D355" s="342"/>
      <c r="E355" s="342"/>
      <c r="F355" s="342"/>
      <c r="G355" s="342"/>
      <c r="H355" s="342"/>
      <c r="I355" s="342"/>
      <c r="J355" s="358"/>
      <c r="K355" s="358"/>
    </row>
    <row r="356" spans="1:19">
      <c r="A356" s="335"/>
      <c r="B356" s="514"/>
      <c r="C356" s="342"/>
      <c r="D356" s="342"/>
      <c r="E356" s="342"/>
      <c r="F356" s="342"/>
      <c r="G356" s="342"/>
      <c r="H356" s="342"/>
      <c r="I356" s="342"/>
      <c r="J356" s="358"/>
      <c r="K356" s="358"/>
    </row>
    <row r="357" spans="1:19">
      <c r="A357" s="335"/>
      <c r="B357" s="514"/>
      <c r="C357" s="342"/>
      <c r="D357" s="342"/>
      <c r="E357" s="342"/>
      <c r="F357" s="342"/>
      <c r="G357" s="342"/>
      <c r="H357" s="342"/>
      <c r="I357" s="342"/>
      <c r="J357" s="358"/>
      <c r="K357" s="358"/>
    </row>
    <row r="358" spans="1:19">
      <c r="A358" s="335"/>
      <c r="B358" s="514"/>
      <c r="C358" s="342"/>
      <c r="D358" s="342"/>
      <c r="E358" s="342"/>
      <c r="F358" s="342"/>
      <c r="G358" s="342"/>
      <c r="H358" s="342"/>
      <c r="I358" s="342"/>
      <c r="J358" s="358"/>
      <c r="K358" s="358"/>
    </row>
    <row r="359" spans="1:19">
      <c r="A359" s="335"/>
      <c r="B359" s="342"/>
      <c r="C359" s="342"/>
      <c r="D359" s="342"/>
      <c r="E359" s="342"/>
      <c r="F359" s="342"/>
      <c r="G359" s="342"/>
      <c r="H359" s="342"/>
      <c r="I359" s="342"/>
      <c r="J359" s="358"/>
      <c r="K359" s="358"/>
    </row>
    <row r="360" spans="1:19">
      <c r="A360" s="335"/>
      <c r="B360" s="342"/>
      <c r="C360" s="342"/>
      <c r="D360" s="342"/>
      <c r="E360" s="342"/>
      <c r="F360" s="342"/>
      <c r="G360" s="342"/>
      <c r="H360" s="342"/>
      <c r="I360" s="342"/>
      <c r="J360" s="358"/>
      <c r="K360" s="358"/>
    </row>
    <row r="361" spans="1:19" s="358" customFormat="1">
      <c r="A361" s="515"/>
      <c r="B361" s="317"/>
      <c r="L361" s="498"/>
      <c r="N361" s="298"/>
      <c r="O361" s="298"/>
      <c r="P361" s="298"/>
      <c r="Q361" s="298"/>
      <c r="R361" s="298"/>
      <c r="S361" s="298"/>
    </row>
    <row r="362" spans="1:19" s="358" customFormat="1">
      <c r="B362" s="317"/>
      <c r="L362" s="498"/>
      <c r="N362" s="298"/>
      <c r="O362" s="298"/>
      <c r="P362" s="298"/>
      <c r="Q362" s="298"/>
      <c r="R362" s="298"/>
      <c r="S362" s="298"/>
    </row>
    <row r="363" spans="1:19" s="358" customFormat="1">
      <c r="B363" s="317"/>
      <c r="L363" s="498"/>
      <c r="N363" s="298"/>
      <c r="O363" s="298"/>
      <c r="P363" s="298"/>
      <c r="Q363" s="298"/>
      <c r="R363" s="298"/>
      <c r="S363" s="298"/>
    </row>
    <row r="364" spans="1:19" s="358" customFormat="1">
      <c r="B364" s="317"/>
      <c r="L364" s="498"/>
      <c r="N364" s="298"/>
      <c r="O364" s="298"/>
      <c r="P364" s="298"/>
      <c r="Q364" s="298"/>
      <c r="R364" s="298"/>
      <c r="S364" s="298"/>
    </row>
    <row r="365" spans="1:19" s="358" customFormat="1">
      <c r="B365" s="317"/>
      <c r="L365" s="498"/>
      <c r="N365" s="298"/>
      <c r="O365" s="298"/>
      <c r="P365" s="298"/>
      <c r="Q365" s="298"/>
      <c r="R365" s="298"/>
      <c r="S365" s="298"/>
    </row>
    <row r="366" spans="1:19" s="358" customFormat="1">
      <c r="B366" s="317"/>
      <c r="L366" s="498"/>
      <c r="N366" s="298"/>
      <c r="O366" s="298"/>
      <c r="P366" s="298"/>
      <c r="Q366" s="298"/>
      <c r="R366" s="298"/>
      <c r="S366" s="298"/>
    </row>
    <row r="367" spans="1:19" s="358" customFormat="1">
      <c r="B367" s="317"/>
      <c r="L367" s="498"/>
      <c r="N367" s="298"/>
      <c r="O367" s="298"/>
      <c r="P367" s="298"/>
      <c r="Q367" s="298"/>
      <c r="R367" s="298"/>
      <c r="S367" s="298"/>
    </row>
    <row r="368" spans="1:19" s="358" customFormat="1">
      <c r="B368" s="317"/>
      <c r="L368" s="498"/>
      <c r="N368" s="298"/>
      <c r="O368" s="298"/>
      <c r="P368" s="298"/>
      <c r="Q368" s="298"/>
      <c r="R368" s="298"/>
      <c r="S368" s="298"/>
    </row>
    <row r="369" spans="1:19" s="358" customFormat="1">
      <c r="L369" s="498"/>
      <c r="N369" s="298"/>
      <c r="O369" s="298"/>
      <c r="P369" s="298"/>
      <c r="Q369" s="298"/>
      <c r="R369" s="298"/>
      <c r="S369" s="298"/>
    </row>
    <row r="370" spans="1:19">
      <c r="A370" s="302"/>
      <c r="B370" s="306"/>
      <c r="C370" s="409"/>
      <c r="D370" s="306"/>
      <c r="E370" s="306"/>
      <c r="F370" s="395"/>
      <c r="G370" s="306"/>
      <c r="H370" s="409"/>
      <c r="I370" s="306"/>
      <c r="K370" s="411"/>
      <c r="L370" s="357"/>
    </row>
    <row r="371" spans="1:19">
      <c r="A371" s="302"/>
      <c r="B371" s="306"/>
      <c r="C371" s="409"/>
      <c r="D371" s="306"/>
      <c r="E371" s="306"/>
      <c r="F371" s="395"/>
      <c r="G371" s="306"/>
      <c r="H371" s="409"/>
      <c r="I371" s="306"/>
      <c r="K371" s="411"/>
      <c r="L371" s="357"/>
    </row>
    <row r="372" spans="1:19">
      <c r="A372" s="302"/>
      <c r="B372" s="306"/>
      <c r="C372" s="409"/>
      <c r="D372" s="306"/>
      <c r="E372" s="306"/>
      <c r="F372" s="395"/>
      <c r="G372" s="306"/>
      <c r="H372" s="409"/>
      <c r="I372" s="306"/>
      <c r="J372" s="443"/>
      <c r="K372" s="443"/>
      <c r="L372" s="357"/>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6">
    <mergeCell ref="L306:N306"/>
    <mergeCell ref="M237:R237"/>
    <mergeCell ref="E300:K300"/>
    <mergeCell ref="B315:K315"/>
    <mergeCell ref="B290:K290"/>
    <mergeCell ref="B289:K289"/>
    <mergeCell ref="B293:K293"/>
    <mergeCell ref="B288:K288"/>
    <mergeCell ref="B314:K314"/>
    <mergeCell ref="B297:K297"/>
    <mergeCell ref="B296:K296"/>
    <mergeCell ref="B298:K298"/>
    <mergeCell ref="B291:K291"/>
    <mergeCell ref="B292:K292"/>
    <mergeCell ref="B313:K313"/>
    <mergeCell ref="B312:K312"/>
    <mergeCell ref="B304:K304"/>
    <mergeCell ref="B316:K316"/>
    <mergeCell ref="B331:K331"/>
    <mergeCell ref="B330:K330"/>
    <mergeCell ref="B329:K329"/>
    <mergeCell ref="B327:K327"/>
    <mergeCell ref="B326:K326"/>
    <mergeCell ref="B317:K317"/>
    <mergeCell ref="B318:K318"/>
    <mergeCell ref="B319:K319"/>
    <mergeCell ref="B320:K320"/>
    <mergeCell ref="B321:K321"/>
    <mergeCell ref="B322:K322"/>
    <mergeCell ref="B323:K323"/>
    <mergeCell ref="B294:K294"/>
    <mergeCell ref="D45:E45"/>
    <mergeCell ref="I45:J45"/>
    <mergeCell ref="B325:K325"/>
    <mergeCell ref="E301:K301"/>
    <mergeCell ref="E299:K299"/>
    <mergeCell ref="B295:K295"/>
    <mergeCell ref="B303:K303"/>
    <mergeCell ref="B306:K306"/>
    <mergeCell ref="B305:K305"/>
    <mergeCell ref="B311:K311"/>
    <mergeCell ref="B310:K310"/>
    <mergeCell ref="B309:K309"/>
    <mergeCell ref="B308:K308"/>
    <mergeCell ref="B307:K307"/>
    <mergeCell ref="B302:K302"/>
  </mergeCells>
  <phoneticPr fontId="0" type="noConversion"/>
  <printOptions horizontalCentered="1"/>
  <pageMargins left="0.7" right="0.7" top="0.75" bottom="0.75" header="0.3" footer="0.3"/>
  <pageSetup scale="44" fitToWidth="0" fitToHeight="0" orientation="portrait" r:id="rId2"/>
  <headerFooter alignWithMargins="0"/>
  <rowBreaks count="4" manualBreakCount="4">
    <brk id="52" max="10" man="1"/>
    <brk id="124" max="10" man="1"/>
    <brk id="197" max="10" man="1"/>
    <brk id="27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4"/>
  <sheetViews>
    <sheetView view="pageBreakPreview" zoomScale="80" zoomScaleNormal="65" zoomScaleSheetLayoutView="80" workbookViewId="0"/>
  </sheetViews>
  <sheetFormatPr defaultColWidth="8.90625" defaultRowHeight="15.6"/>
  <cols>
    <col min="1" max="1" width="4.81640625" style="1" customWidth="1"/>
    <col min="2" max="2" width="46.08984375" style="1" customWidth="1"/>
    <col min="3" max="3" width="3.36328125" style="1" bestFit="1" customWidth="1"/>
    <col min="4" max="4" width="25.26953125" style="1" bestFit="1" customWidth="1"/>
    <col min="5" max="6" width="18.81640625" style="1" customWidth="1"/>
    <col min="7" max="7" width="22.81640625" style="1" customWidth="1"/>
    <col min="8" max="16384" width="8.90625" style="1"/>
  </cols>
  <sheetData>
    <row r="1" spans="1:17">
      <c r="A1" s="650"/>
      <c r="B1" s="650"/>
      <c r="G1" s="4" t="s">
        <v>638</v>
      </c>
    </row>
    <row r="2" spans="1:17">
      <c r="A2" s="650"/>
      <c r="B2" s="650"/>
      <c r="G2" s="138" t="s">
        <v>276</v>
      </c>
    </row>
    <row r="3" spans="1:17">
      <c r="A3" s="650"/>
      <c r="B3" s="650"/>
      <c r="G3" s="7" t="str">
        <f>'Attachment H-21-A ATSI '!K4</f>
        <v>For the 12 months ended 12/31/2021</v>
      </c>
    </row>
    <row r="5" spans="1:17">
      <c r="B5" s="708" t="s">
        <v>630</v>
      </c>
      <c r="C5" s="708"/>
      <c r="D5" s="708"/>
      <c r="E5" s="708"/>
      <c r="F5" s="708"/>
    </row>
    <row r="6" spans="1:17">
      <c r="B6" s="709" t="s">
        <v>313</v>
      </c>
      <c r="C6" s="709" t="s">
        <v>630</v>
      </c>
      <c r="D6" s="709"/>
      <c r="E6" s="709"/>
      <c r="F6" s="709"/>
    </row>
    <row r="7" spans="1:17">
      <c r="B7" s="284"/>
      <c r="C7" s="284"/>
      <c r="D7" s="524"/>
      <c r="E7" s="524"/>
      <c r="F7" s="284"/>
    </row>
    <row r="8" spans="1:17">
      <c r="B8" s="284" t="s">
        <v>631</v>
      </c>
      <c r="D8" s="284" t="s">
        <v>632</v>
      </c>
      <c r="E8" s="290" t="s">
        <v>633</v>
      </c>
      <c r="F8" s="284" t="s">
        <v>634</v>
      </c>
      <c r="G8" s="524" t="s">
        <v>653</v>
      </c>
    </row>
    <row r="9" spans="1:17">
      <c r="A9" s="136"/>
      <c r="D9" s="530" t="s">
        <v>605</v>
      </c>
      <c r="E9" s="530" t="s">
        <v>660</v>
      </c>
      <c r="F9" s="530" t="s">
        <v>726</v>
      </c>
      <c r="G9" s="530" t="s">
        <v>725</v>
      </c>
    </row>
    <row r="10" spans="1:17" s="525" customFormat="1">
      <c r="D10" s="531"/>
      <c r="E10" s="528" t="s">
        <v>661</v>
      </c>
      <c r="F10" s="531" t="s">
        <v>652</v>
      </c>
      <c r="G10" s="531" t="s">
        <v>728</v>
      </c>
    </row>
    <row r="11" spans="1:17" s="525" customFormat="1">
      <c r="D11" s="531"/>
      <c r="E11" s="526">
        <f>'Appendix C-RRCA'!C23</f>
        <v>2021</v>
      </c>
      <c r="F11" s="531" t="s">
        <v>727</v>
      </c>
      <c r="G11" s="531" t="s">
        <v>654</v>
      </c>
    </row>
    <row r="12" spans="1:17" s="525" customFormat="1">
      <c r="D12" s="531"/>
      <c r="E12" s="581"/>
      <c r="F12" s="531"/>
      <c r="G12" s="525" t="s">
        <v>659</v>
      </c>
    </row>
    <row r="13" spans="1:17" s="525" customFormat="1">
      <c r="E13" s="603" t="s">
        <v>507</v>
      </c>
      <c r="G13" s="525" t="s">
        <v>548</v>
      </c>
    </row>
    <row r="14" spans="1:17" ht="15.6" customHeight="1">
      <c r="A14" s="288">
        <v>1</v>
      </c>
      <c r="B14" s="1" t="s">
        <v>655</v>
      </c>
      <c r="C14" s="139" t="s">
        <v>364</v>
      </c>
      <c r="D14" s="1" t="s">
        <v>607</v>
      </c>
      <c r="E14" s="651">
        <v>899236.52542847442</v>
      </c>
      <c r="F14" s="527">
        <f>'Attachment H-21-A ATSI '!$D$171</f>
        <v>1.2938776983078308</v>
      </c>
      <c r="G14" s="611">
        <f>E14*F14</f>
        <v>1163502.0857557256</v>
      </c>
      <c r="H14" s="706"/>
      <c r="I14" s="706"/>
      <c r="J14" s="706"/>
      <c r="K14" s="706"/>
      <c r="L14" s="706"/>
      <c r="M14" s="706"/>
      <c r="N14" s="706"/>
      <c r="O14" s="706"/>
      <c r="P14" s="706"/>
      <c r="Q14" s="706"/>
    </row>
    <row r="15" spans="1:17" s="195" customFormat="1">
      <c r="A15" s="667">
        <v>2</v>
      </c>
      <c r="B15" s="195" t="s">
        <v>635</v>
      </c>
      <c r="C15" s="668" t="s">
        <v>378</v>
      </c>
      <c r="D15" s="195" t="s">
        <v>713</v>
      </c>
      <c r="E15" s="651">
        <f>'Appendix G(1) - Excess_Def ADIT'!H55</f>
        <v>-26370618.363662481</v>
      </c>
      <c r="F15" s="669" t="s">
        <v>714</v>
      </c>
      <c r="G15" s="670" t="s">
        <v>714</v>
      </c>
      <c r="H15" s="706"/>
      <c r="I15" s="706"/>
      <c r="J15" s="706"/>
      <c r="K15" s="706"/>
      <c r="L15" s="706"/>
      <c r="M15" s="706"/>
      <c r="N15" s="706"/>
      <c r="O15" s="706"/>
      <c r="P15" s="706"/>
      <c r="Q15" s="706"/>
    </row>
    <row r="16" spans="1:17" s="195" customFormat="1">
      <c r="A16" s="667">
        <v>3</v>
      </c>
      <c r="B16" s="195" t="s">
        <v>636</v>
      </c>
      <c r="C16" s="668" t="s">
        <v>378</v>
      </c>
      <c r="D16" s="195" t="s">
        <v>713</v>
      </c>
      <c r="E16" s="651">
        <v>0</v>
      </c>
      <c r="F16" s="669" t="s">
        <v>714</v>
      </c>
      <c r="G16" s="670" t="s">
        <v>714</v>
      </c>
      <c r="H16" s="706"/>
      <c r="I16" s="706"/>
      <c r="J16" s="706"/>
      <c r="K16" s="706"/>
      <c r="L16" s="706"/>
      <c r="M16" s="706"/>
      <c r="N16" s="706"/>
      <c r="O16" s="706"/>
      <c r="P16" s="706"/>
      <c r="Q16" s="706"/>
    </row>
    <row r="17" spans="1:7" s="195" customFormat="1"/>
    <row r="18" spans="1:7" s="195" customFormat="1"/>
    <row r="19" spans="1:7" s="195" customFormat="1"/>
    <row r="20" spans="1:7" s="195" customFormat="1">
      <c r="A20" s="195" t="s">
        <v>365</v>
      </c>
    </row>
    <row r="21" spans="1:7" s="195" customFormat="1" ht="30.6" customHeight="1">
      <c r="A21" s="671" t="s">
        <v>364</v>
      </c>
      <c r="B21" s="707" t="s">
        <v>637</v>
      </c>
      <c r="C21" s="707"/>
      <c r="D21" s="707"/>
      <c r="E21" s="707"/>
      <c r="F21" s="707"/>
      <c r="G21" s="707"/>
    </row>
    <row r="22" spans="1:7" s="195" customFormat="1" ht="65.400000000000006" customHeight="1">
      <c r="A22" s="671" t="s">
        <v>378</v>
      </c>
      <c r="B22" s="707" t="s">
        <v>827</v>
      </c>
      <c r="C22" s="707"/>
      <c r="D22" s="707"/>
      <c r="E22" s="707"/>
      <c r="F22" s="707"/>
      <c r="G22" s="707"/>
    </row>
    <row r="23" spans="1:7" s="195" customFormat="1">
      <c r="A23" s="671" t="s">
        <v>507</v>
      </c>
      <c r="B23" s="707" t="s">
        <v>716</v>
      </c>
      <c r="C23" s="707"/>
      <c r="D23" s="707"/>
      <c r="E23" s="707"/>
      <c r="F23" s="707"/>
      <c r="G23" s="707"/>
    </row>
    <row r="24" spans="1:7">
      <c r="A24" s="289" t="s">
        <v>548</v>
      </c>
      <c r="B24" s="705" t="s">
        <v>717</v>
      </c>
      <c r="C24" s="705"/>
      <c r="D24" s="705"/>
      <c r="E24" s="705"/>
      <c r="F24" s="705"/>
      <c r="G24" s="705"/>
    </row>
  </sheetData>
  <mergeCells count="7">
    <mergeCell ref="B24:G24"/>
    <mergeCell ref="H14:Q16"/>
    <mergeCell ref="B23:G23"/>
    <mergeCell ref="B5:F5"/>
    <mergeCell ref="B6:F6"/>
    <mergeCell ref="B21:G21"/>
    <mergeCell ref="B22:G22"/>
  </mergeCells>
  <pageMargins left="0.7" right="0.7" top="0.75" bottom="0.75" header="0.3" footer="0.3"/>
  <pageSetup scale="4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23349-E32D-40A8-BCC2-2536F5A49C74}">
  <sheetPr>
    <pageSetUpPr fitToPage="1"/>
  </sheetPr>
  <dimension ref="A1:L75"/>
  <sheetViews>
    <sheetView view="pageBreakPreview" zoomScale="90" zoomScaleNormal="70" zoomScaleSheetLayoutView="90" workbookViewId="0"/>
  </sheetViews>
  <sheetFormatPr defaultColWidth="7.26953125" defaultRowHeight="14.4"/>
  <cols>
    <col min="1" max="1" width="4.453125" style="539" customWidth="1"/>
    <col min="2" max="2" width="42.81640625" style="539" customWidth="1"/>
    <col min="3" max="3" width="7.26953125" style="539"/>
    <col min="4" max="10" width="15.90625" style="539" customWidth="1"/>
    <col min="11" max="16384" width="7.26953125" style="539"/>
  </cols>
  <sheetData>
    <row r="1" spans="1:10" ht="15.6">
      <c r="A1" s="643"/>
      <c r="B1" s="643"/>
      <c r="C1" s="643"/>
      <c r="D1" s="643"/>
      <c r="J1" s="4" t="s">
        <v>721</v>
      </c>
    </row>
    <row r="2" spans="1:10" ht="15.6">
      <c r="A2" s="643"/>
      <c r="B2" s="643"/>
      <c r="C2" s="643"/>
      <c r="D2" s="643"/>
      <c r="J2" s="4" t="s">
        <v>276</v>
      </c>
    </row>
    <row r="3" spans="1:10" ht="15.6">
      <c r="A3" s="643"/>
      <c r="B3" s="643"/>
      <c r="C3" s="643"/>
      <c r="D3" s="643"/>
      <c r="E3" s="540"/>
      <c r="G3" s="541"/>
      <c r="H3" s="542"/>
      <c r="I3" s="543"/>
      <c r="J3" s="7" t="str">
        <f>'Attachment H-21-A ATSI '!K4</f>
        <v>For the 12 months ended 12/31/2021</v>
      </c>
    </row>
    <row r="4" spans="1:10" ht="15.6">
      <c r="A4" s="573"/>
      <c r="B4" s="540"/>
      <c r="C4" s="540"/>
      <c r="D4" s="540"/>
      <c r="E4" s="540"/>
      <c r="G4" s="541"/>
      <c r="H4" s="542"/>
      <c r="I4" s="543"/>
      <c r="J4" s="7"/>
    </row>
    <row r="5" spans="1:10" ht="15.6">
      <c r="B5" s="708" t="s">
        <v>705</v>
      </c>
      <c r="C5" s="708"/>
      <c r="D5" s="708"/>
      <c r="E5" s="708"/>
      <c r="F5" s="708"/>
      <c r="G5" s="708"/>
      <c r="H5" s="708"/>
      <c r="I5" s="708"/>
      <c r="J5" s="585"/>
    </row>
    <row r="6" spans="1:10" ht="15.6">
      <c r="B6" s="709" t="s">
        <v>313</v>
      </c>
      <c r="C6" s="709"/>
      <c r="D6" s="709"/>
      <c r="E6" s="709"/>
      <c r="F6" s="709"/>
      <c r="G6" s="709"/>
      <c r="H6" s="709"/>
      <c r="I6" s="709"/>
      <c r="J6" s="1"/>
    </row>
    <row r="7" spans="1:10">
      <c r="B7" s="544"/>
      <c r="C7" s="544"/>
    </row>
    <row r="8" spans="1:10">
      <c r="B8" s="545" t="s">
        <v>663</v>
      </c>
      <c r="C8" s="544"/>
      <c r="D8" s="545" t="s">
        <v>664</v>
      </c>
      <c r="E8" s="545" t="s">
        <v>665</v>
      </c>
      <c r="F8" s="545" t="s">
        <v>666</v>
      </c>
      <c r="G8" s="545" t="s">
        <v>667</v>
      </c>
      <c r="H8" s="545" t="s">
        <v>668</v>
      </c>
      <c r="I8" s="545" t="s">
        <v>669</v>
      </c>
      <c r="J8" s="545" t="s">
        <v>670</v>
      </c>
    </row>
    <row r="9" spans="1:10">
      <c r="B9" s="544"/>
      <c r="C9" s="544"/>
    </row>
    <row r="10" spans="1:10" ht="112.2" customHeight="1">
      <c r="A10" s="546" t="s">
        <v>256</v>
      </c>
      <c r="B10" s="546" t="s">
        <v>671</v>
      </c>
      <c r="D10" s="546" t="s">
        <v>672</v>
      </c>
      <c r="E10" s="546" t="s">
        <v>673</v>
      </c>
      <c r="F10" s="546" t="s">
        <v>674</v>
      </c>
      <c r="G10" s="546" t="s">
        <v>675</v>
      </c>
      <c r="H10" s="546" t="s">
        <v>676</v>
      </c>
      <c r="I10" s="546" t="s">
        <v>677</v>
      </c>
      <c r="J10" s="546" t="s">
        <v>678</v>
      </c>
    </row>
    <row r="11" spans="1:10" ht="15.6">
      <c r="A11" s="547"/>
      <c r="B11" s="548" t="s">
        <v>679</v>
      </c>
      <c r="D11" s="547"/>
      <c r="E11" s="547"/>
      <c r="F11" s="547"/>
      <c r="G11" s="547"/>
      <c r="H11" s="547"/>
      <c r="I11" s="547"/>
      <c r="J11" s="547"/>
    </row>
    <row r="12" spans="1:10" ht="15.6">
      <c r="A12" s="549">
        <v>1</v>
      </c>
      <c r="B12" s="548" t="s">
        <v>680</v>
      </c>
      <c r="D12" s="547"/>
      <c r="E12" s="547"/>
      <c r="F12" s="547"/>
      <c r="G12" s="547"/>
      <c r="H12" s="547"/>
      <c r="J12" s="547"/>
    </row>
    <row r="13" spans="1:10" ht="14.4" customHeight="1">
      <c r="A13" s="550" t="s">
        <v>9</v>
      </c>
      <c r="B13" s="551" t="s">
        <v>787</v>
      </c>
      <c r="D13" s="552">
        <v>0</v>
      </c>
      <c r="E13" s="552">
        <v>0</v>
      </c>
      <c r="F13" s="552">
        <v>2</v>
      </c>
      <c r="G13" s="552">
        <v>0</v>
      </c>
      <c r="H13" s="552">
        <v>0</v>
      </c>
      <c r="I13" s="553">
        <f t="shared" ref="I13:I25" si="0">(D13+E13)-H13</f>
        <v>0</v>
      </c>
      <c r="J13" s="550" t="s">
        <v>158</v>
      </c>
    </row>
    <row r="14" spans="1:10" ht="14.4" customHeight="1">
      <c r="A14" s="656" t="s">
        <v>268</v>
      </c>
      <c r="B14" s="551" t="s">
        <v>788</v>
      </c>
      <c r="D14" s="552">
        <v>0</v>
      </c>
      <c r="E14" s="552">
        <v>0</v>
      </c>
      <c r="F14" s="552">
        <v>2</v>
      </c>
      <c r="G14" s="552">
        <v>0</v>
      </c>
      <c r="H14" s="552">
        <v>0</v>
      </c>
      <c r="I14" s="553">
        <f t="shared" si="0"/>
        <v>0</v>
      </c>
      <c r="J14" s="550" t="s">
        <v>158</v>
      </c>
    </row>
    <row r="15" spans="1:10" ht="14.4" customHeight="1">
      <c r="A15" s="656" t="s">
        <v>269</v>
      </c>
      <c r="B15" s="551" t="s">
        <v>789</v>
      </c>
      <c r="D15" s="552">
        <v>0</v>
      </c>
      <c r="E15" s="552">
        <v>0</v>
      </c>
      <c r="F15" s="552">
        <v>2</v>
      </c>
      <c r="G15" s="552">
        <v>0</v>
      </c>
      <c r="H15" s="552">
        <v>0</v>
      </c>
      <c r="I15" s="553">
        <f t="shared" si="0"/>
        <v>0</v>
      </c>
      <c r="J15" s="550" t="s">
        <v>158</v>
      </c>
    </row>
    <row r="16" spans="1:10" ht="14.4" customHeight="1">
      <c r="A16" s="656" t="s">
        <v>741</v>
      </c>
      <c r="B16" s="551" t="s">
        <v>790</v>
      </c>
      <c r="D16" s="552">
        <v>31460500.5715</v>
      </c>
      <c r="E16" s="552">
        <v>0</v>
      </c>
      <c r="F16" s="552">
        <v>20</v>
      </c>
      <c r="G16" s="552">
        <v>16</v>
      </c>
      <c r="H16" s="552">
        <v>1850617.7394999999</v>
      </c>
      <c r="I16" s="553">
        <f t="shared" si="0"/>
        <v>29609882.831999999</v>
      </c>
      <c r="J16" s="550" t="s">
        <v>161</v>
      </c>
    </row>
    <row r="17" spans="1:10" ht="14.4" customHeight="1">
      <c r="A17" s="656" t="s">
        <v>744</v>
      </c>
      <c r="B17" s="551" t="s">
        <v>791</v>
      </c>
      <c r="D17" s="552">
        <v>39509</v>
      </c>
      <c r="E17" s="552">
        <v>0</v>
      </c>
      <c r="F17" s="552">
        <v>20</v>
      </c>
      <c r="G17" s="552">
        <v>16</v>
      </c>
      <c r="H17" s="552">
        <v>2324</v>
      </c>
      <c r="I17" s="553">
        <f t="shared" si="0"/>
        <v>37185</v>
      </c>
      <c r="J17" s="550" t="s">
        <v>158</v>
      </c>
    </row>
    <row r="18" spans="1:10" ht="14.4" customHeight="1">
      <c r="A18" s="656" t="s">
        <v>747</v>
      </c>
      <c r="B18" s="551" t="s">
        <v>792</v>
      </c>
      <c r="D18" s="552">
        <v>399168.59294117644</v>
      </c>
      <c r="E18" s="552">
        <v>0</v>
      </c>
      <c r="F18" s="552">
        <v>17</v>
      </c>
      <c r="G18" s="552">
        <v>13</v>
      </c>
      <c r="H18" s="552">
        <v>28512.042352941175</v>
      </c>
      <c r="I18" s="553">
        <f t="shared" si="0"/>
        <v>370656.55058823526</v>
      </c>
      <c r="J18" s="550" t="s">
        <v>158</v>
      </c>
    </row>
    <row r="19" spans="1:10" ht="14.4" customHeight="1">
      <c r="A19" s="656" t="s">
        <v>750</v>
      </c>
      <c r="B19" s="551" t="s">
        <v>793</v>
      </c>
      <c r="D19" s="552">
        <v>-857382.45199999982</v>
      </c>
      <c r="E19" s="552">
        <v>0</v>
      </c>
      <c r="F19" s="552">
        <v>5</v>
      </c>
      <c r="G19" s="552">
        <v>1</v>
      </c>
      <c r="H19" s="552">
        <v>-428691.22599999997</v>
      </c>
      <c r="I19" s="553">
        <f t="shared" si="0"/>
        <v>-428691.22599999985</v>
      </c>
      <c r="J19" s="550" t="s">
        <v>158</v>
      </c>
    </row>
    <row r="20" spans="1:10" ht="14.4" customHeight="1">
      <c r="A20" s="656" t="s">
        <v>753</v>
      </c>
      <c r="B20" s="551" t="s">
        <v>794</v>
      </c>
      <c r="D20" s="552">
        <v>-156832.21650000001</v>
      </c>
      <c r="E20" s="552">
        <v>0</v>
      </c>
      <c r="F20" s="552">
        <v>20</v>
      </c>
      <c r="G20" s="552">
        <v>16</v>
      </c>
      <c r="H20" s="552">
        <v>-9225.4244999999992</v>
      </c>
      <c r="I20" s="553">
        <f t="shared" si="0"/>
        <v>-147606.79200000002</v>
      </c>
      <c r="J20" s="550" t="s">
        <v>158</v>
      </c>
    </row>
    <row r="21" spans="1:10" ht="14.4" customHeight="1">
      <c r="A21" s="656" t="s">
        <v>800</v>
      </c>
      <c r="B21" s="551" t="s">
        <v>795</v>
      </c>
      <c r="D21" s="552">
        <v>-853.19600000000003</v>
      </c>
      <c r="E21" s="552">
        <v>0</v>
      </c>
      <c r="F21" s="552">
        <v>20</v>
      </c>
      <c r="G21" s="552">
        <v>16</v>
      </c>
      <c r="H21" s="552">
        <v>-50.188000000000002</v>
      </c>
      <c r="I21" s="553">
        <f t="shared" si="0"/>
        <v>-803.00800000000004</v>
      </c>
      <c r="J21" s="550" t="s">
        <v>158</v>
      </c>
    </row>
    <row r="22" spans="1:10" ht="14.4" customHeight="1">
      <c r="A22" s="656" t="s">
        <v>801</v>
      </c>
      <c r="B22" s="551" t="s">
        <v>796</v>
      </c>
      <c r="D22" s="552">
        <v>3666994.6545454543</v>
      </c>
      <c r="E22" s="552">
        <v>0</v>
      </c>
      <c r="F22" s="552">
        <v>33</v>
      </c>
      <c r="G22" s="552">
        <v>29</v>
      </c>
      <c r="H22" s="552">
        <v>122233.15515151515</v>
      </c>
      <c r="I22" s="553">
        <f t="shared" si="0"/>
        <v>3544761.499393939</v>
      </c>
      <c r="J22" s="550" t="s">
        <v>158</v>
      </c>
    </row>
    <row r="23" spans="1:10" ht="14.4" customHeight="1">
      <c r="A23" s="656" t="s">
        <v>802</v>
      </c>
      <c r="B23" s="551" t="s">
        <v>797</v>
      </c>
      <c r="D23" s="552">
        <v>0</v>
      </c>
      <c r="E23" s="552">
        <v>0</v>
      </c>
      <c r="F23" s="552">
        <v>2</v>
      </c>
      <c r="G23" s="552">
        <v>0</v>
      </c>
      <c r="H23" s="552">
        <v>0</v>
      </c>
      <c r="I23" s="553">
        <f t="shared" si="0"/>
        <v>0</v>
      </c>
      <c r="J23" s="550" t="s">
        <v>158</v>
      </c>
    </row>
    <row r="24" spans="1:10" ht="14.4" customHeight="1">
      <c r="A24" s="656" t="s">
        <v>803</v>
      </c>
      <c r="B24" s="551" t="s">
        <v>798</v>
      </c>
      <c r="D24" s="552">
        <v>0</v>
      </c>
      <c r="E24" s="552">
        <v>0</v>
      </c>
      <c r="F24" s="552">
        <v>2</v>
      </c>
      <c r="G24" s="552">
        <v>0</v>
      </c>
      <c r="H24" s="552">
        <v>0</v>
      </c>
      <c r="I24" s="553">
        <f t="shared" si="0"/>
        <v>0</v>
      </c>
      <c r="J24" s="550" t="s">
        <v>158</v>
      </c>
    </row>
    <row r="25" spans="1:10" ht="14.4" customHeight="1">
      <c r="A25" s="656" t="s">
        <v>804</v>
      </c>
      <c r="B25" s="551" t="s">
        <v>799</v>
      </c>
      <c r="D25" s="552">
        <v>-15854.012999999997</v>
      </c>
      <c r="E25" s="552">
        <v>0</v>
      </c>
      <c r="F25" s="552">
        <v>30</v>
      </c>
      <c r="G25" s="552">
        <v>26</v>
      </c>
      <c r="H25" s="552">
        <v>-587.18566666666663</v>
      </c>
      <c r="I25" s="553">
        <f t="shared" si="0"/>
        <v>-15266.827333333331</v>
      </c>
      <c r="J25" s="550" t="s">
        <v>158</v>
      </c>
    </row>
    <row r="26" spans="1:10" s="652" customFormat="1" ht="14.4" customHeight="1">
      <c r="A26" s="566"/>
      <c r="B26" s="539"/>
      <c r="C26" s="539"/>
      <c r="D26" s="653"/>
      <c r="E26" s="653"/>
      <c r="F26" s="653"/>
      <c r="G26" s="653"/>
      <c r="H26" s="653"/>
      <c r="I26" s="553"/>
      <c r="J26" s="566"/>
    </row>
    <row r="27" spans="1:10" ht="15.6">
      <c r="A27" s="549">
        <v>2</v>
      </c>
      <c r="B27" s="548" t="s">
        <v>681</v>
      </c>
      <c r="D27" s="547"/>
      <c r="E27" s="547"/>
      <c r="F27" s="547"/>
      <c r="G27" s="547"/>
      <c r="H27" s="547"/>
      <c r="J27" s="547"/>
    </row>
    <row r="28" spans="1:10" ht="14.4" customHeight="1">
      <c r="A28" s="550" t="s">
        <v>329</v>
      </c>
      <c r="B28" s="657" t="s">
        <v>805</v>
      </c>
      <c r="D28" s="552"/>
      <c r="E28" s="552"/>
      <c r="F28" s="552"/>
      <c r="G28" s="552"/>
      <c r="H28" s="552"/>
      <c r="I28" s="553">
        <f>(D28+E28)-H28</f>
        <v>0</v>
      </c>
      <c r="J28" s="550"/>
    </row>
    <row r="29" spans="1:10" customFormat="1" ht="14.4" customHeight="1">
      <c r="A29" s="658"/>
      <c r="B29" s="658"/>
      <c r="C29" s="658"/>
      <c r="D29" s="658"/>
      <c r="E29" s="658"/>
      <c r="F29" s="658"/>
      <c r="G29" s="658"/>
      <c r="H29" s="658"/>
      <c r="I29" s="658"/>
      <c r="J29" s="658"/>
    </row>
    <row r="30" spans="1:10" ht="15.6">
      <c r="A30" s="549">
        <v>3</v>
      </c>
      <c r="B30" s="548" t="s">
        <v>682</v>
      </c>
      <c r="D30" s="547"/>
      <c r="E30" s="547"/>
      <c r="F30" s="547"/>
      <c r="G30" s="547"/>
      <c r="H30" s="547"/>
      <c r="J30" s="547"/>
    </row>
    <row r="31" spans="1:10" ht="14.4" customHeight="1">
      <c r="A31" s="550" t="s">
        <v>683</v>
      </c>
      <c r="B31" s="551" t="s">
        <v>814</v>
      </c>
      <c r="D31" s="552">
        <v>0</v>
      </c>
      <c r="E31" s="552">
        <v>0</v>
      </c>
      <c r="F31" s="552">
        <v>2</v>
      </c>
      <c r="G31" s="552">
        <v>0</v>
      </c>
      <c r="H31" s="552">
        <v>0</v>
      </c>
      <c r="I31" s="553">
        <f t="shared" ref="I31:I41" si="1">(D31+E31)-H31</f>
        <v>0</v>
      </c>
      <c r="J31" s="550" t="s">
        <v>158</v>
      </c>
    </row>
    <row r="32" spans="1:10" ht="14.4" customHeight="1">
      <c r="A32" s="550" t="s">
        <v>806</v>
      </c>
      <c r="B32" s="551" t="s">
        <v>815</v>
      </c>
      <c r="D32" s="552">
        <v>0</v>
      </c>
      <c r="E32" s="552">
        <v>0</v>
      </c>
      <c r="F32" s="552">
        <v>2</v>
      </c>
      <c r="G32" s="552">
        <v>0</v>
      </c>
      <c r="H32" s="552">
        <v>0</v>
      </c>
      <c r="I32" s="553">
        <f t="shared" si="1"/>
        <v>0</v>
      </c>
      <c r="J32" s="550" t="s">
        <v>158</v>
      </c>
    </row>
    <row r="33" spans="1:10" ht="14.4" customHeight="1">
      <c r="A33" s="550" t="s">
        <v>807</v>
      </c>
      <c r="B33" s="551" t="s">
        <v>816</v>
      </c>
      <c r="D33" s="552">
        <v>0</v>
      </c>
      <c r="E33" s="552">
        <v>0</v>
      </c>
      <c r="F33" s="552">
        <v>2</v>
      </c>
      <c r="G33" s="552">
        <v>0</v>
      </c>
      <c r="H33" s="552">
        <v>0</v>
      </c>
      <c r="I33" s="553">
        <f t="shared" si="1"/>
        <v>0</v>
      </c>
      <c r="J33" s="550" t="s">
        <v>158</v>
      </c>
    </row>
    <row r="34" spans="1:10" ht="14.4" customHeight="1">
      <c r="A34" s="550" t="s">
        <v>808</v>
      </c>
      <c r="B34" s="551" t="s">
        <v>817</v>
      </c>
      <c r="D34" s="552">
        <v>-6239375.9260000009</v>
      </c>
      <c r="E34" s="552">
        <v>0</v>
      </c>
      <c r="F34" s="552">
        <v>10</v>
      </c>
      <c r="G34" s="552">
        <v>6</v>
      </c>
      <c r="H34" s="552">
        <v>-891339.41799999995</v>
      </c>
      <c r="I34" s="553">
        <f t="shared" si="1"/>
        <v>-5348036.5080000013</v>
      </c>
      <c r="J34" s="550" t="s">
        <v>158</v>
      </c>
    </row>
    <row r="35" spans="1:10" ht="14.4" customHeight="1">
      <c r="A35" s="550" t="s">
        <v>809</v>
      </c>
      <c r="B35" s="551" t="s">
        <v>818</v>
      </c>
      <c r="D35" s="552">
        <v>10863.764999999999</v>
      </c>
      <c r="E35" s="552">
        <v>0</v>
      </c>
      <c r="F35" s="552">
        <v>30</v>
      </c>
      <c r="G35" s="552">
        <v>26</v>
      </c>
      <c r="H35" s="552">
        <v>402.36166666666668</v>
      </c>
      <c r="I35" s="553">
        <f t="shared" si="1"/>
        <v>10461.403333333332</v>
      </c>
      <c r="J35" s="550" t="s">
        <v>158</v>
      </c>
    </row>
    <row r="36" spans="1:10" ht="14.4" customHeight="1">
      <c r="A36" s="550" t="s">
        <v>810</v>
      </c>
      <c r="B36" s="551" t="s">
        <v>819</v>
      </c>
      <c r="D36" s="552">
        <v>-295543.55599999998</v>
      </c>
      <c r="E36" s="552">
        <v>0</v>
      </c>
      <c r="F36" s="552">
        <v>10</v>
      </c>
      <c r="G36" s="552">
        <v>6</v>
      </c>
      <c r="H36" s="552">
        <v>-42220.508000000002</v>
      </c>
      <c r="I36" s="553">
        <f t="shared" si="1"/>
        <v>-253323.04799999998</v>
      </c>
      <c r="J36" s="550" t="s">
        <v>158</v>
      </c>
    </row>
    <row r="37" spans="1:10" ht="14.4" customHeight="1">
      <c r="A37" s="550" t="s">
        <v>811</v>
      </c>
      <c r="B37" s="551" t="s">
        <v>820</v>
      </c>
      <c r="D37" s="552">
        <v>0</v>
      </c>
      <c r="E37" s="552">
        <v>0</v>
      </c>
      <c r="F37" s="552">
        <v>2</v>
      </c>
      <c r="G37" s="552">
        <v>0</v>
      </c>
      <c r="H37" s="552">
        <v>0</v>
      </c>
      <c r="I37" s="553">
        <f t="shared" si="1"/>
        <v>0</v>
      </c>
      <c r="J37" s="550" t="s">
        <v>158</v>
      </c>
    </row>
    <row r="38" spans="1:10" ht="14.4" customHeight="1">
      <c r="A38" s="550" t="s">
        <v>812</v>
      </c>
      <c r="B38" s="551" t="s">
        <v>821</v>
      </c>
      <c r="D38" s="552">
        <v>853.19600000000003</v>
      </c>
      <c r="E38" s="552">
        <v>0</v>
      </c>
      <c r="F38" s="552">
        <v>20</v>
      </c>
      <c r="G38" s="552">
        <v>16</v>
      </c>
      <c r="H38" s="552">
        <v>50.188000000000002</v>
      </c>
      <c r="I38" s="553">
        <f t="shared" si="1"/>
        <v>803.00800000000004</v>
      </c>
      <c r="J38" s="550" t="s">
        <v>158</v>
      </c>
    </row>
    <row r="39" spans="1:10" ht="14.4" customHeight="1">
      <c r="A39" s="550" t="s">
        <v>813</v>
      </c>
      <c r="B39" s="551" t="s">
        <v>822</v>
      </c>
      <c r="D39" s="552">
        <v>641709.57200000004</v>
      </c>
      <c r="E39" s="552">
        <v>0</v>
      </c>
      <c r="F39" s="552">
        <v>10</v>
      </c>
      <c r="G39" s="552">
        <v>6</v>
      </c>
      <c r="H39" s="552">
        <v>91672.796000000002</v>
      </c>
      <c r="I39" s="553">
        <f t="shared" si="1"/>
        <v>550036.77600000007</v>
      </c>
      <c r="J39" s="550" t="s">
        <v>158</v>
      </c>
    </row>
    <row r="40" spans="1:10" s="652" customFormat="1" ht="14.4" customHeight="1">
      <c r="A40" s="566"/>
      <c r="B40" s="539"/>
      <c r="C40" s="539"/>
      <c r="D40" s="653"/>
      <c r="E40" s="653"/>
      <c r="F40" s="653"/>
      <c r="G40" s="653"/>
      <c r="H40" s="653"/>
      <c r="I40" s="553">
        <f t="shared" si="1"/>
        <v>0</v>
      </c>
      <c r="J40" s="566"/>
    </row>
    <row r="41" spans="1:10" ht="14.4" customHeight="1">
      <c r="A41" s="550">
        <v>4</v>
      </c>
      <c r="B41" s="554" t="s">
        <v>684</v>
      </c>
      <c r="D41" s="552">
        <v>8420700.8893536776</v>
      </c>
      <c r="E41" s="552">
        <v>0</v>
      </c>
      <c r="F41" s="552"/>
      <c r="G41" s="552"/>
      <c r="H41" s="552">
        <v>212678.80565524395</v>
      </c>
      <c r="I41" s="553">
        <f t="shared" si="1"/>
        <v>8208022.0836984338</v>
      </c>
      <c r="J41" s="656" t="s">
        <v>832</v>
      </c>
    </row>
    <row r="42" spans="1:10" s="652" customFormat="1" ht="14.4" customHeight="1">
      <c r="A42" s="566"/>
      <c r="B42" s="659"/>
      <c r="C42" s="539"/>
      <c r="D42" s="655"/>
      <c r="E42" s="655"/>
      <c r="F42" s="653"/>
      <c r="G42" s="653"/>
      <c r="H42" s="655"/>
      <c r="I42" s="556"/>
      <c r="J42" s="566"/>
    </row>
    <row r="43" spans="1:10" ht="15.6">
      <c r="A43" s="550">
        <v>5</v>
      </c>
      <c r="B43" s="557" t="s">
        <v>685</v>
      </c>
      <c r="D43" s="558">
        <f>SUM(D13:D42)</f>
        <v>37074458.881840311</v>
      </c>
      <c r="E43" s="558">
        <f>SUM(E13:E42)</f>
        <v>0</v>
      </c>
      <c r="F43" s="559"/>
      <c r="G43" s="559"/>
      <c r="H43" s="558">
        <f t="shared" ref="H43:I43" si="2">SUM(H13:H42)</f>
        <v>936377.1381597002</v>
      </c>
      <c r="I43" s="558">
        <f t="shared" si="2"/>
        <v>36138081.743680604</v>
      </c>
    </row>
    <row r="44" spans="1:10" ht="15.6">
      <c r="B44" s="560"/>
      <c r="D44" s="559"/>
      <c r="E44" s="558"/>
      <c r="F44" s="559"/>
      <c r="G44" s="559"/>
      <c r="H44" s="558"/>
    </row>
    <row r="45" spans="1:10" ht="112.5" customHeight="1">
      <c r="A45" s="546" t="s">
        <v>256</v>
      </c>
      <c r="B45" s="546" t="s">
        <v>671</v>
      </c>
      <c r="D45" s="546" t="s">
        <v>686</v>
      </c>
      <c r="E45" s="546" t="s">
        <v>673</v>
      </c>
      <c r="F45" s="546" t="s">
        <v>674</v>
      </c>
      <c r="G45" s="546" t="s">
        <v>675</v>
      </c>
      <c r="H45" s="546" t="s">
        <v>676</v>
      </c>
      <c r="I45" s="546" t="s">
        <v>677</v>
      </c>
      <c r="J45" s="546" t="s">
        <v>678</v>
      </c>
    </row>
    <row r="46" spans="1:10" ht="15.6">
      <c r="A46" s="547"/>
      <c r="B46" s="548" t="s">
        <v>687</v>
      </c>
      <c r="D46" s="547"/>
      <c r="E46" s="547"/>
      <c r="F46" s="547"/>
      <c r="G46" s="547"/>
      <c r="H46" s="547"/>
      <c r="I46" s="547"/>
      <c r="J46" s="547"/>
    </row>
    <row r="47" spans="1:10" ht="15.6">
      <c r="A47" s="550">
        <f>A43+1</f>
        <v>6</v>
      </c>
      <c r="B47" s="539" t="s">
        <v>688</v>
      </c>
      <c r="D47" s="552">
        <v>8329660.7199999997</v>
      </c>
      <c r="E47" s="552">
        <v>0</v>
      </c>
      <c r="F47" s="561" t="s">
        <v>689</v>
      </c>
      <c r="G47" s="561" t="s">
        <v>689</v>
      </c>
      <c r="H47" s="552">
        <v>851388.58</v>
      </c>
      <c r="I47" s="553">
        <f>(D47+E47)-H47</f>
        <v>7478272.1399999997</v>
      </c>
      <c r="J47" s="550" t="s">
        <v>833</v>
      </c>
    </row>
    <row r="48" spans="1:10" ht="15.6">
      <c r="A48" s="550">
        <v>7</v>
      </c>
      <c r="B48" s="539" t="s">
        <v>690</v>
      </c>
      <c r="D48" s="552">
        <v>-296953821.88999999</v>
      </c>
      <c r="E48" s="552">
        <v>0</v>
      </c>
      <c r="F48" s="561" t="s">
        <v>689</v>
      </c>
      <c r="G48" s="561" t="s">
        <v>689</v>
      </c>
      <c r="H48" s="552">
        <v>-5677264.4800000004</v>
      </c>
      <c r="I48" s="553">
        <f t="shared" ref="I48:I50" si="3">(D48+E48)-H48</f>
        <v>-291276557.40999997</v>
      </c>
      <c r="J48" s="550" t="s">
        <v>833</v>
      </c>
    </row>
    <row r="49" spans="1:12" ht="15.6">
      <c r="A49" s="550">
        <v>8</v>
      </c>
      <c r="B49" s="539" t="s">
        <v>691</v>
      </c>
      <c r="D49" s="562">
        <v>0</v>
      </c>
      <c r="E49" s="562">
        <v>0</v>
      </c>
      <c r="F49" s="561" t="s">
        <v>689</v>
      </c>
      <c r="G49" s="561" t="s">
        <v>689</v>
      </c>
      <c r="H49" s="552">
        <v>0</v>
      </c>
      <c r="I49" s="553">
        <f t="shared" si="3"/>
        <v>0</v>
      </c>
      <c r="J49" s="550" t="s">
        <v>833</v>
      </c>
    </row>
    <row r="50" spans="1:12" ht="15.6">
      <c r="A50" s="550">
        <v>9</v>
      </c>
      <c r="B50" s="660" t="s">
        <v>718</v>
      </c>
      <c r="D50" s="555">
        <v>-84820206.359999999</v>
      </c>
      <c r="E50" s="555">
        <v>0</v>
      </c>
      <c r="F50" s="561"/>
      <c r="G50" s="561"/>
      <c r="H50" s="555">
        <v>-1418217.2818221799</v>
      </c>
      <c r="I50" s="556">
        <f t="shared" si="3"/>
        <v>-83401989.078177825</v>
      </c>
      <c r="J50" s="550" t="s">
        <v>833</v>
      </c>
    </row>
    <row r="51" spans="1:12" ht="15.6">
      <c r="A51" s="550">
        <v>10</v>
      </c>
      <c r="B51" s="557" t="s">
        <v>719</v>
      </c>
      <c r="D51" s="565">
        <f t="shared" ref="D51:E51" si="4">SUM(D47:D50)</f>
        <v>-373444367.52999997</v>
      </c>
      <c r="E51" s="565">
        <f t="shared" si="4"/>
        <v>0</v>
      </c>
      <c r="F51" s="654"/>
      <c r="G51" s="654"/>
      <c r="H51" s="565">
        <f>SUM(H47:H50)</f>
        <v>-6244093.1818221807</v>
      </c>
      <c r="I51" s="565">
        <f>SUM(I47:I50)</f>
        <v>-367200274.34817779</v>
      </c>
      <c r="J51" s="566"/>
    </row>
    <row r="52" spans="1:12" ht="15.6">
      <c r="A52" s="566"/>
      <c r="B52" s="560"/>
      <c r="D52" s="563"/>
      <c r="E52" s="563"/>
      <c r="F52" s="559"/>
      <c r="G52" s="559"/>
      <c r="H52" s="564"/>
      <c r="I52" s="565"/>
      <c r="J52" s="566"/>
    </row>
    <row r="53" spans="1:12" ht="15.6">
      <c r="A53" s="550">
        <v>11</v>
      </c>
      <c r="B53" s="560" t="s">
        <v>692</v>
      </c>
      <c r="D53" s="563"/>
      <c r="E53" s="563"/>
      <c r="F53" s="559"/>
      <c r="G53" s="559"/>
      <c r="H53" s="567">
        <v>-21062902.32</v>
      </c>
      <c r="I53" s="565"/>
      <c r="J53" s="566"/>
    </row>
    <row r="54" spans="1:12" ht="15.6">
      <c r="B54" s="560"/>
      <c r="D54" s="559"/>
      <c r="E54" s="559"/>
      <c r="F54" s="559"/>
      <c r="G54" s="559"/>
      <c r="H54" s="558"/>
    </row>
    <row r="55" spans="1:12" ht="15.6">
      <c r="A55" s="550">
        <v>12</v>
      </c>
      <c r="B55" s="560" t="s">
        <v>720</v>
      </c>
      <c r="D55" s="559"/>
      <c r="E55" s="559"/>
      <c r="F55" s="559"/>
      <c r="G55" s="559"/>
      <c r="H55" s="558">
        <f>H51+H43+H53</f>
        <v>-26370618.363662481</v>
      </c>
      <c r="J55" s="550" t="s">
        <v>833</v>
      </c>
    </row>
    <row r="56" spans="1:12" ht="15.6">
      <c r="A56" s="604"/>
      <c r="B56" s="560"/>
      <c r="D56" s="559"/>
      <c r="E56" s="559"/>
      <c r="F56" s="559"/>
      <c r="G56" s="559"/>
      <c r="H56" s="558"/>
      <c r="J56" s="604"/>
    </row>
    <row r="57" spans="1:12" ht="15.6">
      <c r="A57" s="568" t="s">
        <v>365</v>
      </c>
      <c r="D57" s="559"/>
      <c r="E57" s="559"/>
      <c r="F57" s="559"/>
      <c r="G57" s="559"/>
      <c r="H57" s="558"/>
    </row>
    <row r="58" spans="1:12" ht="115.8" customHeight="1">
      <c r="A58" s="569" t="s">
        <v>141</v>
      </c>
      <c r="B58" s="710" t="s">
        <v>693</v>
      </c>
      <c r="C58" s="710"/>
      <c r="D58" s="710"/>
      <c r="E58" s="710"/>
      <c r="F58" s="710"/>
      <c r="G58" s="710"/>
      <c r="H58" s="710"/>
      <c r="I58" s="710"/>
      <c r="J58" s="710"/>
      <c r="L58" s="570"/>
    </row>
    <row r="59" spans="1:12" ht="15.6">
      <c r="A59" s="569" t="s">
        <v>142</v>
      </c>
      <c r="B59" s="661" t="s">
        <v>824</v>
      </c>
      <c r="C59" s="586"/>
      <c r="D59" s="587"/>
      <c r="E59" s="587"/>
      <c r="F59" s="587"/>
      <c r="G59" s="588"/>
      <c r="H59" s="589"/>
      <c r="I59" s="586"/>
      <c r="J59" s="586"/>
    </row>
    <row r="60" spans="1:12" ht="15.6">
      <c r="A60" s="569" t="s">
        <v>143</v>
      </c>
      <c r="B60" s="586" t="s">
        <v>694</v>
      </c>
      <c r="C60" s="586"/>
      <c r="D60" s="587"/>
      <c r="E60" s="587"/>
      <c r="F60" s="587"/>
      <c r="G60" s="588"/>
      <c r="H60" s="589"/>
      <c r="I60" s="586"/>
      <c r="J60" s="586"/>
    </row>
    <row r="61" spans="1:12" ht="15.6">
      <c r="A61" s="569" t="s">
        <v>144</v>
      </c>
      <c r="B61" s="610" t="s">
        <v>733</v>
      </c>
      <c r="C61" s="586"/>
      <c r="D61" s="588"/>
      <c r="E61" s="588"/>
      <c r="F61" s="588"/>
      <c r="G61" s="588"/>
      <c r="H61" s="589"/>
      <c r="I61" s="586"/>
      <c r="J61" s="586"/>
    </row>
    <row r="62" spans="1:12" ht="15.6">
      <c r="A62" s="569"/>
      <c r="B62" s="586" t="s">
        <v>695</v>
      </c>
      <c r="C62" s="610" t="s">
        <v>734</v>
      </c>
      <c r="D62" s="587"/>
      <c r="E62" s="587"/>
      <c r="F62" s="587"/>
      <c r="G62" s="587"/>
      <c r="H62" s="589"/>
      <c r="I62" s="586"/>
      <c r="J62" s="586"/>
    </row>
    <row r="63" spans="1:12" ht="15.6">
      <c r="A63" s="569"/>
      <c r="B63" s="586" t="s">
        <v>696</v>
      </c>
      <c r="C63" s="586"/>
      <c r="D63" s="588"/>
      <c r="E63" s="588"/>
      <c r="F63" s="588"/>
      <c r="G63" s="588"/>
      <c r="H63" s="589"/>
      <c r="I63" s="586"/>
      <c r="J63" s="586"/>
    </row>
    <row r="64" spans="1:12" ht="15.6">
      <c r="A64" s="569" t="s">
        <v>145</v>
      </c>
      <c r="B64" s="586" t="s">
        <v>697</v>
      </c>
      <c r="C64" s="586"/>
      <c r="D64" s="588"/>
      <c r="E64" s="588"/>
      <c r="F64" s="588"/>
      <c r="G64" s="588"/>
      <c r="H64" s="589"/>
      <c r="I64" s="586"/>
      <c r="J64" s="586"/>
    </row>
    <row r="65" spans="1:10" ht="15.6">
      <c r="A65" s="569" t="s">
        <v>146</v>
      </c>
      <c r="B65" s="606" t="s">
        <v>724</v>
      </c>
      <c r="C65" s="586"/>
      <c r="D65" s="588"/>
      <c r="E65" s="588"/>
      <c r="F65" s="588"/>
      <c r="G65" s="588"/>
      <c r="H65" s="589"/>
      <c r="I65" s="586"/>
      <c r="J65" s="586"/>
    </row>
    <row r="66" spans="1:10" ht="45.6" customHeight="1">
      <c r="A66" s="569" t="s">
        <v>147</v>
      </c>
      <c r="B66" s="710" t="s">
        <v>698</v>
      </c>
      <c r="C66" s="710"/>
      <c r="D66" s="710"/>
      <c r="E66" s="710"/>
      <c r="F66" s="710"/>
      <c r="G66" s="710"/>
      <c r="H66" s="710"/>
      <c r="I66" s="710"/>
      <c r="J66" s="710"/>
    </row>
    <row r="67" spans="1:10" ht="15.6">
      <c r="A67" s="566"/>
      <c r="D67" s="571"/>
      <c r="E67" s="571"/>
      <c r="F67" s="571"/>
      <c r="G67" s="559"/>
      <c r="H67" s="558"/>
    </row>
    <row r="68" spans="1:10" ht="15.6">
      <c r="A68" s="566"/>
      <c r="D68" s="571"/>
      <c r="E68" s="571"/>
      <c r="F68" s="571"/>
      <c r="G68" s="559"/>
      <c r="H68" s="558"/>
    </row>
    <row r="69" spans="1:10" ht="15.6">
      <c r="A69" s="566"/>
      <c r="D69" s="571"/>
      <c r="E69" s="571"/>
      <c r="F69" s="571"/>
      <c r="G69" s="559"/>
      <c r="H69" s="558"/>
    </row>
    <row r="70" spans="1:10" ht="15.6">
      <c r="A70" s="572"/>
      <c r="D70" s="559"/>
      <c r="E70" s="559"/>
      <c r="F70" s="559"/>
      <c r="G70" s="559"/>
      <c r="H70" s="558"/>
    </row>
    <row r="71" spans="1:10" ht="15.6">
      <c r="A71" s="572"/>
      <c r="D71" s="559"/>
      <c r="E71" s="559"/>
      <c r="F71" s="559"/>
      <c r="G71" s="559"/>
      <c r="H71" s="558"/>
    </row>
    <row r="72" spans="1:10" ht="15.6">
      <c r="A72" s="572"/>
      <c r="D72" s="559"/>
      <c r="E72" s="559"/>
      <c r="F72" s="559"/>
      <c r="G72" s="559"/>
      <c r="H72" s="558"/>
    </row>
    <row r="73" spans="1:10" ht="15.6">
      <c r="A73" s="572"/>
      <c r="D73" s="559"/>
      <c r="E73" s="559"/>
      <c r="F73" s="559"/>
      <c r="G73" s="559"/>
      <c r="H73" s="558"/>
    </row>
    <row r="74" spans="1:10" ht="15.6">
      <c r="D74" s="559"/>
      <c r="E74" s="559"/>
      <c r="F74" s="559"/>
      <c r="G74" s="559"/>
      <c r="H74" s="558"/>
    </row>
    <row r="75" spans="1:10" ht="15.6">
      <c r="A75" s="572"/>
      <c r="D75" s="559"/>
      <c r="E75" s="559"/>
      <c r="F75" s="559"/>
    </row>
  </sheetData>
  <mergeCells count="4">
    <mergeCell ref="B5:I5"/>
    <mergeCell ref="B6:I6"/>
    <mergeCell ref="B58:J58"/>
    <mergeCell ref="B66:J66"/>
  </mergeCells>
  <pageMargins left="0.7" right="0.7" top="0.75" bottom="0.75" header="0.3" footer="0.3"/>
  <pageSetup scale="4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J55"/>
  <sheetViews>
    <sheetView view="pageBreakPreview" zoomScale="65" zoomScaleNormal="70" zoomScaleSheetLayoutView="65" workbookViewId="0"/>
  </sheetViews>
  <sheetFormatPr defaultColWidth="8.90625" defaultRowHeight="20.100000000000001" customHeight="1"/>
  <cols>
    <col min="1" max="1" width="18.81640625" style="137" customWidth="1"/>
    <col min="2" max="2" width="16.81640625" style="139" customWidth="1"/>
    <col min="3" max="3" width="9" style="139" customWidth="1"/>
    <col min="4" max="4" width="16.81640625" style="137" customWidth="1"/>
    <col min="5" max="9" width="15.81640625" style="137" customWidth="1"/>
    <col min="10" max="10" width="18.81640625" style="137" customWidth="1"/>
    <col min="11" max="16384" width="8.90625" style="137"/>
  </cols>
  <sheetData>
    <row r="1" spans="2:10" ht="16.5" customHeight="1">
      <c r="B1" s="136"/>
      <c r="C1" s="136"/>
      <c r="J1" s="138" t="s">
        <v>464</v>
      </c>
    </row>
    <row r="2" spans="2:10" ht="16.5" customHeight="1">
      <c r="B2" s="136"/>
      <c r="C2" s="136"/>
      <c r="D2" s="192"/>
      <c r="J2" s="138" t="s">
        <v>276</v>
      </c>
    </row>
    <row r="3" spans="2:10" ht="16.5" customHeight="1">
      <c r="B3" s="136"/>
      <c r="C3" s="136"/>
      <c r="J3" s="138" t="str">
        <f>'Attachment H-21-A ATSI '!K4</f>
        <v>For the 12 months ended 12/31/2021</v>
      </c>
    </row>
    <row r="4" spans="2:10" ht="20.100000000000001" customHeight="1">
      <c r="B4" s="136"/>
      <c r="C4" s="136"/>
    </row>
    <row r="5" spans="2:10" ht="20.100000000000001" customHeight="1">
      <c r="B5" s="711" t="s">
        <v>478</v>
      </c>
      <c r="C5" s="711"/>
      <c r="D5" s="711"/>
      <c r="E5" s="711"/>
      <c r="F5" s="711"/>
      <c r="G5" s="711"/>
      <c r="H5" s="711"/>
      <c r="I5" s="711"/>
    </row>
    <row r="6" spans="2:10" ht="20.100000000000001" customHeight="1">
      <c r="B6" s="712"/>
      <c r="C6" s="712"/>
      <c r="D6" s="712"/>
      <c r="E6" s="712"/>
      <c r="F6" s="712"/>
      <c r="G6" s="712"/>
      <c r="H6" s="712"/>
      <c r="I6" s="712"/>
    </row>
    <row r="7" spans="2:10" ht="20.100000000000001" customHeight="1" thickBot="1"/>
    <row r="8" spans="2:10" s="162" customFormat="1" ht="95.4" customHeight="1">
      <c r="B8" s="532" t="s">
        <v>785</v>
      </c>
      <c r="C8" s="164"/>
      <c r="D8" s="532" t="s">
        <v>786</v>
      </c>
      <c r="E8" s="164"/>
      <c r="F8" s="163" t="s">
        <v>706</v>
      </c>
      <c r="H8" s="161"/>
      <c r="I8" s="161"/>
    </row>
    <row r="9" spans="2:10" ht="20.100000000000001" customHeight="1">
      <c r="B9" s="143"/>
      <c r="C9" s="141"/>
      <c r="D9" s="143"/>
      <c r="E9" s="141"/>
      <c r="F9" s="144"/>
      <c r="H9" s="142"/>
      <c r="I9" s="142"/>
    </row>
    <row r="10" spans="2:10" ht="20.100000000000001" customHeight="1" thickBot="1">
      <c r="B10" s="533">
        <v>680231844.30692101</v>
      </c>
      <c r="C10" s="147" t="s">
        <v>650</v>
      </c>
      <c r="D10" s="533">
        <v>715388816.63554513</v>
      </c>
      <c r="E10" s="147" t="s">
        <v>108</v>
      </c>
      <c r="F10" s="590">
        <f>IF(B10=0,0,B10-D10)</f>
        <v>-35156972.328624129</v>
      </c>
      <c r="H10" s="142"/>
      <c r="I10" s="142"/>
    </row>
    <row r="11" spans="2:10" s="192" customFormat="1" ht="20.100000000000001" customHeight="1" thickBot="1">
      <c r="B11" s="721"/>
      <c r="C11" s="722"/>
      <c r="D11" s="721"/>
      <c r="E11" s="722"/>
      <c r="F11" s="721"/>
      <c r="G11" s="723"/>
      <c r="H11" s="723"/>
      <c r="I11" s="723"/>
    </row>
    <row r="12" spans="2:10" ht="20.100000000000001" customHeight="1">
      <c r="B12" s="148"/>
      <c r="C12" s="145"/>
      <c r="D12" s="146"/>
      <c r="E12" s="145"/>
      <c r="F12" s="146"/>
      <c r="G12" s="142"/>
      <c r="H12" s="142"/>
      <c r="I12" s="142"/>
    </row>
    <row r="13" spans="2:10" ht="48" customHeight="1">
      <c r="B13" s="713"/>
      <c r="C13" s="713"/>
      <c r="D13" s="150" t="s">
        <v>707</v>
      </c>
      <c r="E13" s="150" t="s">
        <v>466</v>
      </c>
      <c r="F13" s="147" t="s">
        <v>467</v>
      </c>
      <c r="G13" s="151" t="s">
        <v>468</v>
      </c>
      <c r="H13" s="150" t="s">
        <v>469</v>
      </c>
      <c r="I13" s="150" t="s">
        <v>470</v>
      </c>
    </row>
    <row r="14" spans="2:10" ht="32.1" customHeight="1">
      <c r="B14" s="714" t="s">
        <v>576</v>
      </c>
      <c r="C14" s="714"/>
      <c r="D14" s="714"/>
      <c r="E14" s="534">
        <v>4.1949999999999999E-3</v>
      </c>
      <c r="F14" s="146"/>
      <c r="G14" s="142"/>
      <c r="H14" s="142"/>
      <c r="I14" s="142"/>
    </row>
    <row r="15" spans="2:10" ht="20.100000000000001" customHeight="1">
      <c r="B15" s="149"/>
      <c r="C15" s="145"/>
      <c r="D15" s="142"/>
      <c r="E15" s="152"/>
      <c r="F15" s="146"/>
      <c r="G15" s="142"/>
      <c r="H15" s="142"/>
      <c r="I15" s="142"/>
    </row>
    <row r="16" spans="2:10" ht="20.100000000000001" customHeight="1">
      <c r="B16" s="535" t="s">
        <v>830</v>
      </c>
      <c r="C16" s="536"/>
      <c r="D16" s="536"/>
      <c r="E16" s="536"/>
      <c r="F16" s="536"/>
      <c r="G16" s="536"/>
      <c r="H16" s="536"/>
      <c r="I16" s="591"/>
    </row>
    <row r="17" spans="2:9" ht="20.100000000000001" customHeight="1">
      <c r="B17" s="153" t="s">
        <v>3</v>
      </c>
      <c r="C17" s="145"/>
      <c r="D17" s="592"/>
      <c r="E17" s="592" t="s">
        <v>3</v>
      </c>
      <c r="F17" s="591"/>
      <c r="G17" s="591"/>
      <c r="H17" s="591"/>
      <c r="I17" s="591"/>
    </row>
    <row r="18" spans="2:9" ht="20.100000000000001" customHeight="1">
      <c r="B18" s="165" t="s">
        <v>471</v>
      </c>
      <c r="C18" s="145"/>
      <c r="D18" s="592"/>
      <c r="E18" s="591"/>
      <c r="F18" s="591"/>
      <c r="G18" s="593" t="s">
        <v>472</v>
      </c>
      <c r="H18" s="592"/>
      <c r="I18" s="592"/>
    </row>
    <row r="19" spans="2:9" ht="20.100000000000001" customHeight="1">
      <c r="B19" s="141" t="s">
        <v>334</v>
      </c>
      <c r="C19" s="537" t="s">
        <v>708</v>
      </c>
      <c r="D19" s="154">
        <f>+F10/12</f>
        <v>-2929747.6940520108</v>
      </c>
      <c r="E19" s="574">
        <f>+E14</f>
        <v>4.1949999999999999E-3</v>
      </c>
      <c r="F19" s="575">
        <v>12</v>
      </c>
      <c r="G19" s="154">
        <f t="shared" ref="G19:G30" si="0">E19*D19*F19*-1</f>
        <v>147483.4989185782</v>
      </c>
      <c r="H19" s="154"/>
      <c r="I19" s="154">
        <f t="shared" ref="I19:I30" si="1">(-G19+D19)*-1</f>
        <v>3077231.1929705888</v>
      </c>
    </row>
    <row r="20" spans="2:9" ht="20.100000000000001" customHeight="1">
      <c r="B20" s="141" t="s">
        <v>335</v>
      </c>
      <c r="C20" s="537" t="str">
        <f>C19</f>
        <v>Year 2019</v>
      </c>
      <c r="D20" s="154">
        <f>+D19</f>
        <v>-2929747.6940520108</v>
      </c>
      <c r="E20" s="574">
        <f>+E19</f>
        <v>4.1949999999999999E-3</v>
      </c>
      <c r="F20" s="576">
        <f t="shared" ref="F20:F30" si="2">+F19-1</f>
        <v>11</v>
      </c>
      <c r="G20" s="154">
        <f t="shared" si="0"/>
        <v>135193.20734203004</v>
      </c>
      <c r="H20" s="154"/>
      <c r="I20" s="154">
        <f t="shared" si="1"/>
        <v>3064940.9013940408</v>
      </c>
    </row>
    <row r="21" spans="2:9" ht="20.100000000000001" customHeight="1">
      <c r="B21" s="141" t="s">
        <v>336</v>
      </c>
      <c r="C21" s="537" t="str">
        <f t="shared" ref="C21:C30" si="3">C20</f>
        <v>Year 2019</v>
      </c>
      <c r="D21" s="154">
        <f t="shared" ref="D21:E30" si="4">+D20</f>
        <v>-2929747.6940520108</v>
      </c>
      <c r="E21" s="574">
        <f t="shared" si="4"/>
        <v>4.1949999999999999E-3</v>
      </c>
      <c r="F21" s="576">
        <f t="shared" si="2"/>
        <v>10</v>
      </c>
      <c r="G21" s="154">
        <f t="shared" si="0"/>
        <v>122902.91576548186</v>
      </c>
      <c r="H21" s="154"/>
      <c r="I21" s="154">
        <f t="shared" si="1"/>
        <v>3052650.6098174928</v>
      </c>
    </row>
    <row r="22" spans="2:9" ht="20.100000000000001" customHeight="1">
      <c r="B22" s="141" t="s">
        <v>337</v>
      </c>
      <c r="C22" s="537" t="str">
        <f t="shared" si="3"/>
        <v>Year 2019</v>
      </c>
      <c r="D22" s="154">
        <f t="shared" si="4"/>
        <v>-2929747.6940520108</v>
      </c>
      <c r="E22" s="574">
        <f t="shared" si="4"/>
        <v>4.1949999999999999E-3</v>
      </c>
      <c r="F22" s="576">
        <f t="shared" si="2"/>
        <v>9</v>
      </c>
      <c r="G22" s="154">
        <f t="shared" si="0"/>
        <v>110612.62418893367</v>
      </c>
      <c r="H22" s="154"/>
      <c r="I22" s="154">
        <f t="shared" si="1"/>
        <v>3040360.3182409443</v>
      </c>
    </row>
    <row r="23" spans="2:9" ht="20.100000000000001" customHeight="1">
      <c r="B23" s="141" t="s">
        <v>338</v>
      </c>
      <c r="C23" s="537" t="str">
        <f t="shared" si="3"/>
        <v>Year 2019</v>
      </c>
      <c r="D23" s="154">
        <f t="shared" si="4"/>
        <v>-2929747.6940520108</v>
      </c>
      <c r="E23" s="574">
        <f t="shared" si="4"/>
        <v>4.1949999999999999E-3</v>
      </c>
      <c r="F23" s="576">
        <f t="shared" si="2"/>
        <v>8</v>
      </c>
      <c r="G23" s="154">
        <f t="shared" si="0"/>
        <v>98322.332612385479</v>
      </c>
      <c r="H23" s="154"/>
      <c r="I23" s="154">
        <f t="shared" si="1"/>
        <v>3028070.0266643963</v>
      </c>
    </row>
    <row r="24" spans="2:9" ht="20.100000000000001" customHeight="1">
      <c r="B24" s="141" t="s">
        <v>354</v>
      </c>
      <c r="C24" s="537" t="str">
        <f t="shared" si="3"/>
        <v>Year 2019</v>
      </c>
      <c r="D24" s="154">
        <f t="shared" si="4"/>
        <v>-2929747.6940520108</v>
      </c>
      <c r="E24" s="574">
        <f t="shared" si="4"/>
        <v>4.1949999999999999E-3</v>
      </c>
      <c r="F24" s="576">
        <f t="shared" si="2"/>
        <v>7</v>
      </c>
      <c r="G24" s="154">
        <f t="shared" si="0"/>
        <v>86032.04103583729</v>
      </c>
      <c r="H24" s="154"/>
      <c r="I24" s="154">
        <f t="shared" si="1"/>
        <v>3015779.7350878483</v>
      </c>
    </row>
    <row r="25" spans="2:9" ht="20.100000000000001" customHeight="1">
      <c r="B25" s="141" t="s">
        <v>339</v>
      </c>
      <c r="C25" s="537" t="str">
        <f t="shared" si="3"/>
        <v>Year 2019</v>
      </c>
      <c r="D25" s="154">
        <f t="shared" si="4"/>
        <v>-2929747.6940520108</v>
      </c>
      <c r="E25" s="574">
        <f t="shared" si="4"/>
        <v>4.1949999999999999E-3</v>
      </c>
      <c r="F25" s="576">
        <f t="shared" si="2"/>
        <v>6</v>
      </c>
      <c r="G25" s="154">
        <f t="shared" si="0"/>
        <v>73741.749459289102</v>
      </c>
      <c r="H25" s="154"/>
      <c r="I25" s="154">
        <f t="shared" si="1"/>
        <v>3003489.4435112998</v>
      </c>
    </row>
    <row r="26" spans="2:9" ht="20.100000000000001" customHeight="1">
      <c r="B26" s="141" t="s">
        <v>340</v>
      </c>
      <c r="C26" s="537" t="str">
        <f t="shared" si="3"/>
        <v>Year 2019</v>
      </c>
      <c r="D26" s="154">
        <f t="shared" si="4"/>
        <v>-2929747.6940520108</v>
      </c>
      <c r="E26" s="574">
        <f t="shared" si="4"/>
        <v>4.1949999999999999E-3</v>
      </c>
      <c r="F26" s="576">
        <f t="shared" si="2"/>
        <v>5</v>
      </c>
      <c r="G26" s="154">
        <f t="shared" si="0"/>
        <v>61451.457882740928</v>
      </c>
      <c r="H26" s="154"/>
      <c r="I26" s="154">
        <f t="shared" si="1"/>
        <v>2991199.1519347518</v>
      </c>
    </row>
    <row r="27" spans="2:9" ht="20.100000000000001" customHeight="1">
      <c r="B27" s="141" t="s">
        <v>341</v>
      </c>
      <c r="C27" s="537" t="str">
        <f t="shared" si="3"/>
        <v>Year 2019</v>
      </c>
      <c r="D27" s="154">
        <f t="shared" si="4"/>
        <v>-2929747.6940520108</v>
      </c>
      <c r="E27" s="574">
        <f t="shared" si="4"/>
        <v>4.1949999999999999E-3</v>
      </c>
      <c r="F27" s="576">
        <f t="shared" si="2"/>
        <v>4</v>
      </c>
      <c r="G27" s="154">
        <f t="shared" si="0"/>
        <v>49161.166306192739</v>
      </c>
      <c r="H27" s="154"/>
      <c r="I27" s="154">
        <f t="shared" si="1"/>
        <v>2978908.8603582033</v>
      </c>
    </row>
    <row r="28" spans="2:9" ht="20.100000000000001" customHeight="1">
      <c r="B28" s="141" t="s">
        <v>343</v>
      </c>
      <c r="C28" s="537" t="str">
        <f t="shared" si="3"/>
        <v>Year 2019</v>
      </c>
      <c r="D28" s="154">
        <f t="shared" si="4"/>
        <v>-2929747.6940520108</v>
      </c>
      <c r="E28" s="574">
        <f t="shared" si="4"/>
        <v>4.1949999999999999E-3</v>
      </c>
      <c r="F28" s="576">
        <f t="shared" si="2"/>
        <v>3</v>
      </c>
      <c r="G28" s="154">
        <f t="shared" si="0"/>
        <v>36870.874729644551</v>
      </c>
      <c r="H28" s="154"/>
      <c r="I28" s="154">
        <f t="shared" si="1"/>
        <v>2966618.5687816553</v>
      </c>
    </row>
    <row r="29" spans="2:9" ht="20.100000000000001" customHeight="1">
      <c r="B29" s="141" t="s">
        <v>342</v>
      </c>
      <c r="C29" s="537" t="str">
        <f t="shared" si="3"/>
        <v>Year 2019</v>
      </c>
      <c r="D29" s="154">
        <f t="shared" si="4"/>
        <v>-2929747.6940520108</v>
      </c>
      <c r="E29" s="574">
        <f t="shared" si="4"/>
        <v>4.1949999999999999E-3</v>
      </c>
      <c r="F29" s="576">
        <f t="shared" si="2"/>
        <v>2</v>
      </c>
      <c r="G29" s="154">
        <f t="shared" si="0"/>
        <v>24580.58315309637</v>
      </c>
      <c r="H29" s="154"/>
      <c r="I29" s="154">
        <f t="shared" si="1"/>
        <v>2954328.2772051073</v>
      </c>
    </row>
    <row r="30" spans="2:9" ht="20.100000000000001" customHeight="1">
      <c r="B30" s="141" t="s">
        <v>333</v>
      </c>
      <c r="C30" s="537" t="str">
        <f t="shared" si="3"/>
        <v>Year 2019</v>
      </c>
      <c r="D30" s="154">
        <f t="shared" si="4"/>
        <v>-2929747.6940520108</v>
      </c>
      <c r="E30" s="574">
        <f t="shared" si="4"/>
        <v>4.1949999999999999E-3</v>
      </c>
      <c r="F30" s="576">
        <f t="shared" si="2"/>
        <v>1</v>
      </c>
      <c r="G30" s="155">
        <f t="shared" si="0"/>
        <v>12290.291576548185</v>
      </c>
      <c r="H30" s="154"/>
      <c r="I30" s="154">
        <f t="shared" si="1"/>
        <v>2942037.9856285588</v>
      </c>
    </row>
    <row r="31" spans="2:9" ht="20.100000000000001" customHeight="1">
      <c r="B31" s="141"/>
      <c r="C31" s="141"/>
      <c r="D31" s="154"/>
      <c r="E31" s="574"/>
      <c r="F31" s="576"/>
      <c r="G31" s="154">
        <f>SUM(G19:G30)</f>
        <v>958642.74297075835</v>
      </c>
      <c r="H31" s="154"/>
      <c r="I31" s="156">
        <f>SUM(I19:I30)</f>
        <v>36115615.071594886</v>
      </c>
    </row>
    <row r="32" spans="2:9" ht="20.100000000000001" customHeight="1">
      <c r="B32" s="141"/>
      <c r="C32" s="141"/>
      <c r="D32" s="154"/>
      <c r="E32" s="574"/>
      <c r="F32" s="575"/>
      <c r="G32" s="154"/>
      <c r="H32" s="154" t="s">
        <v>3</v>
      </c>
      <c r="I32" s="577"/>
    </row>
    <row r="33" spans="2:9" ht="20.100000000000001" customHeight="1">
      <c r="B33" s="141"/>
      <c r="C33" s="141"/>
      <c r="D33" s="578"/>
      <c r="E33" s="574"/>
      <c r="F33" s="575"/>
      <c r="G33" s="158" t="s">
        <v>473</v>
      </c>
      <c r="H33" s="154"/>
      <c r="I33" s="154"/>
    </row>
    <row r="34" spans="2:9" ht="37.200000000000003" customHeight="1">
      <c r="B34" s="594" t="s">
        <v>474</v>
      </c>
      <c r="C34" s="595" t="s">
        <v>709</v>
      </c>
      <c r="D34" s="596">
        <f>I31</f>
        <v>36115615.071594886</v>
      </c>
      <c r="E34" s="597">
        <f>+E30</f>
        <v>4.1949999999999999E-3</v>
      </c>
      <c r="F34" s="598">
        <v>12</v>
      </c>
      <c r="G34" s="599">
        <f>+F34*E34*D34</f>
        <v>1818060.0627040865</v>
      </c>
      <c r="H34" s="599"/>
      <c r="I34" s="600">
        <f>+D34+G34</f>
        <v>37933675.134298973</v>
      </c>
    </row>
    <row r="35" spans="2:9" ht="20.100000000000001" customHeight="1">
      <c r="B35" s="141"/>
      <c r="C35" s="141"/>
      <c r="D35" s="578"/>
      <c r="E35" s="574"/>
      <c r="F35" s="579"/>
      <c r="G35" s="154"/>
      <c r="H35" s="154"/>
      <c r="I35" s="154"/>
    </row>
    <row r="36" spans="2:9" ht="20.100000000000001" customHeight="1">
      <c r="B36" s="159" t="s">
        <v>710</v>
      </c>
      <c r="C36" s="141"/>
      <c r="D36" s="154"/>
      <c r="E36" s="574"/>
      <c r="F36" s="579"/>
      <c r="G36" s="158" t="s">
        <v>472</v>
      </c>
      <c r="H36" s="154"/>
      <c r="I36" s="154"/>
    </row>
    <row r="37" spans="2:9" ht="20.100000000000001" customHeight="1">
      <c r="B37" s="141" t="s">
        <v>334</v>
      </c>
      <c r="C37" s="537" t="s">
        <v>711</v>
      </c>
      <c r="D37" s="580">
        <f>-I34</f>
        <v>-37933675.134298973</v>
      </c>
      <c r="E37" s="574">
        <f>+E30</f>
        <v>4.1949999999999999E-3</v>
      </c>
      <c r="F37" s="579"/>
      <c r="G37" s="154">
        <f t="shared" ref="G37:G48" si="5" xml:space="preserve"> -E37*D37</f>
        <v>159131.7671883842</v>
      </c>
      <c r="H37" s="154">
        <f>PMT(E37,12,I$34)</f>
        <v>-3247997.4757470158</v>
      </c>
      <c r="I37" s="154">
        <f t="shared" ref="I37:I48" si="6">(+D37+D37*E37-H37)*-1</f>
        <v>34844809.425740339</v>
      </c>
    </row>
    <row r="38" spans="2:9" ht="20.100000000000001" customHeight="1">
      <c r="B38" s="141" t="s">
        <v>335</v>
      </c>
      <c r="C38" s="537" t="str">
        <f>C37</f>
        <v>Year 2021</v>
      </c>
      <c r="D38" s="578">
        <f>-I37</f>
        <v>-34844809.425740339</v>
      </c>
      <c r="E38" s="574">
        <f>+E37</f>
        <v>4.1949999999999999E-3</v>
      </c>
      <c r="F38" s="579"/>
      <c r="G38" s="154">
        <f t="shared" si="5"/>
        <v>146173.97554098073</v>
      </c>
      <c r="H38" s="154">
        <f>H37</f>
        <v>-3247997.4757470158</v>
      </c>
      <c r="I38" s="154">
        <f t="shared" si="6"/>
        <v>31742985.925534304</v>
      </c>
    </row>
    <row r="39" spans="2:9" ht="20.100000000000001" customHeight="1">
      <c r="B39" s="141" t="s">
        <v>336</v>
      </c>
      <c r="C39" s="537" t="str">
        <f t="shared" ref="C39:C48" si="7">C38</f>
        <v>Year 2021</v>
      </c>
      <c r="D39" s="578">
        <f t="shared" ref="D39:D48" si="8">-I38</f>
        <v>-31742985.925534304</v>
      </c>
      <c r="E39" s="574">
        <f t="shared" ref="E39:E48" si="9">+E38</f>
        <v>4.1949999999999999E-3</v>
      </c>
      <c r="F39" s="579"/>
      <c r="G39" s="154">
        <f t="shared" si="5"/>
        <v>133161.82595761641</v>
      </c>
      <c r="H39" s="154">
        <f t="shared" ref="H39:H48" si="10">H38</f>
        <v>-3247997.4757470158</v>
      </c>
      <c r="I39" s="154">
        <f t="shared" si="6"/>
        <v>28628150.275744904</v>
      </c>
    </row>
    <row r="40" spans="2:9" ht="20.100000000000001" customHeight="1">
      <c r="B40" s="141" t="s">
        <v>337</v>
      </c>
      <c r="C40" s="537" t="str">
        <f t="shared" si="7"/>
        <v>Year 2021</v>
      </c>
      <c r="D40" s="578">
        <f t="shared" si="8"/>
        <v>-28628150.275744904</v>
      </c>
      <c r="E40" s="574">
        <f t="shared" si="9"/>
        <v>4.1949999999999999E-3</v>
      </c>
      <c r="F40" s="579"/>
      <c r="G40" s="154">
        <f t="shared" si="5"/>
        <v>120095.09040674986</v>
      </c>
      <c r="H40" s="154">
        <f t="shared" si="10"/>
        <v>-3247997.4757470158</v>
      </c>
      <c r="I40" s="154">
        <f t="shared" si="6"/>
        <v>25500247.890404638</v>
      </c>
    </row>
    <row r="41" spans="2:9" ht="20.100000000000001" customHeight="1">
      <c r="B41" s="141" t="s">
        <v>338</v>
      </c>
      <c r="C41" s="537" t="str">
        <f t="shared" si="7"/>
        <v>Year 2021</v>
      </c>
      <c r="D41" s="578">
        <f t="shared" si="8"/>
        <v>-25500247.890404638</v>
      </c>
      <c r="E41" s="574">
        <f t="shared" si="9"/>
        <v>4.1949999999999999E-3</v>
      </c>
      <c r="F41" s="579"/>
      <c r="G41" s="154">
        <f t="shared" si="5"/>
        <v>106973.53990024746</v>
      </c>
      <c r="H41" s="154">
        <f t="shared" si="10"/>
        <v>-3247997.4757470158</v>
      </c>
      <c r="I41" s="154">
        <f t="shared" si="6"/>
        <v>22359223.95455787</v>
      </c>
    </row>
    <row r="42" spans="2:9" ht="20.100000000000001" customHeight="1">
      <c r="B42" s="141" t="s">
        <v>354</v>
      </c>
      <c r="C42" s="537" t="str">
        <f t="shared" si="7"/>
        <v>Year 2021</v>
      </c>
      <c r="D42" s="578">
        <f t="shared" si="8"/>
        <v>-22359223.95455787</v>
      </c>
      <c r="E42" s="574">
        <f t="shared" si="9"/>
        <v>4.1949999999999999E-3</v>
      </c>
      <c r="F42" s="579"/>
      <c r="G42" s="154">
        <f t="shared" si="5"/>
        <v>93796.94448937026</v>
      </c>
      <c r="H42" s="154">
        <f t="shared" si="10"/>
        <v>-3247997.4757470158</v>
      </c>
      <c r="I42" s="154">
        <f t="shared" si="6"/>
        <v>19205023.423300225</v>
      </c>
    </row>
    <row r="43" spans="2:9" ht="20.100000000000001" customHeight="1">
      <c r="B43" s="141" t="s">
        <v>339</v>
      </c>
      <c r="C43" s="537" t="str">
        <f t="shared" si="7"/>
        <v>Year 2021</v>
      </c>
      <c r="D43" s="578">
        <f t="shared" si="8"/>
        <v>-19205023.423300225</v>
      </c>
      <c r="E43" s="574">
        <f t="shared" si="9"/>
        <v>4.1949999999999999E-3</v>
      </c>
      <c r="F43" s="579"/>
      <c r="G43" s="154">
        <f t="shared" si="5"/>
        <v>80565.073260744437</v>
      </c>
      <c r="H43" s="154">
        <f t="shared" si="10"/>
        <v>-3247997.4757470158</v>
      </c>
      <c r="I43" s="154">
        <f t="shared" si="6"/>
        <v>16037591.020813953</v>
      </c>
    </row>
    <row r="44" spans="2:9" ht="20.100000000000001" customHeight="1">
      <c r="B44" s="141" t="s">
        <v>340</v>
      </c>
      <c r="C44" s="537" t="str">
        <f t="shared" si="7"/>
        <v>Year 2021</v>
      </c>
      <c r="D44" s="578">
        <f t="shared" si="8"/>
        <v>-16037591.020813953</v>
      </c>
      <c r="E44" s="574">
        <f t="shared" si="9"/>
        <v>4.1949999999999999E-3</v>
      </c>
      <c r="F44" s="579"/>
      <c r="G44" s="154">
        <f t="shared" si="5"/>
        <v>67277.694332314539</v>
      </c>
      <c r="H44" s="154">
        <f t="shared" si="10"/>
        <v>-3247997.4757470158</v>
      </c>
      <c r="I44" s="154">
        <f t="shared" si="6"/>
        <v>12856871.239399252</v>
      </c>
    </row>
    <row r="45" spans="2:9" ht="20.100000000000001" customHeight="1">
      <c r="B45" s="141" t="s">
        <v>341</v>
      </c>
      <c r="C45" s="537" t="str">
        <f t="shared" si="7"/>
        <v>Year 2021</v>
      </c>
      <c r="D45" s="578">
        <f t="shared" si="8"/>
        <v>-12856871.239399252</v>
      </c>
      <c r="E45" s="574">
        <f t="shared" si="9"/>
        <v>4.1949999999999999E-3</v>
      </c>
      <c r="F45" s="579"/>
      <c r="G45" s="154">
        <f t="shared" si="5"/>
        <v>53934.574849279867</v>
      </c>
      <c r="H45" s="154">
        <f t="shared" si="10"/>
        <v>-3247997.4757470158</v>
      </c>
      <c r="I45" s="154">
        <f t="shared" si="6"/>
        <v>9662808.3385015167</v>
      </c>
    </row>
    <row r="46" spans="2:9" ht="20.100000000000001" customHeight="1">
      <c r="B46" s="141" t="s">
        <v>343</v>
      </c>
      <c r="C46" s="537" t="str">
        <f t="shared" si="7"/>
        <v>Year 2021</v>
      </c>
      <c r="D46" s="578">
        <f t="shared" si="8"/>
        <v>-9662808.3385015167</v>
      </c>
      <c r="E46" s="574">
        <f t="shared" si="9"/>
        <v>4.1949999999999999E-3</v>
      </c>
      <c r="F46" s="579"/>
      <c r="G46" s="154">
        <f t="shared" si="5"/>
        <v>40535.480980013861</v>
      </c>
      <c r="H46" s="154">
        <f t="shared" si="10"/>
        <v>-3247997.4757470158</v>
      </c>
      <c r="I46" s="154">
        <f t="shared" si="6"/>
        <v>6455346.3437345158</v>
      </c>
    </row>
    <row r="47" spans="2:9" ht="20.100000000000001" customHeight="1">
      <c r="B47" s="141" t="s">
        <v>342</v>
      </c>
      <c r="C47" s="537" t="str">
        <f t="shared" si="7"/>
        <v>Year 2021</v>
      </c>
      <c r="D47" s="578">
        <f t="shared" si="8"/>
        <v>-6455346.3437345158</v>
      </c>
      <c r="E47" s="574">
        <f t="shared" si="9"/>
        <v>4.1949999999999999E-3</v>
      </c>
      <c r="F47" s="579"/>
      <c r="G47" s="154">
        <f t="shared" si="5"/>
        <v>27080.177911966293</v>
      </c>
      <c r="H47" s="154">
        <f t="shared" si="10"/>
        <v>-3247997.4757470158</v>
      </c>
      <c r="I47" s="154">
        <f t="shared" si="6"/>
        <v>3234429.0458994661</v>
      </c>
    </row>
    <row r="48" spans="2:9" ht="20.100000000000001" customHeight="1">
      <c r="B48" s="141" t="s">
        <v>333</v>
      </c>
      <c r="C48" s="537" t="str">
        <f t="shared" si="7"/>
        <v>Year 2021</v>
      </c>
      <c r="D48" s="578">
        <f t="shared" si="8"/>
        <v>-3234429.0458994661</v>
      </c>
      <c r="E48" s="574">
        <f t="shared" si="9"/>
        <v>4.1949999999999999E-3</v>
      </c>
      <c r="F48" s="579"/>
      <c r="G48" s="155">
        <f t="shared" si="5"/>
        <v>13568.429847548261</v>
      </c>
      <c r="H48" s="154">
        <f t="shared" si="10"/>
        <v>-3247997.4757470158</v>
      </c>
      <c r="I48" s="154">
        <f t="shared" si="6"/>
        <v>-1.3969838619232178E-9</v>
      </c>
    </row>
    <row r="49" spans="1:10" ht="20.100000000000001" customHeight="1">
      <c r="B49" s="141"/>
      <c r="C49" s="141"/>
      <c r="D49" s="578"/>
      <c r="E49" s="574"/>
      <c r="F49" s="579"/>
      <c r="G49" s="154">
        <f>SUM(G37:G48)</f>
        <v>1042294.5746652161</v>
      </c>
      <c r="H49" s="154"/>
      <c r="I49" s="154"/>
    </row>
    <row r="50" spans="1:10" ht="20.100000000000001" customHeight="1">
      <c r="B50" s="157"/>
      <c r="C50" s="157"/>
      <c r="D50" s="577"/>
      <c r="E50" s="577"/>
      <c r="F50" s="577"/>
      <c r="G50" s="577"/>
      <c r="H50" s="577"/>
      <c r="I50" s="577"/>
    </row>
    <row r="51" spans="1:10" ht="20.100000000000001" customHeight="1">
      <c r="B51" s="579" t="s">
        <v>477</v>
      </c>
      <c r="C51" s="157"/>
      <c r="D51" s="577"/>
      <c r="E51" s="577"/>
      <c r="F51" s="577"/>
      <c r="G51" s="577"/>
      <c r="H51" s="160">
        <f>SUM(H37:H48)*-1</f>
        <v>38975969.708964191</v>
      </c>
      <c r="I51" s="577"/>
    </row>
    <row r="52" spans="1:10" ht="20.100000000000001" customHeight="1">
      <c r="B52" s="579" t="s">
        <v>712</v>
      </c>
      <c r="C52" s="157"/>
      <c r="D52" s="577"/>
      <c r="E52" s="577"/>
      <c r="F52" s="577"/>
      <c r="G52" s="577"/>
      <c r="H52" s="601">
        <f>+F10</f>
        <v>-35156972.328624129</v>
      </c>
      <c r="I52" s="577"/>
    </row>
    <row r="53" spans="1:10" ht="20.100000000000001" customHeight="1">
      <c r="B53" s="579" t="s">
        <v>475</v>
      </c>
      <c r="C53" s="157"/>
      <c r="D53" s="577"/>
      <c r="E53" s="577"/>
      <c r="F53" s="577"/>
      <c r="G53" s="577"/>
      <c r="H53" s="160">
        <f>H51+H52</f>
        <v>3818997.3803400621</v>
      </c>
      <c r="I53" s="577"/>
    </row>
    <row r="55" spans="1:10" ht="32.1" customHeight="1">
      <c r="A55" s="216" t="s">
        <v>577</v>
      </c>
      <c r="B55" s="705" t="s">
        <v>578</v>
      </c>
      <c r="C55" s="705"/>
      <c r="D55" s="705"/>
      <c r="E55" s="705"/>
      <c r="F55" s="705"/>
      <c r="G55" s="705"/>
      <c r="H55" s="705"/>
      <c r="I55" s="705"/>
      <c r="J55" s="705"/>
    </row>
  </sheetData>
  <mergeCells count="5">
    <mergeCell ref="B5:I5"/>
    <mergeCell ref="B6:I6"/>
    <mergeCell ref="B13:C13"/>
    <mergeCell ref="B14:D14"/>
    <mergeCell ref="B55:J55"/>
  </mergeCells>
  <printOptions horizontalCentered="1"/>
  <pageMargins left="0.7" right="0.7" top="0.75" bottom="0.75" header="0.3" footer="0.3"/>
  <pageSetup scale="45"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L48"/>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90" customWidth="1"/>
    <col min="2" max="2" width="10.81640625" style="84" customWidth="1"/>
    <col min="3" max="3" width="8.90625" style="84"/>
    <col min="4" max="4" width="2.81640625" style="84" customWidth="1"/>
    <col min="5" max="10" width="12.81640625" style="90" customWidth="1"/>
    <col min="11" max="11" width="5.81640625" style="90" customWidth="1"/>
    <col min="12" max="12" width="13.81640625" style="84" customWidth="1"/>
    <col min="13" max="16384" width="8.90625" style="84"/>
  </cols>
  <sheetData>
    <row r="1" spans="1:12" ht="20.100000000000001" customHeight="1">
      <c r="A1" s="93" t="str">
        <f ca="1">RIGHT(CELL("filename",D2),LEN(CELL("filename",D2))-FIND("]",CELL("filename",D2)))</f>
        <v>WP01 Plant</v>
      </c>
    </row>
    <row r="2" spans="1:12" ht="20.100000000000001" customHeight="1">
      <c r="C2" s="190"/>
    </row>
    <row r="3" spans="1:12" ht="20.100000000000001" customHeight="1">
      <c r="E3" s="92" t="s">
        <v>355</v>
      </c>
      <c r="F3" s="92" t="s">
        <v>33</v>
      </c>
      <c r="G3" s="92" t="s">
        <v>356</v>
      </c>
      <c r="H3" s="92" t="s">
        <v>357</v>
      </c>
      <c r="I3" s="92" t="s">
        <v>358</v>
      </c>
      <c r="J3" s="92" t="s">
        <v>359</v>
      </c>
      <c r="K3" s="84"/>
      <c r="L3" s="92" t="s">
        <v>11</v>
      </c>
    </row>
    <row r="4" spans="1:12" ht="20.100000000000001" customHeight="1">
      <c r="E4" s="92"/>
      <c r="F4" s="92"/>
      <c r="G4" s="92"/>
      <c r="H4" s="92"/>
      <c r="I4" s="92"/>
      <c r="J4" s="92"/>
      <c r="K4" s="84"/>
    </row>
    <row r="5" spans="1:12" ht="20.100000000000001" customHeight="1">
      <c r="D5" s="88" t="s">
        <v>364</v>
      </c>
      <c r="E5" s="91" t="s">
        <v>171</v>
      </c>
      <c r="F5" s="91" t="s">
        <v>360</v>
      </c>
      <c r="G5" s="91" t="s">
        <v>172</v>
      </c>
      <c r="H5" s="91" t="s">
        <v>362</v>
      </c>
      <c r="I5" s="91" t="s">
        <v>361</v>
      </c>
      <c r="J5" s="94">
        <v>356.1</v>
      </c>
      <c r="K5" s="84"/>
    </row>
    <row r="6" spans="1:12" ht="20.100000000000001" customHeight="1">
      <c r="A6" s="94">
        <v>1</v>
      </c>
      <c r="B6" s="84" t="s">
        <v>333</v>
      </c>
      <c r="C6" s="210">
        <f>'Appendix C-RRCA'!C11</f>
        <v>2020</v>
      </c>
      <c r="E6" s="175"/>
      <c r="F6" s="175">
        <v>5044821859.8477898</v>
      </c>
      <c r="G6" s="175"/>
      <c r="H6" s="175">
        <v>184579155.11583</v>
      </c>
      <c r="I6" s="175">
        <v>110941738.97104737</v>
      </c>
      <c r="J6" s="175"/>
      <c r="K6" s="176"/>
      <c r="L6" s="176">
        <f t="shared" ref="L6:L18" si="0">SUM(E6:J6)</f>
        <v>5340342753.9346676</v>
      </c>
    </row>
    <row r="7" spans="1:12" ht="20.100000000000001" customHeight="1">
      <c r="A7" s="94">
        <v>2</v>
      </c>
      <c r="B7" s="84" t="s">
        <v>334</v>
      </c>
      <c r="C7" s="87">
        <f>C6+1</f>
        <v>2021</v>
      </c>
      <c r="E7" s="175"/>
      <c r="F7" s="175">
        <v>5056468008.7657032</v>
      </c>
      <c r="G7" s="175"/>
      <c r="H7" s="175">
        <v>185408005.45292017</v>
      </c>
      <c r="I7" s="175">
        <v>111322926.21608347</v>
      </c>
      <c r="J7" s="175"/>
      <c r="K7" s="176"/>
      <c r="L7" s="176">
        <f t="shared" si="0"/>
        <v>5353198940.4347067</v>
      </c>
    </row>
    <row r="8" spans="1:12" ht="20.100000000000001" customHeight="1">
      <c r="A8" s="94">
        <v>3</v>
      </c>
      <c r="B8" s="84" t="s">
        <v>335</v>
      </c>
      <c r="C8" s="87">
        <f>C7</f>
        <v>2021</v>
      </c>
      <c r="E8" s="175"/>
      <c r="F8" s="175">
        <v>5065326807.0369034</v>
      </c>
      <c r="G8" s="175"/>
      <c r="H8" s="175">
        <v>186241749.45809039</v>
      </c>
      <c r="I8" s="175">
        <v>111686879.76473054</v>
      </c>
      <c r="J8" s="175"/>
      <c r="K8" s="176"/>
      <c r="L8" s="176">
        <f t="shared" si="0"/>
        <v>5363255436.2597246</v>
      </c>
    </row>
    <row r="9" spans="1:12" ht="20.100000000000001" customHeight="1">
      <c r="A9" s="94">
        <v>4</v>
      </c>
      <c r="B9" s="84" t="s">
        <v>336</v>
      </c>
      <c r="C9" s="87">
        <f t="shared" ref="C9:C18" si="1">C8</f>
        <v>2021</v>
      </c>
      <c r="E9" s="175"/>
      <c r="F9" s="175">
        <v>5073312083.6839437</v>
      </c>
      <c r="G9" s="175"/>
      <c r="H9" s="175">
        <v>187122527.76267394</v>
      </c>
      <c r="I9" s="175">
        <v>112061796.49567591</v>
      </c>
      <c r="J9" s="175"/>
      <c r="K9" s="176"/>
      <c r="L9" s="176">
        <f t="shared" si="0"/>
        <v>5372496407.9422941</v>
      </c>
    </row>
    <row r="10" spans="1:12" ht="20.100000000000001" customHeight="1">
      <c r="A10" s="94">
        <v>5</v>
      </c>
      <c r="B10" s="84" t="s">
        <v>337</v>
      </c>
      <c r="C10" s="87">
        <f t="shared" si="1"/>
        <v>2021</v>
      </c>
      <c r="E10" s="175"/>
      <c r="F10" s="175">
        <v>5086741655.6255484</v>
      </c>
      <c r="G10" s="175"/>
      <c r="H10" s="175">
        <v>188003578.25687701</v>
      </c>
      <c r="I10" s="175">
        <v>112860526.01050033</v>
      </c>
      <c r="J10" s="175"/>
      <c r="K10" s="176"/>
      <c r="L10" s="176">
        <f t="shared" si="0"/>
        <v>5387605759.8929253</v>
      </c>
    </row>
    <row r="11" spans="1:12" ht="20.100000000000001" customHeight="1">
      <c r="A11" s="94">
        <v>6</v>
      </c>
      <c r="B11" s="84" t="s">
        <v>338</v>
      </c>
      <c r="C11" s="87">
        <f t="shared" si="1"/>
        <v>2021</v>
      </c>
      <c r="E11" s="175"/>
      <c r="F11" s="175">
        <v>5122819013.9440918</v>
      </c>
      <c r="G11" s="175"/>
      <c r="H11" s="175">
        <v>199092572.40984064</v>
      </c>
      <c r="I11" s="175">
        <v>113236942.24170627</v>
      </c>
      <c r="J11" s="175"/>
      <c r="K11" s="176"/>
      <c r="L11" s="176">
        <f t="shared" si="0"/>
        <v>5435148528.5956383</v>
      </c>
    </row>
    <row r="12" spans="1:12" ht="20.100000000000001" customHeight="1">
      <c r="A12" s="94">
        <v>7</v>
      </c>
      <c r="B12" s="84" t="s">
        <v>354</v>
      </c>
      <c r="C12" s="87">
        <f t="shared" si="1"/>
        <v>2021</v>
      </c>
      <c r="E12" s="175"/>
      <c r="F12" s="175">
        <v>5177795615.4434519</v>
      </c>
      <c r="G12" s="175"/>
      <c r="H12" s="175">
        <v>199364502.52199289</v>
      </c>
      <c r="I12" s="175">
        <v>115352628.48020256</v>
      </c>
      <c r="J12" s="175"/>
      <c r="K12" s="176"/>
      <c r="L12" s="176">
        <f t="shared" si="0"/>
        <v>5492512746.4456472</v>
      </c>
    </row>
    <row r="13" spans="1:12" ht="20.100000000000001" customHeight="1">
      <c r="A13" s="94">
        <v>8</v>
      </c>
      <c r="B13" s="84" t="s">
        <v>339</v>
      </c>
      <c r="C13" s="87">
        <f t="shared" si="1"/>
        <v>2021</v>
      </c>
      <c r="E13" s="175"/>
      <c r="F13" s="175">
        <v>5188062936.1836672</v>
      </c>
      <c r="G13" s="175"/>
      <c r="H13" s="175">
        <v>199780913.74983838</v>
      </c>
      <c r="I13" s="175">
        <v>116147447.64313525</v>
      </c>
      <c r="J13" s="175"/>
      <c r="K13" s="176"/>
      <c r="L13" s="176">
        <f t="shared" si="0"/>
        <v>5503991297.5766411</v>
      </c>
    </row>
    <row r="14" spans="1:12" ht="20.100000000000001" customHeight="1">
      <c r="A14" s="94">
        <v>9</v>
      </c>
      <c r="B14" s="84" t="s">
        <v>340</v>
      </c>
      <c r="C14" s="87">
        <f t="shared" si="1"/>
        <v>2021</v>
      </c>
      <c r="E14" s="175"/>
      <c r="F14" s="175">
        <v>5215474270.0485439</v>
      </c>
      <c r="G14" s="175"/>
      <c r="H14" s="175">
        <v>200377836.26925063</v>
      </c>
      <c r="I14" s="175">
        <v>116518902.5952809</v>
      </c>
      <c r="J14" s="175"/>
      <c r="K14" s="176"/>
      <c r="L14" s="176">
        <f t="shared" si="0"/>
        <v>5532371008.9130754</v>
      </c>
    </row>
    <row r="15" spans="1:12" ht="20.100000000000001" customHeight="1">
      <c r="A15" s="94">
        <v>10</v>
      </c>
      <c r="B15" s="84" t="s">
        <v>341</v>
      </c>
      <c r="C15" s="87">
        <f t="shared" si="1"/>
        <v>2021</v>
      </c>
      <c r="E15" s="175"/>
      <c r="F15" s="175">
        <v>5246326750.9783363</v>
      </c>
      <c r="G15" s="175"/>
      <c r="H15" s="175">
        <v>200714478.38494679</v>
      </c>
      <c r="I15" s="175">
        <v>117009910.08966534</v>
      </c>
      <c r="J15" s="175"/>
      <c r="K15" s="176"/>
      <c r="L15" s="176">
        <f t="shared" si="0"/>
        <v>5564051139.4529486</v>
      </c>
    </row>
    <row r="16" spans="1:12" ht="20.100000000000001" customHeight="1">
      <c r="A16" s="94">
        <v>11</v>
      </c>
      <c r="B16" s="84" t="s">
        <v>343</v>
      </c>
      <c r="C16" s="87">
        <f t="shared" si="1"/>
        <v>2021</v>
      </c>
      <c r="E16" s="175"/>
      <c r="F16" s="175">
        <v>5259106659.7421265</v>
      </c>
      <c r="G16" s="175"/>
      <c r="H16" s="175">
        <v>200814541.14206836</v>
      </c>
      <c r="I16" s="175">
        <v>117877690.93093356</v>
      </c>
      <c r="J16" s="175"/>
      <c r="K16" s="176"/>
      <c r="L16" s="176">
        <f t="shared" si="0"/>
        <v>5577798891.8151283</v>
      </c>
    </row>
    <row r="17" spans="1:12" ht="20.100000000000001" customHeight="1">
      <c r="A17" s="94">
        <v>12</v>
      </c>
      <c r="B17" s="84" t="s">
        <v>342</v>
      </c>
      <c r="C17" s="87">
        <f t="shared" si="1"/>
        <v>2021</v>
      </c>
      <c r="E17" s="175"/>
      <c r="F17" s="175">
        <v>5262933658.3859243</v>
      </c>
      <c r="G17" s="175"/>
      <c r="H17" s="175">
        <v>200918739.88264605</v>
      </c>
      <c r="I17" s="175">
        <v>118249005.49311318</v>
      </c>
      <c r="J17" s="175"/>
      <c r="K17" s="176"/>
      <c r="L17" s="176">
        <f t="shared" si="0"/>
        <v>5582101403.7616835</v>
      </c>
    </row>
    <row r="18" spans="1:12" ht="20.100000000000001" customHeight="1">
      <c r="A18" s="94">
        <v>13</v>
      </c>
      <c r="B18" s="84" t="s">
        <v>333</v>
      </c>
      <c r="C18" s="87">
        <f t="shared" si="1"/>
        <v>2021</v>
      </c>
      <c r="E18" s="175"/>
      <c r="F18" s="175">
        <v>5396024094.576416</v>
      </c>
      <c r="G18" s="175"/>
      <c r="H18" s="175">
        <v>208399565.77982786</v>
      </c>
      <c r="I18" s="175">
        <v>136205309.50513384</v>
      </c>
      <c r="J18" s="175"/>
      <c r="K18" s="176"/>
      <c r="L18" s="176">
        <f t="shared" si="0"/>
        <v>5740628969.8613777</v>
      </c>
    </row>
    <row r="19" spans="1:12" ht="20.100000000000001" customHeight="1">
      <c r="E19" s="177"/>
      <c r="F19" s="177"/>
      <c r="G19" s="177"/>
      <c r="H19" s="177"/>
      <c r="I19" s="177"/>
      <c r="J19" s="177"/>
      <c r="K19" s="176"/>
      <c r="L19" s="176"/>
    </row>
    <row r="20" spans="1:12" ht="20.100000000000001" customHeight="1">
      <c r="A20" s="94">
        <v>14</v>
      </c>
      <c r="B20" s="84" t="s">
        <v>363</v>
      </c>
      <c r="E20" s="177">
        <f>SUM(E6:E18)/13</f>
        <v>0</v>
      </c>
      <c r="F20" s="177">
        <f t="shared" ref="F20:L20" si="2">SUM(F6:F18)/13</f>
        <v>5168862570.3278809</v>
      </c>
      <c r="G20" s="177">
        <f t="shared" si="2"/>
        <v>0</v>
      </c>
      <c r="H20" s="177">
        <f t="shared" si="2"/>
        <v>195447551.2451387</v>
      </c>
      <c r="I20" s="177">
        <f t="shared" si="2"/>
        <v>116113208.03363143</v>
      </c>
      <c r="J20" s="177">
        <f t="shared" si="2"/>
        <v>0</v>
      </c>
      <c r="K20" s="177"/>
      <c r="L20" s="177">
        <f t="shared" si="2"/>
        <v>5480423329.6066504</v>
      </c>
    </row>
    <row r="23" spans="1:12" ht="20.100000000000001" customHeight="1">
      <c r="B23" s="106" t="s">
        <v>481</v>
      </c>
      <c r="C23" s="107"/>
      <c r="D23" s="107"/>
      <c r="E23" s="108"/>
      <c r="F23" s="108"/>
      <c r="G23" s="109"/>
      <c r="H23" s="84"/>
      <c r="I23" s="84"/>
      <c r="J23" s="84"/>
      <c r="K23" s="84"/>
    </row>
    <row r="24" spans="1:12" ht="20.100000000000001" customHeight="1">
      <c r="B24" s="110"/>
      <c r="C24" s="111"/>
      <c r="D24" s="111"/>
      <c r="E24" s="111"/>
      <c r="F24" s="112" t="s">
        <v>33</v>
      </c>
      <c r="G24" s="113"/>
      <c r="H24" s="84"/>
      <c r="I24" s="84"/>
      <c r="J24" s="84"/>
      <c r="K24" s="84"/>
    </row>
    <row r="25" spans="1:12" ht="20.100000000000001" customHeight="1">
      <c r="B25" s="110"/>
      <c r="C25" s="111"/>
      <c r="D25" s="111"/>
      <c r="E25" s="111"/>
      <c r="F25" s="112"/>
      <c r="G25" s="113"/>
      <c r="H25" s="84"/>
      <c r="I25" s="84"/>
      <c r="J25" s="84"/>
      <c r="K25" s="84"/>
    </row>
    <row r="26" spans="1:12" ht="20.100000000000001" customHeight="1">
      <c r="B26" s="110"/>
      <c r="C26" s="111"/>
      <c r="D26" s="114" t="s">
        <v>364</v>
      </c>
      <c r="E26" s="111"/>
      <c r="F26" s="115" t="s">
        <v>407</v>
      </c>
      <c r="G26" s="113"/>
      <c r="H26" s="84"/>
      <c r="I26" s="84"/>
      <c r="J26" s="84"/>
      <c r="K26" s="84"/>
    </row>
    <row r="27" spans="1:12" ht="20.100000000000001" customHeight="1">
      <c r="A27" s="94">
        <v>15</v>
      </c>
      <c r="B27" s="110" t="s">
        <v>333</v>
      </c>
      <c r="C27" s="116">
        <f>C6</f>
        <v>2020</v>
      </c>
      <c r="D27" s="111"/>
      <c r="E27" s="111"/>
      <c r="F27" s="178">
        <v>1831146.08</v>
      </c>
      <c r="G27" s="113"/>
      <c r="H27" s="84"/>
      <c r="I27" s="84"/>
      <c r="J27" s="84"/>
      <c r="K27" s="84"/>
    </row>
    <row r="28" spans="1:12" ht="20.100000000000001" customHeight="1">
      <c r="A28" s="94">
        <v>16</v>
      </c>
      <c r="B28" s="110" t="s">
        <v>334</v>
      </c>
      <c r="C28" s="116">
        <f>C27+1</f>
        <v>2021</v>
      </c>
      <c r="D28" s="111"/>
      <c r="E28" s="111"/>
      <c r="F28" s="178">
        <v>1831146.08</v>
      </c>
      <c r="G28" s="113"/>
      <c r="H28" s="84"/>
      <c r="I28" s="84"/>
      <c r="J28" s="84"/>
      <c r="K28" s="84"/>
    </row>
    <row r="29" spans="1:12" ht="20.100000000000001" customHeight="1">
      <c r="A29" s="94">
        <v>17</v>
      </c>
      <c r="B29" s="110" t="s">
        <v>335</v>
      </c>
      <c r="C29" s="116">
        <f>C28</f>
        <v>2021</v>
      </c>
      <c r="D29" s="111"/>
      <c r="E29" s="111"/>
      <c r="F29" s="178">
        <v>1831146.08</v>
      </c>
      <c r="G29" s="113"/>
      <c r="H29" s="84"/>
      <c r="I29" s="84"/>
      <c r="J29" s="84"/>
      <c r="K29" s="84"/>
    </row>
    <row r="30" spans="1:12" ht="20.100000000000001" customHeight="1">
      <c r="A30" s="94">
        <v>18</v>
      </c>
      <c r="B30" s="110" t="s">
        <v>336</v>
      </c>
      <c r="C30" s="116">
        <f t="shared" ref="C30:C39" si="3">C29</f>
        <v>2021</v>
      </c>
      <c r="D30" s="111"/>
      <c r="E30" s="111"/>
      <c r="F30" s="178">
        <v>1831146.08</v>
      </c>
      <c r="G30" s="113"/>
      <c r="H30" s="84"/>
      <c r="I30" s="84"/>
      <c r="J30" s="84"/>
      <c r="K30" s="84"/>
    </row>
    <row r="31" spans="1:12" ht="20.100000000000001" customHeight="1">
      <c r="A31" s="94">
        <v>19</v>
      </c>
      <c r="B31" s="110" t="s">
        <v>337</v>
      </c>
      <c r="C31" s="116">
        <f t="shared" si="3"/>
        <v>2021</v>
      </c>
      <c r="D31" s="111"/>
      <c r="E31" s="111"/>
      <c r="F31" s="178">
        <v>1831146.08</v>
      </c>
      <c r="G31" s="113"/>
      <c r="H31" s="84"/>
      <c r="I31" s="84"/>
      <c r="J31" s="84"/>
      <c r="K31" s="84"/>
    </row>
    <row r="32" spans="1:12" ht="20.100000000000001" customHeight="1">
      <c r="A32" s="94">
        <v>20</v>
      </c>
      <c r="B32" s="110" t="s">
        <v>338</v>
      </c>
      <c r="C32" s="116">
        <f t="shared" si="3"/>
        <v>2021</v>
      </c>
      <c r="D32" s="111"/>
      <c r="E32" s="111"/>
      <c r="F32" s="178">
        <v>1831146.08</v>
      </c>
      <c r="G32" s="113"/>
      <c r="H32" s="84"/>
      <c r="I32" s="84"/>
      <c r="J32" s="84"/>
      <c r="K32" s="84"/>
    </row>
    <row r="33" spans="1:11" ht="20.100000000000001" customHeight="1">
      <c r="A33" s="94">
        <v>21</v>
      </c>
      <c r="B33" s="110" t="s">
        <v>354</v>
      </c>
      <c r="C33" s="116">
        <f t="shared" si="3"/>
        <v>2021</v>
      </c>
      <c r="D33" s="111"/>
      <c r="E33" s="111"/>
      <c r="F33" s="178">
        <v>1831146.08</v>
      </c>
      <c r="G33" s="113"/>
      <c r="H33" s="84"/>
      <c r="I33" s="84"/>
      <c r="J33" s="84"/>
      <c r="K33" s="84"/>
    </row>
    <row r="34" spans="1:11" ht="20.100000000000001" customHeight="1">
      <c r="A34" s="94">
        <v>22</v>
      </c>
      <c r="B34" s="110" t="s">
        <v>339</v>
      </c>
      <c r="C34" s="116">
        <f t="shared" si="3"/>
        <v>2021</v>
      </c>
      <c r="D34" s="111"/>
      <c r="E34" s="111"/>
      <c r="F34" s="178">
        <v>1831146.08</v>
      </c>
      <c r="G34" s="113"/>
      <c r="H34" s="84"/>
      <c r="I34" s="84"/>
      <c r="J34" s="84"/>
      <c r="K34" s="84"/>
    </row>
    <row r="35" spans="1:11" ht="20.100000000000001" customHeight="1">
      <c r="A35" s="94">
        <v>23</v>
      </c>
      <c r="B35" s="110" t="s">
        <v>340</v>
      </c>
      <c r="C35" s="116">
        <f t="shared" si="3"/>
        <v>2021</v>
      </c>
      <c r="D35" s="111"/>
      <c r="E35" s="111"/>
      <c r="F35" s="178">
        <v>1831146.08</v>
      </c>
      <c r="G35" s="113"/>
      <c r="H35" s="84"/>
      <c r="I35" s="84"/>
      <c r="J35" s="84"/>
      <c r="K35" s="84"/>
    </row>
    <row r="36" spans="1:11" ht="20.100000000000001" customHeight="1">
      <c r="A36" s="94">
        <v>24</v>
      </c>
      <c r="B36" s="110" t="s">
        <v>341</v>
      </c>
      <c r="C36" s="116">
        <f t="shared" si="3"/>
        <v>2021</v>
      </c>
      <c r="D36" s="111"/>
      <c r="E36" s="111"/>
      <c r="F36" s="178">
        <v>1831146.08</v>
      </c>
      <c r="G36" s="113"/>
      <c r="H36" s="84"/>
      <c r="I36" s="84"/>
      <c r="J36" s="84"/>
      <c r="K36" s="84"/>
    </row>
    <row r="37" spans="1:11" ht="20.100000000000001" customHeight="1">
      <c r="A37" s="94">
        <v>25</v>
      </c>
      <c r="B37" s="110" t="s">
        <v>343</v>
      </c>
      <c r="C37" s="116">
        <f t="shared" si="3"/>
        <v>2021</v>
      </c>
      <c r="D37" s="111"/>
      <c r="E37" s="111"/>
      <c r="F37" s="178">
        <v>1831146.08</v>
      </c>
      <c r="G37" s="113"/>
      <c r="H37" s="84"/>
      <c r="I37" s="84"/>
      <c r="J37" s="84"/>
      <c r="K37" s="84"/>
    </row>
    <row r="38" spans="1:11" ht="20.100000000000001" customHeight="1">
      <c r="A38" s="94">
        <v>26</v>
      </c>
      <c r="B38" s="110" t="s">
        <v>342</v>
      </c>
      <c r="C38" s="116">
        <f t="shared" si="3"/>
        <v>2021</v>
      </c>
      <c r="D38" s="111"/>
      <c r="E38" s="111"/>
      <c r="F38" s="178">
        <v>1831146.08</v>
      </c>
      <c r="G38" s="113"/>
      <c r="H38" s="84"/>
      <c r="I38" s="84"/>
      <c r="J38" s="84"/>
      <c r="K38" s="84"/>
    </row>
    <row r="39" spans="1:11" ht="20.100000000000001" customHeight="1">
      <c r="A39" s="94">
        <v>27</v>
      </c>
      <c r="B39" s="110" t="s">
        <v>333</v>
      </c>
      <c r="C39" s="116">
        <f t="shared" si="3"/>
        <v>2021</v>
      </c>
      <c r="D39" s="111"/>
      <c r="E39" s="111"/>
      <c r="F39" s="178">
        <v>1831146.08</v>
      </c>
      <c r="G39" s="113"/>
      <c r="H39" s="84"/>
      <c r="I39" s="84"/>
      <c r="J39" s="84"/>
      <c r="K39" s="84"/>
    </row>
    <row r="40" spans="1:11" ht="20.100000000000001" customHeight="1">
      <c r="B40" s="110"/>
      <c r="C40" s="111"/>
      <c r="D40" s="111"/>
      <c r="E40" s="111"/>
      <c r="F40" s="179"/>
      <c r="G40" s="113"/>
      <c r="H40" s="84"/>
      <c r="I40" s="84"/>
      <c r="J40" s="84"/>
      <c r="K40" s="84"/>
    </row>
    <row r="41" spans="1:11" ht="20.100000000000001" customHeight="1">
      <c r="A41" s="94">
        <v>28</v>
      </c>
      <c r="B41" s="117" t="s">
        <v>363</v>
      </c>
      <c r="C41" s="118"/>
      <c r="D41" s="118"/>
      <c r="E41" s="118"/>
      <c r="F41" s="180">
        <f>SUM(F27:F39)/13</f>
        <v>1831146.0799999998</v>
      </c>
      <c r="G41" s="119"/>
      <c r="H41" s="84"/>
      <c r="I41" s="84"/>
      <c r="J41" s="84"/>
      <c r="K41" s="84"/>
    </row>
    <row r="47" spans="1:11" ht="20.100000000000001" customHeight="1">
      <c r="A47" s="84" t="s">
        <v>365</v>
      </c>
    </row>
    <row r="48" spans="1:11" ht="20.100000000000001" customHeight="1">
      <c r="A48" s="90" t="s">
        <v>364</v>
      </c>
      <c r="B48" s="84" t="s">
        <v>366</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fitToWidth="0"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M48"/>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90" customWidth="1"/>
    <col min="2" max="2" width="10.81640625" style="84" customWidth="1"/>
    <col min="3" max="3" width="8.90625" style="84"/>
    <col min="4" max="4" width="2.81640625" style="84" customWidth="1"/>
    <col min="5" max="10" width="12.81640625" style="90" customWidth="1"/>
    <col min="11" max="11" width="5.81640625" style="90" customWidth="1"/>
    <col min="12" max="12" width="13.6328125" style="84" customWidth="1"/>
    <col min="13" max="16384" width="8.90625" style="84"/>
  </cols>
  <sheetData>
    <row r="1" spans="1:12" ht="20.100000000000001" customHeight="1">
      <c r="A1" s="93" t="str">
        <f ca="1">RIGHT(CELL("filename",D2),LEN(CELL("filename",D2))-FIND("]",CELL("filename",D2)))</f>
        <v>WP02 Accum Depr</v>
      </c>
    </row>
    <row r="2" spans="1:12" ht="20.100000000000001" customHeight="1">
      <c r="C2" s="190"/>
    </row>
    <row r="3" spans="1:12" ht="20.100000000000001" customHeight="1">
      <c r="E3" s="92" t="s">
        <v>355</v>
      </c>
      <c r="F3" s="92" t="s">
        <v>33</v>
      </c>
      <c r="G3" s="92" t="s">
        <v>356</v>
      </c>
      <c r="H3" s="92" t="s">
        <v>357</v>
      </c>
      <c r="I3" s="92" t="s">
        <v>358</v>
      </c>
      <c r="J3" s="92" t="s">
        <v>359</v>
      </c>
      <c r="K3" s="84"/>
      <c r="L3" s="92" t="s">
        <v>11</v>
      </c>
    </row>
    <row r="4" spans="1:12" ht="20.100000000000001" customHeight="1">
      <c r="E4" s="92"/>
      <c r="F4" s="92"/>
      <c r="G4" s="92"/>
      <c r="H4" s="92"/>
      <c r="I4" s="92"/>
      <c r="J4" s="92"/>
      <c r="K4" s="84"/>
    </row>
    <row r="5" spans="1:12" ht="20.100000000000001" customHeight="1">
      <c r="D5" s="88" t="s">
        <v>364</v>
      </c>
      <c r="E5" s="91" t="s">
        <v>50</v>
      </c>
      <c r="F5" s="91" t="s">
        <v>367</v>
      </c>
      <c r="G5" s="91" t="s">
        <v>51</v>
      </c>
      <c r="H5" s="91" t="s">
        <v>369</v>
      </c>
      <c r="I5" s="91" t="s">
        <v>368</v>
      </c>
      <c r="J5" s="94">
        <v>356.1</v>
      </c>
      <c r="K5" s="84"/>
    </row>
    <row r="6" spans="1:12" ht="20.100000000000001" customHeight="1">
      <c r="A6" s="94">
        <v>1</v>
      </c>
      <c r="B6" s="84" t="s">
        <v>333</v>
      </c>
      <c r="C6" s="210">
        <f>'WP01 Plant'!C6</f>
        <v>2020</v>
      </c>
      <c r="E6" s="175"/>
      <c r="F6" s="175">
        <v>1082862520.6811659</v>
      </c>
      <c r="G6" s="175"/>
      <c r="H6" s="175">
        <v>40632252.250346556</v>
      </c>
      <c r="I6" s="175">
        <v>46732995.584934779</v>
      </c>
      <c r="J6" s="175"/>
      <c r="K6" s="176"/>
      <c r="L6" s="176">
        <f t="shared" ref="L6:L18" si="0">SUM(E6:J6)</f>
        <v>1170227768.5164473</v>
      </c>
    </row>
    <row r="7" spans="1:12" ht="20.100000000000001" customHeight="1">
      <c r="A7" s="94">
        <v>2</v>
      </c>
      <c r="B7" s="84" t="s">
        <v>334</v>
      </c>
      <c r="C7" s="87">
        <f>C6+1</f>
        <v>2021</v>
      </c>
      <c r="E7" s="175"/>
      <c r="F7" s="175">
        <v>1089015707.8621929</v>
      </c>
      <c r="G7" s="175"/>
      <c r="H7" s="175">
        <v>41409281.041572452</v>
      </c>
      <c r="I7" s="175">
        <v>47887030.847128734</v>
      </c>
      <c r="J7" s="175"/>
      <c r="K7" s="176"/>
      <c r="L7" s="176">
        <f t="shared" si="0"/>
        <v>1178312019.7508938</v>
      </c>
    </row>
    <row r="8" spans="1:12" ht="20.100000000000001" customHeight="1">
      <c r="A8" s="94">
        <v>3</v>
      </c>
      <c r="B8" s="84" t="s">
        <v>335</v>
      </c>
      <c r="C8" s="87">
        <f>C7</f>
        <v>2021</v>
      </c>
      <c r="E8" s="175"/>
      <c r="F8" s="175">
        <v>1095668351.6463547</v>
      </c>
      <c r="G8" s="175"/>
      <c r="H8" s="175">
        <v>42187843.537532128</v>
      </c>
      <c r="I8" s="175">
        <v>49041884.304213271</v>
      </c>
      <c r="J8" s="175"/>
      <c r="K8" s="176"/>
      <c r="L8" s="176">
        <f t="shared" si="0"/>
        <v>1186898079.4881001</v>
      </c>
    </row>
    <row r="9" spans="1:12" ht="20.100000000000001" customHeight="1">
      <c r="A9" s="94">
        <v>4</v>
      </c>
      <c r="B9" s="84" t="s">
        <v>336</v>
      </c>
      <c r="C9" s="87">
        <f t="shared" ref="C9:C18" si="1">C8</f>
        <v>2021</v>
      </c>
      <c r="E9" s="175"/>
      <c r="F9" s="175">
        <v>1102564329.7423944</v>
      </c>
      <c r="G9" s="175"/>
      <c r="H9" s="175">
        <v>42965001.785816617</v>
      </c>
      <c r="I9" s="175">
        <v>50197409.760859974</v>
      </c>
      <c r="J9" s="175"/>
      <c r="K9" s="176"/>
      <c r="L9" s="176">
        <f t="shared" si="0"/>
        <v>1195726741.2890711</v>
      </c>
    </row>
    <row r="10" spans="1:12" ht="20.100000000000001" customHeight="1">
      <c r="A10" s="94">
        <v>5</v>
      </c>
      <c r="B10" s="84" t="s">
        <v>337</v>
      </c>
      <c r="C10" s="87">
        <f t="shared" si="1"/>
        <v>2021</v>
      </c>
      <c r="E10" s="175"/>
      <c r="F10" s="175">
        <v>1109436261.8386393</v>
      </c>
      <c r="G10" s="175"/>
      <c r="H10" s="175">
        <v>43744066.367309347</v>
      </c>
      <c r="I10" s="175">
        <v>51354137.070559882</v>
      </c>
      <c r="J10" s="175"/>
      <c r="K10" s="176"/>
      <c r="L10" s="176">
        <f t="shared" si="0"/>
        <v>1204534465.2765086</v>
      </c>
    </row>
    <row r="11" spans="1:12" ht="20.100000000000001" customHeight="1">
      <c r="A11" s="94">
        <v>6</v>
      </c>
      <c r="B11" s="84" t="s">
        <v>338</v>
      </c>
      <c r="C11" s="87">
        <f t="shared" si="1"/>
        <v>2021</v>
      </c>
      <c r="E11" s="175"/>
      <c r="F11" s="175">
        <v>1114493497.5675097</v>
      </c>
      <c r="G11" s="175"/>
      <c r="H11" s="175">
        <v>43915483.533405602</v>
      </c>
      <c r="I11" s="175">
        <v>52512021.105831683</v>
      </c>
      <c r="J11" s="175"/>
      <c r="K11" s="176"/>
      <c r="L11" s="176">
        <f t="shared" si="0"/>
        <v>1210921002.2067468</v>
      </c>
    </row>
    <row r="12" spans="1:12" ht="20.100000000000001" customHeight="1">
      <c r="A12" s="94">
        <v>7</v>
      </c>
      <c r="B12" s="84" t="s">
        <v>354</v>
      </c>
      <c r="C12" s="87">
        <f t="shared" si="1"/>
        <v>2021</v>
      </c>
      <c r="E12" s="175"/>
      <c r="F12" s="175">
        <v>1118300616.9312804</v>
      </c>
      <c r="G12" s="175"/>
      <c r="H12" s="175">
        <v>44821115.83056318</v>
      </c>
      <c r="I12" s="175">
        <v>53670618.341977634</v>
      </c>
      <c r="J12" s="175"/>
      <c r="K12" s="176"/>
      <c r="L12" s="176">
        <f t="shared" si="0"/>
        <v>1216792351.103821</v>
      </c>
    </row>
    <row r="13" spans="1:12" ht="20.100000000000001" customHeight="1">
      <c r="A13" s="94">
        <v>8</v>
      </c>
      <c r="B13" s="84" t="s">
        <v>339</v>
      </c>
      <c r="C13" s="87">
        <f t="shared" si="1"/>
        <v>2021</v>
      </c>
      <c r="E13" s="175"/>
      <c r="F13" s="175">
        <v>1125609267.9242368</v>
      </c>
      <c r="G13" s="175"/>
      <c r="H13" s="175">
        <v>45719227.767057985</v>
      </c>
      <c r="I13" s="175">
        <v>54709577.74036818</v>
      </c>
      <c r="J13" s="175"/>
      <c r="K13" s="176"/>
      <c r="L13" s="176">
        <f t="shared" si="0"/>
        <v>1226038073.4316628</v>
      </c>
    </row>
    <row r="14" spans="1:12" ht="20.100000000000001" customHeight="1">
      <c r="A14" s="94">
        <v>9</v>
      </c>
      <c r="B14" s="84" t="s">
        <v>340</v>
      </c>
      <c r="C14" s="87">
        <f t="shared" si="1"/>
        <v>2021</v>
      </c>
      <c r="E14" s="175"/>
      <c r="F14" s="175">
        <v>1131490819.9998832</v>
      </c>
      <c r="G14" s="175"/>
      <c r="H14" s="175">
        <v>46608428.692112789</v>
      </c>
      <c r="I14" s="175">
        <v>55750184.442967802</v>
      </c>
      <c r="J14" s="175"/>
      <c r="K14" s="176"/>
      <c r="L14" s="176">
        <f t="shared" si="0"/>
        <v>1233849433.1349638</v>
      </c>
    </row>
    <row r="15" spans="1:12" ht="20.100000000000001" customHeight="1">
      <c r="A15" s="94">
        <v>10</v>
      </c>
      <c r="B15" s="84" t="s">
        <v>341</v>
      </c>
      <c r="C15" s="87">
        <f t="shared" si="1"/>
        <v>2021</v>
      </c>
      <c r="E15" s="175"/>
      <c r="F15" s="175">
        <v>1137183055.4118733</v>
      </c>
      <c r="G15" s="175"/>
      <c r="H15" s="175">
        <v>47516656.530130431</v>
      </c>
      <c r="I15" s="175">
        <v>56791680.51822222</v>
      </c>
      <c r="J15" s="175"/>
      <c r="K15" s="176"/>
      <c r="L15" s="176">
        <f t="shared" si="0"/>
        <v>1241491392.4602261</v>
      </c>
    </row>
    <row r="16" spans="1:12" ht="20.100000000000001" customHeight="1">
      <c r="A16" s="94">
        <v>11</v>
      </c>
      <c r="B16" s="84" t="s">
        <v>343</v>
      </c>
      <c r="C16" s="87">
        <f t="shared" si="1"/>
        <v>2021</v>
      </c>
      <c r="E16" s="175"/>
      <c r="F16" s="175">
        <v>1143619129.7183521</v>
      </c>
      <c r="G16" s="175"/>
      <c r="H16" s="175">
        <v>48441012.399864689</v>
      </c>
      <c r="I16" s="175">
        <v>57834517.726815619</v>
      </c>
      <c r="J16" s="175"/>
      <c r="K16" s="176"/>
      <c r="L16" s="176">
        <f t="shared" si="0"/>
        <v>1249894659.8450325</v>
      </c>
    </row>
    <row r="17" spans="1:13" ht="20.100000000000001" customHeight="1">
      <c r="A17" s="94">
        <v>12</v>
      </c>
      <c r="B17" s="84" t="s">
        <v>342</v>
      </c>
      <c r="C17" s="87">
        <f t="shared" si="1"/>
        <v>2021</v>
      </c>
      <c r="E17" s="175"/>
      <c r="F17" s="175">
        <v>1151208989.3398578</v>
      </c>
      <c r="G17" s="175"/>
      <c r="H17" s="175">
        <v>49365674.14769192</v>
      </c>
      <c r="I17" s="175">
        <v>58878622.510324717</v>
      </c>
      <c r="J17" s="175"/>
      <c r="K17" s="176"/>
      <c r="L17" s="176">
        <f t="shared" si="0"/>
        <v>1259453285.9978745</v>
      </c>
    </row>
    <row r="18" spans="1:13" ht="20.100000000000001" customHeight="1">
      <c r="A18" s="94">
        <v>13</v>
      </c>
      <c r="B18" s="84" t="s">
        <v>333</v>
      </c>
      <c r="C18" s="87">
        <f t="shared" si="1"/>
        <v>2021</v>
      </c>
      <c r="E18" s="175"/>
      <c r="F18" s="175">
        <v>1151558431.527077</v>
      </c>
      <c r="G18" s="175"/>
      <c r="H18" s="175">
        <v>49853337.714933097</v>
      </c>
      <c r="I18" s="175">
        <v>59915107.960870668</v>
      </c>
      <c r="J18" s="175"/>
      <c r="K18" s="176"/>
      <c r="L18" s="176">
        <f t="shared" si="0"/>
        <v>1261326877.2028809</v>
      </c>
    </row>
    <row r="19" spans="1:13" ht="20.100000000000001" customHeight="1">
      <c r="E19" s="177"/>
      <c r="F19" s="177"/>
      <c r="G19" s="177"/>
      <c r="H19" s="177"/>
      <c r="I19" s="177"/>
      <c r="J19" s="177"/>
      <c r="K19" s="176"/>
      <c r="L19" s="176"/>
    </row>
    <row r="20" spans="1:13" ht="20.100000000000001" customHeight="1">
      <c r="A20" s="94">
        <v>14</v>
      </c>
      <c r="B20" s="84" t="s">
        <v>363</v>
      </c>
      <c r="E20" s="177">
        <f>SUM(E6:E18)/13</f>
        <v>0</v>
      </c>
      <c r="F20" s="177">
        <f t="shared" ref="F20:L20" si="2">SUM(F6:F18)/13</f>
        <v>1119462383.0916011</v>
      </c>
      <c r="G20" s="177">
        <f t="shared" si="2"/>
        <v>0</v>
      </c>
      <c r="H20" s="177">
        <f t="shared" si="2"/>
        <v>45167644.73833359</v>
      </c>
      <c r="I20" s="177">
        <f t="shared" si="2"/>
        <v>53482752.916544236</v>
      </c>
      <c r="J20" s="177">
        <f t="shared" si="2"/>
        <v>0</v>
      </c>
      <c r="K20" s="177"/>
      <c r="L20" s="177">
        <f t="shared" si="2"/>
        <v>1218112780.7464793</v>
      </c>
    </row>
    <row r="23" spans="1:13" ht="20.100000000000001" customHeight="1">
      <c r="B23" s="106" t="s">
        <v>409</v>
      </c>
      <c r="C23" s="107"/>
      <c r="D23" s="107"/>
      <c r="E23" s="108"/>
      <c r="F23" s="108"/>
      <c r="G23" s="108"/>
      <c r="H23" s="134"/>
      <c r="I23" s="134"/>
      <c r="K23" s="134"/>
      <c r="L23" s="135"/>
      <c r="M23" s="135"/>
    </row>
    <row r="24" spans="1:13" ht="20.100000000000001" customHeight="1">
      <c r="B24" s="110"/>
      <c r="C24" s="111"/>
      <c r="D24" s="111"/>
      <c r="E24" s="111"/>
      <c r="F24" s="112" t="s">
        <v>33</v>
      </c>
      <c r="G24" s="113"/>
      <c r="H24" s="84"/>
      <c r="I24" s="84"/>
      <c r="J24" s="84"/>
      <c r="K24" s="84"/>
    </row>
    <row r="25" spans="1:13" ht="20.100000000000001" customHeight="1">
      <c r="B25" s="110"/>
      <c r="C25" s="111"/>
      <c r="D25" s="111"/>
      <c r="E25" s="111"/>
      <c r="F25" s="112"/>
      <c r="G25" s="113"/>
      <c r="H25" s="84"/>
      <c r="I25" s="84"/>
      <c r="J25" s="84"/>
      <c r="K25" s="84"/>
    </row>
    <row r="26" spans="1:13" ht="20.100000000000001" customHeight="1">
      <c r="B26" s="110"/>
      <c r="C26" s="111"/>
      <c r="D26" s="114" t="s">
        <v>364</v>
      </c>
      <c r="E26" s="111"/>
      <c r="F26" s="115" t="s">
        <v>408</v>
      </c>
      <c r="G26" s="113"/>
      <c r="H26" s="84"/>
      <c r="I26" s="84"/>
      <c r="J26" s="84"/>
      <c r="K26" s="84"/>
    </row>
    <row r="27" spans="1:13" ht="20.100000000000001" customHeight="1">
      <c r="A27" s="94">
        <v>15</v>
      </c>
      <c r="B27" s="110" t="s">
        <v>333</v>
      </c>
      <c r="C27" s="602">
        <f>C6</f>
        <v>2020</v>
      </c>
      <c r="D27" s="111"/>
      <c r="E27" s="111"/>
      <c r="F27" s="178">
        <v>1827606.9400995027</v>
      </c>
      <c r="G27" s="113"/>
      <c r="H27" s="84"/>
      <c r="I27" s="84"/>
      <c r="J27" s="84"/>
      <c r="K27" s="84"/>
    </row>
    <row r="28" spans="1:13" ht="20.100000000000001" customHeight="1">
      <c r="A28" s="94">
        <v>16</v>
      </c>
      <c r="B28" s="110" t="s">
        <v>334</v>
      </c>
      <c r="C28" s="116">
        <f>C27+1</f>
        <v>2021</v>
      </c>
      <c r="D28" s="111"/>
      <c r="E28" s="111"/>
      <c r="F28" s="178">
        <v>1827643.6151243784</v>
      </c>
      <c r="G28" s="113"/>
      <c r="H28" s="84"/>
      <c r="I28" s="84"/>
      <c r="J28" s="84"/>
      <c r="K28" s="84"/>
    </row>
    <row r="29" spans="1:13" ht="20.100000000000001" customHeight="1">
      <c r="A29" s="94">
        <v>17</v>
      </c>
      <c r="B29" s="110" t="s">
        <v>335</v>
      </c>
      <c r="C29" s="116">
        <f>C28</f>
        <v>2021</v>
      </c>
      <c r="D29" s="111"/>
      <c r="E29" s="111"/>
      <c r="F29" s="178">
        <v>1827680.290149254</v>
      </c>
      <c r="G29" s="113"/>
      <c r="H29" s="84"/>
      <c r="I29" s="84"/>
      <c r="J29" s="84"/>
      <c r="K29" s="84"/>
    </row>
    <row r="30" spans="1:13" ht="20.100000000000001" customHeight="1">
      <c r="A30" s="94">
        <v>18</v>
      </c>
      <c r="B30" s="110" t="s">
        <v>336</v>
      </c>
      <c r="C30" s="116">
        <f t="shared" ref="C30:C39" si="3">C29</f>
        <v>2021</v>
      </c>
      <c r="D30" s="111"/>
      <c r="E30" s="111"/>
      <c r="F30" s="178">
        <v>1827716.9651741297</v>
      </c>
      <c r="G30" s="113"/>
      <c r="H30" s="84"/>
      <c r="I30" s="84"/>
      <c r="J30" s="84"/>
      <c r="K30" s="84"/>
    </row>
    <row r="31" spans="1:13" ht="20.100000000000001" customHeight="1">
      <c r="A31" s="94">
        <v>19</v>
      </c>
      <c r="B31" s="110" t="s">
        <v>337</v>
      </c>
      <c r="C31" s="116">
        <f t="shared" si="3"/>
        <v>2021</v>
      </c>
      <c r="D31" s="111"/>
      <c r="E31" s="111"/>
      <c r="F31" s="178">
        <v>1827753.6401990054</v>
      </c>
      <c r="G31" s="113"/>
      <c r="H31" s="84"/>
      <c r="I31" s="84"/>
      <c r="J31" s="84"/>
      <c r="K31" s="84"/>
    </row>
    <row r="32" spans="1:13" ht="20.100000000000001" customHeight="1">
      <c r="A32" s="94">
        <v>20</v>
      </c>
      <c r="B32" s="110" t="s">
        <v>338</v>
      </c>
      <c r="C32" s="116">
        <f t="shared" si="3"/>
        <v>2021</v>
      </c>
      <c r="D32" s="111"/>
      <c r="E32" s="111"/>
      <c r="F32" s="178">
        <v>1827790.315223881</v>
      </c>
      <c r="G32" s="113"/>
      <c r="H32" s="84"/>
      <c r="I32" s="84"/>
      <c r="J32" s="84"/>
      <c r="K32" s="84"/>
    </row>
    <row r="33" spans="1:11" ht="20.100000000000001" customHeight="1">
      <c r="A33" s="94">
        <v>21</v>
      </c>
      <c r="B33" s="110" t="s">
        <v>354</v>
      </c>
      <c r="C33" s="116">
        <f t="shared" si="3"/>
        <v>2021</v>
      </c>
      <c r="D33" s="111"/>
      <c r="E33" s="111"/>
      <c r="F33" s="178">
        <v>1827826.9902487567</v>
      </c>
      <c r="G33" s="113"/>
      <c r="H33" s="84"/>
      <c r="I33" s="84"/>
      <c r="J33" s="84"/>
      <c r="K33" s="84"/>
    </row>
    <row r="34" spans="1:11" ht="20.100000000000001" customHeight="1">
      <c r="A34" s="94">
        <v>22</v>
      </c>
      <c r="B34" s="110" t="s">
        <v>339</v>
      </c>
      <c r="C34" s="116">
        <f t="shared" si="3"/>
        <v>2021</v>
      </c>
      <c r="D34" s="111"/>
      <c r="E34" s="111"/>
      <c r="F34" s="178">
        <v>1827863.6652736324</v>
      </c>
      <c r="G34" s="113"/>
      <c r="H34" s="84"/>
      <c r="I34" s="84"/>
      <c r="J34" s="84"/>
      <c r="K34" s="84"/>
    </row>
    <row r="35" spans="1:11" ht="20.100000000000001" customHeight="1">
      <c r="A35" s="94">
        <v>23</v>
      </c>
      <c r="B35" s="110" t="s">
        <v>340</v>
      </c>
      <c r="C35" s="116">
        <f t="shared" si="3"/>
        <v>2021</v>
      </c>
      <c r="D35" s="111"/>
      <c r="E35" s="111"/>
      <c r="F35" s="178">
        <v>1827900.3402985081</v>
      </c>
      <c r="G35" s="113"/>
      <c r="H35" s="84"/>
      <c r="I35" s="84"/>
      <c r="J35" s="84"/>
      <c r="K35" s="84"/>
    </row>
    <row r="36" spans="1:11" ht="20.100000000000001" customHeight="1">
      <c r="A36" s="94">
        <v>24</v>
      </c>
      <c r="B36" s="110" t="s">
        <v>341</v>
      </c>
      <c r="C36" s="116">
        <f t="shared" si="3"/>
        <v>2021</v>
      </c>
      <c r="D36" s="111"/>
      <c r="E36" s="111"/>
      <c r="F36" s="178">
        <v>1827937.0153233837</v>
      </c>
      <c r="G36" s="113"/>
      <c r="H36" s="84"/>
      <c r="I36" s="84"/>
      <c r="J36" s="84"/>
      <c r="K36" s="84"/>
    </row>
    <row r="37" spans="1:11" ht="20.100000000000001" customHeight="1">
      <c r="A37" s="94">
        <v>25</v>
      </c>
      <c r="B37" s="110" t="s">
        <v>343</v>
      </c>
      <c r="C37" s="116">
        <f t="shared" si="3"/>
        <v>2021</v>
      </c>
      <c r="D37" s="111"/>
      <c r="E37" s="111"/>
      <c r="F37" s="178">
        <v>1827973.6903482594</v>
      </c>
      <c r="G37" s="113"/>
      <c r="H37" s="84"/>
      <c r="I37" s="84"/>
      <c r="J37" s="84"/>
      <c r="K37" s="84"/>
    </row>
    <row r="38" spans="1:11" ht="20.100000000000001" customHeight="1">
      <c r="A38" s="94">
        <v>26</v>
      </c>
      <c r="B38" s="110" t="s">
        <v>342</v>
      </c>
      <c r="C38" s="116">
        <f t="shared" si="3"/>
        <v>2021</v>
      </c>
      <c r="D38" s="111"/>
      <c r="E38" s="111"/>
      <c r="F38" s="178">
        <v>1828010.3653731351</v>
      </c>
      <c r="G38" s="113"/>
      <c r="H38" s="84"/>
      <c r="I38" s="84"/>
      <c r="J38" s="84"/>
      <c r="K38" s="84"/>
    </row>
    <row r="39" spans="1:11" ht="20.100000000000001" customHeight="1">
      <c r="A39" s="94">
        <v>27</v>
      </c>
      <c r="B39" s="110" t="s">
        <v>333</v>
      </c>
      <c r="C39" s="116">
        <f t="shared" si="3"/>
        <v>2021</v>
      </c>
      <c r="D39" s="111"/>
      <c r="E39" s="111"/>
      <c r="F39" s="178">
        <v>1828047.0403980108</v>
      </c>
      <c r="G39" s="113"/>
      <c r="H39" s="84"/>
      <c r="I39" s="84"/>
      <c r="J39" s="84"/>
      <c r="K39" s="84"/>
    </row>
    <row r="40" spans="1:11" ht="20.100000000000001" customHeight="1">
      <c r="B40" s="110"/>
      <c r="C40" s="111"/>
      <c r="D40" s="111"/>
      <c r="E40" s="111"/>
      <c r="F40" s="179"/>
      <c r="G40" s="113"/>
      <c r="H40" s="84"/>
      <c r="I40" s="84"/>
      <c r="J40" s="84"/>
      <c r="K40" s="84"/>
    </row>
    <row r="41" spans="1:11" ht="20.100000000000001" customHeight="1">
      <c r="A41" s="94">
        <v>28</v>
      </c>
      <c r="B41" s="117" t="s">
        <v>363</v>
      </c>
      <c r="C41" s="118"/>
      <c r="D41" s="118"/>
      <c r="E41" s="118"/>
      <c r="F41" s="180">
        <f>SUM(F27:F39)/13</f>
        <v>1827826.9902487567</v>
      </c>
      <c r="G41" s="119"/>
      <c r="H41" s="84"/>
      <c r="I41" s="84"/>
      <c r="J41" s="84"/>
      <c r="K41" s="84"/>
    </row>
    <row r="47" spans="1:11" ht="20.100000000000001" customHeight="1">
      <c r="A47" s="84" t="s">
        <v>365</v>
      </c>
    </row>
    <row r="48" spans="1:11" ht="20.100000000000001" customHeight="1">
      <c r="A48" s="90" t="s">
        <v>364</v>
      </c>
      <c r="B48" s="84" t="s">
        <v>366</v>
      </c>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pageMargins left="0.7" right="0.7" top="0.75" bottom="0.75" header="0.3" footer="0.3"/>
  <pageSetup scale="60" fitToWidth="0" fitToHeight="0"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36"/>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90" customWidth="1"/>
    <col min="2" max="2" width="18.54296875" style="84" customWidth="1"/>
    <col min="3" max="3" width="8.90625" style="84"/>
    <col min="4" max="4" width="2.81640625" style="84" customWidth="1"/>
    <col min="5" max="5" width="12.81640625" style="90" customWidth="1"/>
    <col min="6" max="6" width="13.54296875" style="90" bestFit="1" customWidth="1"/>
    <col min="7" max="9" width="12.81640625" style="90" customWidth="1"/>
    <col min="10" max="10" width="12.81640625" style="84" customWidth="1"/>
    <col min="11" max="11" width="13.1796875" style="84" bestFit="1" customWidth="1"/>
    <col min="12" max="12" width="11.90625" style="84" customWidth="1"/>
    <col min="13" max="13" width="11.90625" style="84" bestFit="1" customWidth="1"/>
    <col min="14" max="14" width="11.6328125" style="233" bestFit="1" customWidth="1"/>
    <col min="15" max="15" width="11.6328125" style="84" bestFit="1" customWidth="1"/>
    <col min="16" max="16384" width="8.90625" style="84"/>
  </cols>
  <sheetData>
    <row r="1" spans="1:13" ht="20.100000000000001" customHeight="1">
      <c r="A1" s="93" t="str">
        <f ca="1">RIGHT(CELL("filename",D2),LEN(CELL("filename",D2))-FIND("]",CELL("filename",D2)))</f>
        <v>WP03 ADIT</v>
      </c>
    </row>
    <row r="2" spans="1:13" s="233" customFormat="1" ht="20.100000000000001" customHeight="1">
      <c r="A2" s="90"/>
      <c r="B2" s="84"/>
      <c r="C2" s="190"/>
      <c r="D2" s="84"/>
      <c r="E2" s="90"/>
      <c r="F2" s="90"/>
      <c r="G2" s="90"/>
      <c r="H2" s="90"/>
      <c r="I2" s="90"/>
      <c r="J2" s="84"/>
      <c r="K2" s="84"/>
      <c r="L2" s="84"/>
      <c r="M2" s="84"/>
    </row>
    <row r="3" spans="1:13" s="233" customFormat="1" ht="20.100000000000001" customHeight="1">
      <c r="A3" s="90"/>
      <c r="B3" s="84"/>
      <c r="C3" s="84"/>
      <c r="D3" s="84"/>
      <c r="E3" s="231" t="s">
        <v>370</v>
      </c>
      <c r="F3" s="231" t="s">
        <v>371</v>
      </c>
      <c r="G3" s="231" t="s">
        <v>372</v>
      </c>
      <c r="H3" s="231" t="s">
        <v>373</v>
      </c>
      <c r="I3" s="231" t="s">
        <v>374</v>
      </c>
      <c r="J3" s="84"/>
      <c r="K3" s="231"/>
      <c r="L3" s="231"/>
      <c r="M3" s="231"/>
    </row>
    <row r="4" spans="1:13" s="233" customFormat="1" ht="20.100000000000001" customHeight="1">
      <c r="A4" s="90"/>
      <c r="B4" s="84"/>
      <c r="C4" s="84"/>
      <c r="D4" s="88" t="s">
        <v>364</v>
      </c>
      <c r="E4" s="91" t="s">
        <v>56</v>
      </c>
      <c r="F4" s="91" t="s">
        <v>595</v>
      </c>
      <c r="G4" s="91" t="s">
        <v>596</v>
      </c>
      <c r="H4" s="91" t="s">
        <v>597</v>
      </c>
      <c r="I4" s="91" t="s">
        <v>598</v>
      </c>
      <c r="J4" s="84"/>
      <c r="K4" s="84"/>
      <c r="L4" s="84"/>
      <c r="M4" s="84"/>
    </row>
    <row r="5" spans="1:13" s="233" customFormat="1" ht="20.100000000000001" customHeight="1">
      <c r="A5" s="94">
        <v>1</v>
      </c>
      <c r="B5" s="97" t="s">
        <v>376</v>
      </c>
      <c r="C5" s="87">
        <f>'WP01 Plant'!C18</f>
        <v>2021</v>
      </c>
      <c r="D5" s="84"/>
      <c r="E5" s="175">
        <v>0</v>
      </c>
      <c r="F5" s="175">
        <v>720742510.87390697</v>
      </c>
      <c r="G5" s="175">
        <v>105621748.65426999</v>
      </c>
      <c r="H5" s="175">
        <v>230715465.52711236</v>
      </c>
      <c r="I5" s="175">
        <v>0</v>
      </c>
      <c r="J5" s="176"/>
      <c r="K5" s="176">
        <f>H5-I5-F5-G5</f>
        <v>-595648794.00106454</v>
      </c>
      <c r="L5" s="176"/>
      <c r="M5" s="176"/>
    </row>
    <row r="6" spans="1:13" s="237" customFormat="1" ht="20.100000000000001" customHeight="1" thickBot="1">
      <c r="A6" s="234"/>
      <c r="B6" s="235"/>
      <c r="C6" s="166"/>
      <c r="D6" s="190"/>
      <c r="E6" s="182"/>
      <c r="F6" s="182"/>
      <c r="G6" s="182"/>
      <c r="H6" s="182"/>
      <c r="I6" s="182"/>
      <c r="J6" s="236"/>
      <c r="K6" s="236"/>
      <c r="L6" s="236"/>
      <c r="M6" s="236"/>
    </row>
    <row r="7" spans="1:13" s="237" customFormat="1" ht="20.100000000000001" customHeight="1">
      <c r="A7" s="238" t="s">
        <v>729</v>
      </c>
      <c r="B7" s="239"/>
      <c r="C7" s="240"/>
      <c r="D7" s="241"/>
      <c r="E7" s="242"/>
      <c r="F7" s="242"/>
      <c r="G7" s="242"/>
      <c r="H7" s="242"/>
      <c r="I7" s="242"/>
      <c r="J7" s="243"/>
      <c r="K7" s="244"/>
      <c r="L7" s="236"/>
      <c r="M7" s="236"/>
    </row>
    <row r="8" spans="1:13" s="237" customFormat="1" ht="20.100000000000001" customHeight="1" thickBot="1">
      <c r="A8" s="245" t="s">
        <v>599</v>
      </c>
      <c r="B8" s="246"/>
      <c r="C8" s="247"/>
      <c r="D8" s="248"/>
      <c r="E8" s="249"/>
      <c r="F8" s="249"/>
      <c r="G8" s="249"/>
      <c r="H8" s="249"/>
      <c r="I8" s="249"/>
      <c r="J8" s="250"/>
      <c r="K8" s="251"/>
      <c r="L8" s="236"/>
      <c r="M8" s="236"/>
    </row>
    <row r="9" spans="1:13" s="233" customFormat="1" ht="20.100000000000001" customHeight="1">
      <c r="A9" s="252"/>
      <c r="B9" s="111"/>
      <c r="C9" s="111"/>
      <c r="D9" s="111"/>
      <c r="E9" s="253" t="s">
        <v>377</v>
      </c>
      <c r="F9" s="253" t="s">
        <v>377</v>
      </c>
      <c r="G9" s="253" t="s">
        <v>377</v>
      </c>
      <c r="H9" s="112"/>
      <c r="I9" s="253" t="s">
        <v>377</v>
      </c>
      <c r="J9" s="111"/>
      <c r="K9" s="254" t="s">
        <v>11</v>
      </c>
      <c r="L9" s="84"/>
      <c r="M9" s="84"/>
    </row>
    <row r="10" spans="1:13" s="233" customFormat="1" ht="20.100000000000001" customHeight="1">
      <c r="A10" s="252"/>
      <c r="B10" s="111"/>
      <c r="C10" s="111"/>
      <c r="D10" s="114"/>
      <c r="E10" s="115"/>
      <c r="F10" s="115" t="s">
        <v>378</v>
      </c>
      <c r="G10" s="115" t="s">
        <v>507</v>
      </c>
      <c r="H10" s="115" t="s">
        <v>548</v>
      </c>
      <c r="I10" s="115" t="s">
        <v>551</v>
      </c>
      <c r="J10" s="111"/>
      <c r="K10" s="255"/>
      <c r="L10" s="84"/>
      <c r="M10" s="84"/>
    </row>
    <row r="11" spans="1:13" s="233" customFormat="1" ht="20.100000000000001" customHeight="1">
      <c r="A11" s="256">
        <v>2</v>
      </c>
      <c r="B11" s="257" t="s">
        <v>376</v>
      </c>
      <c r="C11" s="116">
        <f>C5</f>
        <v>2021</v>
      </c>
      <c r="D11" s="111"/>
      <c r="E11" s="258">
        <f>E5</f>
        <v>0</v>
      </c>
      <c r="F11" s="258">
        <f>-(F5-SUM(F24:N24))</f>
        <v>-963510985.34174693</v>
      </c>
      <c r="G11" s="258">
        <f>-(G5-SUM(F29:K29))</f>
        <v>-189726251.20923224</v>
      </c>
      <c r="H11" s="258">
        <f>H5-SUM(F34:L34)</f>
        <v>277185985.42827702</v>
      </c>
      <c r="I11" s="258">
        <f>-I5</f>
        <v>0</v>
      </c>
      <c r="J11" s="259"/>
      <c r="K11" s="260">
        <f>SUM(E11:I11)</f>
        <v>-876051251.12270212</v>
      </c>
      <c r="L11" s="176"/>
      <c r="M11" s="176"/>
    </row>
    <row r="12" spans="1:13" s="233" customFormat="1" ht="20.100000000000001" customHeight="1">
      <c r="A12" s="252"/>
      <c r="B12" s="111"/>
      <c r="C12" s="111"/>
      <c r="D12" s="111"/>
      <c r="E12" s="179"/>
      <c r="F12" s="179"/>
      <c r="G12" s="179"/>
      <c r="H12" s="179"/>
      <c r="I12" s="179"/>
      <c r="J12" s="259"/>
      <c r="K12" s="260"/>
      <c r="L12" s="176"/>
      <c r="M12" s="176"/>
    </row>
    <row r="13" spans="1:13" s="233" customFormat="1" ht="20.100000000000001" customHeight="1" thickBot="1">
      <c r="A13" s="261">
        <v>3</v>
      </c>
      <c r="B13" s="262" t="s">
        <v>612</v>
      </c>
      <c r="C13" s="262"/>
      <c r="D13" s="262"/>
      <c r="E13" s="263">
        <f>E11</f>
        <v>0</v>
      </c>
      <c r="F13" s="263">
        <f t="shared" ref="F13:I13" si="0">F11</f>
        <v>-963510985.34174693</v>
      </c>
      <c r="G13" s="263">
        <f t="shared" si="0"/>
        <v>-189726251.20923224</v>
      </c>
      <c r="H13" s="263">
        <f t="shared" si="0"/>
        <v>277185985.42827702</v>
      </c>
      <c r="I13" s="263">
        <f t="shared" si="0"/>
        <v>0</v>
      </c>
      <c r="J13" s="263"/>
      <c r="K13" s="264">
        <f>K11</f>
        <v>-876051251.12270212</v>
      </c>
      <c r="L13" s="177"/>
      <c r="M13" s="177"/>
    </row>
    <row r="18" spans="1:15" s="233" customFormat="1" ht="20.100000000000001" customHeight="1">
      <c r="A18" s="84" t="s">
        <v>365</v>
      </c>
      <c r="B18" s="84"/>
      <c r="C18" s="84"/>
      <c r="D18" s="90"/>
      <c r="E18" s="90"/>
      <c r="F18" s="90"/>
      <c r="G18" s="90"/>
      <c r="H18" s="90"/>
      <c r="I18" s="84"/>
      <c r="J18" s="84"/>
      <c r="K18" s="84"/>
      <c r="L18" s="84"/>
      <c r="M18" s="84"/>
    </row>
    <row r="19" spans="1:15" s="233" customFormat="1" ht="20.100000000000001" customHeight="1">
      <c r="A19" s="90" t="s">
        <v>364</v>
      </c>
      <c r="B19" s="715" t="s">
        <v>366</v>
      </c>
      <c r="C19" s="715"/>
      <c r="D19" s="715"/>
      <c r="E19" s="715"/>
      <c r="F19" s="715"/>
      <c r="G19" s="715"/>
      <c r="H19" s="715"/>
      <c r="I19" s="715"/>
      <c r="J19" s="715"/>
      <c r="K19" s="715"/>
      <c r="L19" s="230"/>
      <c r="M19" s="84"/>
    </row>
    <row r="20" spans="1:15" ht="20.100000000000001" customHeight="1">
      <c r="A20" s="90" t="s">
        <v>378</v>
      </c>
      <c r="B20" s="715" t="s">
        <v>552</v>
      </c>
      <c r="C20" s="715"/>
      <c r="D20" s="715"/>
      <c r="E20" s="715"/>
      <c r="F20" s="715"/>
      <c r="G20" s="715"/>
      <c r="H20" s="715"/>
      <c r="I20" s="715"/>
      <c r="J20" s="715"/>
      <c r="K20" s="715"/>
      <c r="L20" s="230"/>
    </row>
    <row r="21" spans="1:15" ht="20.100000000000001" customHeight="1">
      <c r="B21" s="230"/>
      <c r="C21" s="230"/>
      <c r="D21" s="230"/>
      <c r="E21" s="230"/>
      <c r="F21" s="84"/>
      <c r="G21" s="90" t="s">
        <v>539</v>
      </c>
      <c r="H21" s="230"/>
      <c r="I21" s="230"/>
      <c r="J21" s="90" t="s">
        <v>699</v>
      </c>
      <c r="K21" s="90" t="s">
        <v>546</v>
      </c>
      <c r="N21" s="84"/>
      <c r="O21" s="233"/>
    </row>
    <row r="22" spans="1:15" ht="20.100000000000001" customHeight="1">
      <c r="B22" s="230"/>
      <c r="C22" s="230"/>
      <c r="D22" s="230"/>
      <c r="E22" s="230"/>
      <c r="F22" s="230" t="s">
        <v>540</v>
      </c>
      <c r="G22" s="90" t="s">
        <v>541</v>
      </c>
      <c r="H22" s="90" t="s">
        <v>542</v>
      </c>
      <c r="I22" s="230"/>
      <c r="J22" s="90" t="s">
        <v>700</v>
      </c>
      <c r="K22" s="90" t="s">
        <v>600</v>
      </c>
      <c r="L22" s="90" t="s">
        <v>579</v>
      </c>
      <c r="M22" s="90"/>
      <c r="N22" s="90"/>
      <c r="O22" s="233"/>
    </row>
    <row r="23" spans="1:15" ht="20.100000000000001" customHeight="1">
      <c r="B23" s="230"/>
      <c r="C23" s="230"/>
      <c r="D23" s="230"/>
      <c r="E23" s="230"/>
      <c r="F23" s="201" t="s">
        <v>543</v>
      </c>
      <c r="G23" s="201" t="s">
        <v>543</v>
      </c>
      <c r="H23" s="201" t="s">
        <v>544</v>
      </c>
      <c r="I23" s="201" t="s">
        <v>545</v>
      </c>
      <c r="J23" s="201" t="s">
        <v>701</v>
      </c>
      <c r="K23" s="201" t="s">
        <v>601</v>
      </c>
      <c r="L23" s="201" t="s">
        <v>580</v>
      </c>
      <c r="M23" s="201" t="s">
        <v>602</v>
      </c>
      <c r="N23" s="201" t="s">
        <v>603</v>
      </c>
      <c r="O23" s="233"/>
    </row>
    <row r="24" spans="1:15" s="199" customFormat="1" ht="20.100000000000001" customHeight="1">
      <c r="A24" s="90"/>
      <c r="B24" s="230"/>
      <c r="C24" s="230"/>
      <c r="D24" s="230"/>
      <c r="E24" s="521">
        <f>C11</f>
        <v>2021</v>
      </c>
      <c r="F24" s="265">
        <v>1343.97</v>
      </c>
      <c r="G24" s="265"/>
      <c r="H24" s="265"/>
      <c r="I24" s="266"/>
      <c r="J24" s="266"/>
      <c r="K24" s="265">
        <v>-263924319.46723419</v>
      </c>
      <c r="L24" s="267"/>
      <c r="M24" s="267">
        <v>412.62</v>
      </c>
      <c r="N24" s="265">
        <v>21154088.409394264</v>
      </c>
      <c r="O24" s="233"/>
    </row>
    <row r="25" spans="1:15" s="199" customFormat="1" ht="20.100000000000001" customHeight="1">
      <c r="A25" s="90" t="s">
        <v>507</v>
      </c>
      <c r="B25" s="715" t="s">
        <v>547</v>
      </c>
      <c r="C25" s="715"/>
      <c r="D25" s="715"/>
      <c r="E25" s="715"/>
      <c r="F25" s="715"/>
      <c r="G25" s="715"/>
      <c r="H25" s="715"/>
      <c r="I25" s="715"/>
      <c r="J25" s="715"/>
      <c r="K25" s="715"/>
      <c r="L25" s="230"/>
      <c r="N25" s="233"/>
    </row>
    <row r="26" spans="1:15" ht="20.100000000000001" customHeight="1">
      <c r="B26" s="230"/>
      <c r="C26" s="230"/>
      <c r="D26" s="230"/>
      <c r="E26" s="230"/>
      <c r="F26" s="84"/>
      <c r="G26" s="90" t="s">
        <v>539</v>
      </c>
      <c r="H26" s="230"/>
      <c r="I26" s="90" t="s">
        <v>699</v>
      </c>
      <c r="J26" s="90" t="s">
        <v>546</v>
      </c>
      <c r="K26" s="230"/>
      <c r="N26" s="84"/>
      <c r="O26" s="233"/>
    </row>
    <row r="27" spans="1:15" ht="20.100000000000001" customHeight="1">
      <c r="B27" s="230"/>
      <c r="C27" s="230"/>
      <c r="D27" s="230"/>
      <c r="E27" s="230"/>
      <c r="F27" s="230" t="s">
        <v>540</v>
      </c>
      <c r="G27" s="90" t="s">
        <v>541</v>
      </c>
      <c r="H27" s="230"/>
      <c r="I27" s="90" t="s">
        <v>700</v>
      </c>
      <c r="J27" s="90" t="s">
        <v>600</v>
      </c>
      <c r="K27" s="230"/>
      <c r="N27" s="84"/>
      <c r="O27" s="233"/>
    </row>
    <row r="28" spans="1:15" ht="20.100000000000001" customHeight="1">
      <c r="B28" s="230"/>
      <c r="C28" s="230"/>
      <c r="D28" s="230"/>
      <c r="E28" s="230"/>
      <c r="F28" s="201" t="s">
        <v>543</v>
      </c>
      <c r="G28" s="201" t="s">
        <v>543</v>
      </c>
      <c r="H28" s="201" t="s">
        <v>545</v>
      </c>
      <c r="I28" s="201" t="s">
        <v>701</v>
      </c>
      <c r="J28" s="201" t="s">
        <v>601</v>
      </c>
      <c r="K28" s="201" t="s">
        <v>603</v>
      </c>
      <c r="N28" s="84"/>
      <c r="O28" s="233"/>
    </row>
    <row r="29" spans="1:15" s="199" customFormat="1" ht="20.100000000000001" customHeight="1">
      <c r="A29" s="90"/>
      <c r="B29" s="230"/>
      <c r="C29" s="230"/>
      <c r="D29" s="230"/>
      <c r="E29" s="521">
        <f>C11</f>
        <v>2021</v>
      </c>
      <c r="F29" s="265"/>
      <c r="G29" s="265"/>
      <c r="H29" s="266"/>
      <c r="I29" s="266"/>
      <c r="J29" s="265">
        <v>-83871627.829489946</v>
      </c>
      <c r="K29" s="265">
        <v>-232874.72547230124</v>
      </c>
      <c r="L29" s="84"/>
      <c r="M29" s="84"/>
      <c r="N29" s="84"/>
      <c r="O29" s="233"/>
    </row>
    <row r="30" spans="1:15" s="199" customFormat="1" ht="20.100000000000001" customHeight="1">
      <c r="A30" s="90" t="s">
        <v>548</v>
      </c>
      <c r="B30" s="715" t="s">
        <v>549</v>
      </c>
      <c r="C30" s="715"/>
      <c r="D30" s="715"/>
      <c r="E30" s="715"/>
      <c r="F30" s="715"/>
      <c r="G30" s="715"/>
      <c r="H30" s="715"/>
      <c r="I30" s="715"/>
      <c r="J30" s="715"/>
      <c r="K30" s="715"/>
      <c r="L30" s="230"/>
      <c r="N30" s="233"/>
    </row>
    <row r="31" spans="1:15" s="199" customFormat="1" ht="20.100000000000001" customHeight="1">
      <c r="A31" s="90"/>
      <c r="B31" s="230"/>
      <c r="C31" s="230"/>
      <c r="D31" s="230"/>
      <c r="E31" s="230"/>
      <c r="F31" s="230"/>
      <c r="G31" s="230"/>
      <c r="H31" s="230"/>
      <c r="I31" s="230"/>
      <c r="J31" s="90" t="s">
        <v>699</v>
      </c>
      <c r="K31" s="90" t="s">
        <v>546</v>
      </c>
      <c r="L31" s="230"/>
      <c r="M31" s="230"/>
      <c r="O31" s="233"/>
    </row>
    <row r="32" spans="1:15" s="199" customFormat="1" ht="20.100000000000001" customHeight="1">
      <c r="A32" s="90"/>
      <c r="B32" s="230"/>
      <c r="C32" s="230"/>
      <c r="D32" s="230"/>
      <c r="E32" s="230"/>
      <c r="G32" s="90" t="s">
        <v>539</v>
      </c>
      <c r="H32" s="84"/>
      <c r="I32" s="230"/>
      <c r="J32" s="90" t="s">
        <v>700</v>
      </c>
      <c r="K32" s="230" t="s">
        <v>600</v>
      </c>
      <c r="L32" s="84"/>
      <c r="M32" s="84"/>
      <c r="N32" s="84"/>
      <c r="O32" s="233"/>
    </row>
    <row r="33" spans="1:15" s="199" customFormat="1" ht="20.100000000000001" customHeight="1">
      <c r="A33" s="90"/>
      <c r="B33" s="230"/>
      <c r="C33" s="230"/>
      <c r="D33" s="230"/>
      <c r="E33" s="202"/>
      <c r="F33" s="205" t="s">
        <v>540</v>
      </c>
      <c r="G33" s="204" t="s">
        <v>541</v>
      </c>
      <c r="H33" s="205" t="s">
        <v>550</v>
      </c>
      <c r="I33" s="201" t="s">
        <v>545</v>
      </c>
      <c r="J33" s="201" t="s">
        <v>701</v>
      </c>
      <c r="K33" s="201" t="s">
        <v>601</v>
      </c>
      <c r="L33" s="201" t="s">
        <v>603</v>
      </c>
      <c r="M33" s="201"/>
      <c r="N33" s="84"/>
      <c r="O33" s="233"/>
    </row>
    <row r="34" spans="1:15" s="199" customFormat="1" ht="20.100000000000001" customHeight="1">
      <c r="A34" s="90"/>
      <c r="B34" s="230"/>
      <c r="C34" s="230"/>
      <c r="D34" s="230"/>
      <c r="E34" s="521">
        <f>C11</f>
        <v>2021</v>
      </c>
      <c r="F34" s="265">
        <v>583640.63630388235</v>
      </c>
      <c r="G34" s="265">
        <v>-629.2399999999999</v>
      </c>
      <c r="H34" s="265"/>
      <c r="I34" s="266"/>
      <c r="J34" s="265">
        <v>7926825.8659999976</v>
      </c>
      <c r="K34" s="265">
        <v>-54909483.045347132</v>
      </c>
      <c r="L34" s="265">
        <v>-70874.118121385574</v>
      </c>
      <c r="M34" s="203"/>
      <c r="N34" s="84"/>
      <c r="O34" s="233"/>
    </row>
    <row r="35" spans="1:15" s="199" customFormat="1" ht="20.100000000000001" customHeight="1">
      <c r="A35" s="90"/>
      <c r="B35" s="230"/>
      <c r="C35" s="230"/>
      <c r="D35" s="230"/>
      <c r="E35" s="202"/>
      <c r="F35" s="203"/>
      <c r="G35" s="203"/>
      <c r="H35" s="230"/>
      <c r="I35" s="230"/>
      <c r="J35" s="230"/>
      <c r="K35" s="230"/>
      <c r="L35" s="230"/>
      <c r="M35" s="230"/>
      <c r="N35" s="233"/>
    </row>
    <row r="36" spans="1:15" ht="51.6" customHeight="1">
      <c r="A36" s="200" t="s">
        <v>551</v>
      </c>
      <c r="B36" s="716" t="s">
        <v>379</v>
      </c>
      <c r="C36" s="716"/>
      <c r="D36" s="716"/>
      <c r="E36" s="716"/>
      <c r="F36" s="716"/>
      <c r="G36" s="716"/>
      <c r="H36" s="716"/>
      <c r="I36" s="716"/>
      <c r="J36" s="716"/>
      <c r="K36" s="716"/>
      <c r="L36" s="229"/>
    </row>
  </sheetData>
  <mergeCells count="5">
    <mergeCell ref="B19:K19"/>
    <mergeCell ref="B20:K20"/>
    <mergeCell ref="B25:K25"/>
    <mergeCell ref="B30:K30"/>
    <mergeCell ref="B36:K36"/>
  </mergeCells>
  <pageMargins left="0.7" right="0.7" top="0.75" bottom="0.75" header="0.3" footer="0.3"/>
  <pageSetup scale="4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K33"/>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90" customWidth="1"/>
    <col min="2" max="2" width="10.81640625" style="84" customWidth="1"/>
    <col min="3" max="3" width="8.90625" style="84"/>
    <col min="4" max="4" width="2.81640625" style="84" customWidth="1"/>
    <col min="5" max="7" width="12.81640625" style="90" customWidth="1"/>
    <col min="8" max="11" width="12.81640625" style="84" customWidth="1"/>
    <col min="12" max="16384" width="8.90625" style="84"/>
  </cols>
  <sheetData>
    <row r="1" spans="1:11" ht="20.100000000000001" customHeight="1">
      <c r="A1" s="93" t="str">
        <f ca="1">RIGHT(CELL("filename",D2),LEN(CELL("filename",D2))-FIND("]",CELL("filename",D2)))</f>
        <v>WP04 Other RB</v>
      </c>
    </row>
    <row r="2" spans="1:11" ht="20.100000000000001" customHeight="1">
      <c r="C2" s="190"/>
    </row>
    <row r="3" spans="1:11" ht="20.100000000000001" customHeight="1">
      <c r="E3" s="92" t="s">
        <v>380</v>
      </c>
      <c r="F3" s="92" t="s">
        <v>382</v>
      </c>
      <c r="G3" s="92" t="s">
        <v>344</v>
      </c>
      <c r="I3" s="92" t="s">
        <v>11</v>
      </c>
    </row>
    <row r="4" spans="1:11" ht="20.100000000000001" customHeight="1">
      <c r="E4" s="92" t="s">
        <v>381</v>
      </c>
      <c r="F4" s="92" t="s">
        <v>383</v>
      </c>
      <c r="G4" s="92" t="s">
        <v>384</v>
      </c>
    </row>
    <row r="5" spans="1:11" ht="20.100000000000001" customHeight="1">
      <c r="D5" s="88" t="s">
        <v>364</v>
      </c>
      <c r="E5" s="91" t="s">
        <v>385</v>
      </c>
      <c r="F5" s="91" t="s">
        <v>179</v>
      </c>
      <c r="G5" s="91" t="s">
        <v>210</v>
      </c>
    </row>
    <row r="6" spans="1:11" ht="20.100000000000001" customHeight="1">
      <c r="A6" s="94">
        <v>1</v>
      </c>
      <c r="B6" s="97" t="s">
        <v>376</v>
      </c>
      <c r="C6" s="87">
        <f>C7-1</f>
        <v>2020</v>
      </c>
      <c r="E6" s="175">
        <v>0</v>
      </c>
      <c r="F6" s="175">
        <v>687321.11</v>
      </c>
      <c r="G6" s="175">
        <v>1937879.47</v>
      </c>
      <c r="H6" s="176"/>
      <c r="I6" s="176">
        <f>SUM(E6:G6)</f>
        <v>2625200.58</v>
      </c>
    </row>
    <row r="7" spans="1:11" ht="20.100000000000001" customHeight="1">
      <c r="A7" s="94">
        <v>2</v>
      </c>
      <c r="B7" s="97" t="s">
        <v>376</v>
      </c>
      <c r="C7" s="87">
        <f>'WP03 ADIT'!C5</f>
        <v>2021</v>
      </c>
      <c r="E7" s="175">
        <v>0</v>
      </c>
      <c r="F7" s="175">
        <v>687321.11</v>
      </c>
      <c r="G7" s="175">
        <v>1937879.47</v>
      </c>
      <c r="H7" s="176"/>
      <c r="I7" s="176">
        <f>SUM(E7:G7)</f>
        <v>2625200.58</v>
      </c>
    </row>
    <row r="8" spans="1:11" ht="20.100000000000001" customHeight="1">
      <c r="E8" s="177"/>
      <c r="F8" s="177"/>
      <c r="G8" s="177"/>
      <c r="H8" s="176"/>
      <c r="I8" s="176"/>
    </row>
    <row r="9" spans="1:11" ht="20.100000000000001" customHeight="1">
      <c r="A9" s="94">
        <v>3</v>
      </c>
      <c r="B9" s="84" t="s">
        <v>375</v>
      </c>
      <c r="E9" s="177">
        <f>(E6/2)+(E7/2)</f>
        <v>0</v>
      </c>
      <c r="F9" s="177">
        <f>(F6/2)+(F7/2)</f>
        <v>687321.11</v>
      </c>
      <c r="G9" s="177">
        <f>(G6/2)+(G7/2)</f>
        <v>1937879.47</v>
      </c>
      <c r="H9" s="177"/>
      <c r="I9" s="177">
        <f>(I6/2)+(I7/2)</f>
        <v>2625200.58</v>
      </c>
    </row>
    <row r="11" spans="1:11" ht="20.100000000000001" customHeight="1">
      <c r="A11" s="206"/>
      <c r="D11" s="95"/>
      <c r="E11" s="717" t="s">
        <v>553</v>
      </c>
      <c r="F11" s="717"/>
      <c r="G11" s="717"/>
      <c r="H11" s="717"/>
      <c r="I11" s="717"/>
      <c r="K11" s="92" t="s">
        <v>11</v>
      </c>
    </row>
    <row r="12" spans="1:11" ht="20.100000000000001" customHeight="1">
      <c r="A12" s="206"/>
      <c r="C12" s="207" t="s">
        <v>554</v>
      </c>
      <c r="D12" s="95"/>
      <c r="E12" s="208">
        <v>228.1</v>
      </c>
      <c r="F12" s="208">
        <v>228.2</v>
      </c>
      <c r="G12" s="208">
        <v>228.3</v>
      </c>
      <c r="H12" s="208">
        <v>228.4</v>
      </c>
      <c r="I12" s="209">
        <v>242</v>
      </c>
    </row>
    <row r="13" spans="1:11" ht="20.100000000000001" customHeight="1">
      <c r="A13" s="206"/>
      <c r="D13" s="88" t="s">
        <v>364</v>
      </c>
      <c r="E13" s="91" t="s">
        <v>555</v>
      </c>
      <c r="F13" s="91" t="s">
        <v>556</v>
      </c>
      <c r="G13" s="91" t="s">
        <v>557</v>
      </c>
      <c r="H13" s="91" t="s">
        <v>558</v>
      </c>
      <c r="I13" s="91" t="s">
        <v>378</v>
      </c>
    </row>
    <row r="14" spans="1:11" ht="20.100000000000001" customHeight="1">
      <c r="A14" s="206">
        <v>4</v>
      </c>
      <c r="B14" s="97" t="s">
        <v>376</v>
      </c>
      <c r="C14" s="210">
        <f>C6</f>
        <v>2020</v>
      </c>
      <c r="E14" s="175">
        <v>0</v>
      </c>
      <c r="F14" s="175">
        <v>0</v>
      </c>
      <c r="G14" s="175">
        <v>0</v>
      </c>
      <c r="H14" s="211">
        <v>0</v>
      </c>
      <c r="I14" s="211">
        <v>0</v>
      </c>
      <c r="J14" s="176"/>
      <c r="K14" s="176">
        <f>SUM(E14:I14)</f>
        <v>0</v>
      </c>
    </row>
    <row r="15" spans="1:11" ht="20.100000000000001" customHeight="1">
      <c r="A15" s="206">
        <v>5</v>
      </c>
      <c r="B15" s="97" t="s">
        <v>376</v>
      </c>
      <c r="C15" s="210">
        <f>C14+1</f>
        <v>2021</v>
      </c>
      <c r="E15" s="175">
        <v>0</v>
      </c>
      <c r="F15" s="175">
        <v>0</v>
      </c>
      <c r="G15" s="175">
        <v>0</v>
      </c>
      <c r="H15" s="211">
        <v>0</v>
      </c>
      <c r="I15" s="211">
        <v>0</v>
      </c>
      <c r="J15" s="176"/>
      <c r="K15" s="176">
        <f>SUM(E15:I15)</f>
        <v>0</v>
      </c>
    </row>
    <row r="16" spans="1:11" ht="20.100000000000001" customHeight="1">
      <c r="A16" s="206"/>
      <c r="B16" s="97"/>
      <c r="C16" s="212"/>
      <c r="E16" s="177"/>
      <c r="F16" s="177"/>
      <c r="G16" s="177"/>
      <c r="H16" s="176"/>
      <c r="I16" s="176"/>
      <c r="J16" s="176"/>
      <c r="K16" s="176"/>
    </row>
    <row r="17" spans="1:11" ht="20.100000000000001" customHeight="1">
      <c r="A17" s="206">
        <v>6</v>
      </c>
      <c r="B17" s="84" t="s">
        <v>375</v>
      </c>
      <c r="C17" s="212"/>
      <c r="E17" s="177">
        <f>(E14/2)+(E15/2)</f>
        <v>0</v>
      </c>
      <c r="F17" s="177">
        <f>(F14/2)+(F15/2)</f>
        <v>0</v>
      </c>
      <c r="G17" s="177">
        <f>(G14/2)+(G15/2)</f>
        <v>0</v>
      </c>
      <c r="H17" s="177">
        <f>(H14/2)+(H15/2)</f>
        <v>0</v>
      </c>
      <c r="I17" s="177">
        <f>(I14/2)+(I15/2)</f>
        <v>0</v>
      </c>
      <c r="J17" s="177"/>
      <c r="K17" s="177">
        <f>(K14/2)+(K15/2)</f>
        <v>0</v>
      </c>
    </row>
    <row r="18" spans="1:11" ht="20.100000000000001" customHeight="1">
      <c r="A18" s="206"/>
    </row>
    <row r="19" spans="1:11" ht="20.100000000000001" customHeight="1">
      <c r="A19" s="206"/>
      <c r="D19" s="95"/>
      <c r="E19" s="717" t="s">
        <v>559</v>
      </c>
      <c r="F19" s="717"/>
      <c r="G19" s="717"/>
      <c r="H19" s="717"/>
      <c r="I19" s="717"/>
      <c r="K19" s="92" t="s">
        <v>11</v>
      </c>
    </row>
    <row r="20" spans="1:11" ht="20.100000000000001" customHeight="1">
      <c r="A20" s="206"/>
      <c r="C20" s="207" t="s">
        <v>554</v>
      </c>
      <c r="D20" s="95"/>
      <c r="E20" s="208">
        <v>228.1</v>
      </c>
      <c r="F20" s="208">
        <v>228.2</v>
      </c>
      <c r="G20" s="208">
        <v>228.3</v>
      </c>
      <c r="H20" s="208">
        <v>228.4</v>
      </c>
      <c r="I20" s="209">
        <v>242</v>
      </c>
    </row>
    <row r="21" spans="1:11" ht="20.100000000000001" customHeight="1">
      <c r="A21" s="206"/>
      <c r="D21" s="88" t="s">
        <v>364</v>
      </c>
      <c r="E21" s="91" t="s">
        <v>555</v>
      </c>
      <c r="F21" s="91" t="s">
        <v>556</v>
      </c>
      <c r="G21" s="91" t="s">
        <v>557</v>
      </c>
      <c r="H21" s="91" t="s">
        <v>558</v>
      </c>
      <c r="I21" s="91" t="s">
        <v>378</v>
      </c>
    </row>
    <row r="22" spans="1:11" ht="20.100000000000001" customHeight="1">
      <c r="A22" s="206">
        <v>7</v>
      </c>
      <c r="B22" s="97" t="s">
        <v>376</v>
      </c>
      <c r="C22" s="210">
        <f>C14</f>
        <v>2020</v>
      </c>
      <c r="E22" s="175">
        <v>0</v>
      </c>
      <c r="F22" s="175">
        <v>0</v>
      </c>
      <c r="G22" s="175">
        <v>0</v>
      </c>
      <c r="H22" s="211">
        <v>0</v>
      </c>
      <c r="I22" s="211">
        <v>0</v>
      </c>
      <c r="J22" s="176"/>
      <c r="K22" s="176">
        <f>SUM(E22:I22)</f>
        <v>0</v>
      </c>
    </row>
    <row r="23" spans="1:11" ht="20.100000000000001" customHeight="1">
      <c r="A23" s="206">
        <v>8</v>
      </c>
      <c r="B23" s="97" t="s">
        <v>376</v>
      </c>
      <c r="C23" s="210">
        <f>C22+1</f>
        <v>2021</v>
      </c>
      <c r="E23" s="175">
        <v>0</v>
      </c>
      <c r="F23" s="175">
        <v>0</v>
      </c>
      <c r="G23" s="175">
        <v>0</v>
      </c>
      <c r="H23" s="211">
        <v>0</v>
      </c>
      <c r="I23" s="211">
        <v>0</v>
      </c>
      <c r="J23" s="176"/>
      <c r="K23" s="176">
        <f>SUM(E23:I23)</f>
        <v>0</v>
      </c>
    </row>
    <row r="24" spans="1:11" ht="20.100000000000001" customHeight="1">
      <c r="A24" s="206"/>
      <c r="E24" s="177"/>
      <c r="F24" s="177"/>
      <c r="G24" s="177"/>
      <c r="H24" s="176"/>
      <c r="I24" s="176"/>
      <c r="J24" s="176"/>
      <c r="K24" s="176"/>
    </row>
    <row r="25" spans="1:11" ht="20.100000000000001" customHeight="1">
      <c r="A25" s="206">
        <v>9</v>
      </c>
      <c r="B25" s="84" t="s">
        <v>375</v>
      </c>
      <c r="E25" s="177">
        <f>(E22/2)+(E23/2)</f>
        <v>0</v>
      </c>
      <c r="F25" s="177">
        <f>(F22/2)+(F23/2)</f>
        <v>0</v>
      </c>
      <c r="G25" s="177">
        <f>(G22/2)+(G23/2)</f>
        <v>0</v>
      </c>
      <c r="H25" s="177">
        <f>(H22/2)+(H23/2)</f>
        <v>0</v>
      </c>
      <c r="I25" s="177">
        <f>(I22/2)+(I23/2)</f>
        <v>0</v>
      </c>
      <c r="J25" s="177"/>
      <c r="K25" s="177">
        <f>(K22/2)+(K23/2)</f>
        <v>0</v>
      </c>
    </row>
    <row r="30" spans="1:11" ht="20.100000000000001" customHeight="1">
      <c r="A30" s="84" t="s">
        <v>365</v>
      </c>
    </row>
    <row r="31" spans="1:11" ht="20.100000000000001" customHeight="1">
      <c r="A31" s="90" t="s">
        <v>364</v>
      </c>
      <c r="B31" s="84" t="s">
        <v>366</v>
      </c>
    </row>
    <row r="32" spans="1:11" s="218" customFormat="1" ht="32.1" customHeight="1">
      <c r="A32" s="217" t="s">
        <v>378</v>
      </c>
      <c r="B32" s="716" t="s">
        <v>581</v>
      </c>
      <c r="C32" s="716"/>
      <c r="D32" s="716"/>
      <c r="E32" s="716"/>
      <c r="F32" s="716"/>
      <c r="G32" s="716"/>
      <c r="H32" s="716"/>
      <c r="I32" s="716"/>
      <c r="J32" s="716"/>
      <c r="K32" s="716"/>
    </row>
    <row r="33" spans="2:2" ht="20.100000000000001" customHeight="1">
      <c r="B33" s="199"/>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3">
    <mergeCell ref="E11:I11"/>
    <mergeCell ref="E19:I19"/>
    <mergeCell ref="B32:K32"/>
  </mergeCells>
  <pageMargins left="0.7" right="0.7" top="0.75" bottom="0.75" header="0.3" footer="0.3"/>
  <pageSetup scale="6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I37"/>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90" customWidth="1"/>
    <col min="2" max="2" width="40.81640625" style="84" customWidth="1"/>
    <col min="3" max="3" width="10.81640625" style="89" customWidth="1"/>
    <col min="4" max="4" width="12.81640625" style="100" customWidth="1"/>
    <col min="5" max="7" width="12.81640625" style="90" customWidth="1"/>
    <col min="8" max="16384" width="8.90625" style="84"/>
  </cols>
  <sheetData>
    <row r="1" spans="1:9" ht="20.100000000000001" customHeight="1">
      <c r="A1" s="93" t="str">
        <f ca="1">RIGHT(CELL("filename",D2),LEN(CELL("filename",D2))-FIND("]",CELL("filename",D2)))</f>
        <v>WP05 Other Tax</v>
      </c>
    </row>
    <row r="2" spans="1:9" ht="20.100000000000001" customHeight="1">
      <c r="C2" s="191"/>
    </row>
    <row r="3" spans="1:9" ht="20.100000000000001" customHeight="1">
      <c r="B3" s="89"/>
      <c r="C3" s="91" t="s">
        <v>364</v>
      </c>
      <c r="D3" s="92"/>
      <c r="F3" s="92"/>
      <c r="G3" s="92"/>
      <c r="I3" s="92"/>
    </row>
    <row r="4" spans="1:9" ht="20.100000000000001" customHeight="1">
      <c r="A4" s="104">
        <v>1</v>
      </c>
      <c r="B4" s="95" t="s">
        <v>392</v>
      </c>
      <c r="C4" s="100"/>
      <c r="D4" s="99"/>
      <c r="F4" s="92"/>
      <c r="G4" s="92"/>
    </row>
    <row r="5" spans="1:9" ht="20.100000000000001" customHeight="1">
      <c r="A5" s="104">
        <v>2</v>
      </c>
      <c r="B5" s="522" t="s">
        <v>386</v>
      </c>
      <c r="C5" s="100" t="s">
        <v>77</v>
      </c>
      <c r="D5" s="175">
        <v>487307.01</v>
      </c>
      <c r="F5" s="92"/>
      <c r="G5" s="92"/>
    </row>
    <row r="6" spans="1:9" ht="20.100000000000001" customHeight="1">
      <c r="A6" s="104" t="s">
        <v>345</v>
      </c>
      <c r="B6" s="522" t="s">
        <v>387</v>
      </c>
      <c r="C6" s="100" t="s">
        <v>77</v>
      </c>
      <c r="D6" s="175"/>
      <c r="F6" s="91"/>
      <c r="G6" s="91"/>
    </row>
    <row r="7" spans="1:9" ht="20.100000000000001" customHeight="1" thickBot="1">
      <c r="A7" s="104" t="s">
        <v>346</v>
      </c>
      <c r="B7" s="522" t="s">
        <v>388</v>
      </c>
      <c r="C7" s="100" t="s">
        <v>77</v>
      </c>
      <c r="D7" s="181"/>
      <c r="F7" s="98"/>
      <c r="G7" s="98"/>
      <c r="I7" s="85"/>
    </row>
    <row r="8" spans="1:9" ht="20.100000000000001" customHeight="1">
      <c r="A8" s="104"/>
      <c r="B8" s="101" t="s">
        <v>396</v>
      </c>
      <c r="C8" s="100"/>
      <c r="D8" s="182">
        <f>SUM(D5:D7)</f>
        <v>487307.01</v>
      </c>
      <c r="F8" s="98"/>
      <c r="G8" s="98"/>
      <c r="I8" s="85"/>
    </row>
    <row r="9" spans="1:9" ht="20.100000000000001" customHeight="1">
      <c r="A9" s="104"/>
      <c r="B9" s="95"/>
      <c r="C9" s="100"/>
      <c r="D9" s="182"/>
    </row>
    <row r="10" spans="1:9" ht="20.100000000000001" customHeight="1">
      <c r="A10" s="104" t="s">
        <v>238</v>
      </c>
      <c r="B10" s="95" t="s">
        <v>391</v>
      </c>
      <c r="C10" s="100"/>
      <c r="D10" s="182"/>
      <c r="F10" s="96"/>
      <c r="G10" s="96"/>
      <c r="H10" s="96"/>
      <c r="I10" s="96"/>
    </row>
    <row r="11" spans="1:9" ht="20.100000000000001" customHeight="1" thickBot="1">
      <c r="A11" s="104" t="s">
        <v>240</v>
      </c>
      <c r="B11" s="522" t="s">
        <v>732</v>
      </c>
      <c r="C11" s="100" t="s">
        <v>77</v>
      </c>
      <c r="D11" s="181">
        <v>1644.7399999999998</v>
      </c>
      <c r="F11" s="96"/>
      <c r="G11" s="96"/>
      <c r="H11" s="96"/>
      <c r="I11" s="96"/>
    </row>
    <row r="12" spans="1:9" ht="20.100000000000001" customHeight="1">
      <c r="A12" s="104"/>
      <c r="B12" s="102" t="s">
        <v>391</v>
      </c>
      <c r="C12" s="100"/>
      <c r="D12" s="182">
        <f>SUM(D11)</f>
        <v>1644.7399999999998</v>
      </c>
      <c r="F12" s="96"/>
      <c r="G12" s="96"/>
      <c r="H12" s="96"/>
      <c r="I12" s="96"/>
    </row>
    <row r="13" spans="1:9" ht="20.100000000000001" customHeight="1">
      <c r="A13" s="104"/>
      <c r="B13" s="95"/>
      <c r="C13" s="100"/>
      <c r="D13" s="182"/>
      <c r="F13" s="96"/>
      <c r="G13" s="96"/>
      <c r="H13" s="96"/>
      <c r="I13" s="96"/>
    </row>
    <row r="14" spans="1:9" ht="20.100000000000001" customHeight="1">
      <c r="A14" s="104" t="s">
        <v>242</v>
      </c>
      <c r="B14" s="95" t="s">
        <v>389</v>
      </c>
      <c r="C14" s="100"/>
      <c r="D14" s="182"/>
      <c r="F14" s="96"/>
      <c r="G14" s="96"/>
      <c r="H14" s="96"/>
      <c r="I14" s="96"/>
    </row>
    <row r="15" spans="1:9" ht="20.100000000000001" customHeight="1">
      <c r="A15" s="104" t="s">
        <v>246</v>
      </c>
      <c r="B15" s="522" t="s">
        <v>505</v>
      </c>
      <c r="C15" s="100" t="s">
        <v>77</v>
      </c>
      <c r="D15" s="175">
        <v>225856473.83999994</v>
      </c>
      <c r="F15" s="96"/>
      <c r="G15" s="96"/>
      <c r="H15" s="96"/>
      <c r="I15" s="96"/>
    </row>
    <row r="16" spans="1:9" ht="20.100000000000001" customHeight="1">
      <c r="A16" s="104" t="s">
        <v>247</v>
      </c>
      <c r="B16" s="522" t="s">
        <v>506</v>
      </c>
      <c r="C16" s="100" t="s">
        <v>77</v>
      </c>
      <c r="D16" s="175">
        <v>42032.659999999996</v>
      </c>
      <c r="F16" s="96"/>
      <c r="G16" s="96"/>
      <c r="H16" s="96"/>
      <c r="I16" s="96"/>
    </row>
    <row r="17" spans="1:9" ht="20.100000000000001" customHeight="1" thickBot="1">
      <c r="A17" s="104" t="s">
        <v>249</v>
      </c>
      <c r="B17" s="522" t="s">
        <v>730</v>
      </c>
      <c r="C17" s="100" t="s">
        <v>77</v>
      </c>
      <c r="D17" s="181">
        <v>6600</v>
      </c>
      <c r="F17" s="96"/>
      <c r="G17" s="96"/>
      <c r="H17" s="96"/>
      <c r="I17" s="96"/>
    </row>
    <row r="18" spans="1:9" ht="20.100000000000001" customHeight="1">
      <c r="A18" s="104"/>
      <c r="B18" s="102" t="s">
        <v>389</v>
      </c>
      <c r="C18" s="100"/>
      <c r="D18" s="182">
        <f>SUM(D15:D17)</f>
        <v>225905106.49999994</v>
      </c>
      <c r="F18" s="96"/>
      <c r="G18" s="96"/>
      <c r="H18" s="96"/>
      <c r="I18" s="96"/>
    </row>
    <row r="19" spans="1:9" ht="20.100000000000001" customHeight="1">
      <c r="A19" s="104"/>
      <c r="B19" s="95"/>
      <c r="C19" s="100"/>
      <c r="D19" s="182"/>
      <c r="F19" s="96"/>
      <c r="G19" s="96"/>
      <c r="H19" s="96"/>
      <c r="I19" s="96"/>
    </row>
    <row r="20" spans="1:9" ht="20.100000000000001" customHeight="1">
      <c r="A20" s="104" t="s">
        <v>251</v>
      </c>
      <c r="B20" s="95" t="s">
        <v>390</v>
      </c>
      <c r="C20" s="84"/>
      <c r="D20" s="182"/>
      <c r="F20" s="96"/>
      <c r="G20" s="96"/>
      <c r="H20" s="96"/>
      <c r="I20" s="96"/>
    </row>
    <row r="21" spans="1:9" ht="20.100000000000001" customHeight="1" thickBot="1">
      <c r="A21" s="104" t="s">
        <v>253</v>
      </c>
      <c r="B21" s="522" t="s">
        <v>390</v>
      </c>
      <c r="C21" s="100" t="s">
        <v>77</v>
      </c>
      <c r="D21" s="181">
        <v>278961</v>
      </c>
      <c r="F21" s="96"/>
      <c r="G21" s="96"/>
      <c r="H21" s="96"/>
      <c r="I21" s="96"/>
    </row>
    <row r="22" spans="1:9" ht="20.100000000000001" customHeight="1">
      <c r="A22" s="104"/>
      <c r="B22" s="102" t="s">
        <v>390</v>
      </c>
      <c r="C22" s="84"/>
      <c r="D22" s="176">
        <f>SUM(D21:D21)</f>
        <v>278961</v>
      </c>
      <c r="F22" s="96"/>
      <c r="G22" s="96"/>
      <c r="H22" s="96"/>
      <c r="I22" s="96"/>
    </row>
    <row r="23" spans="1:9" ht="20.100000000000001" customHeight="1">
      <c r="A23" s="104"/>
      <c r="B23" s="95"/>
      <c r="C23" s="100"/>
      <c r="D23" s="182"/>
      <c r="F23" s="96"/>
      <c r="G23" s="96"/>
      <c r="H23" s="96"/>
      <c r="I23" s="96"/>
    </row>
    <row r="24" spans="1:9" ht="20.100000000000001" customHeight="1">
      <c r="A24" s="104" t="s">
        <v>347</v>
      </c>
      <c r="B24" s="95" t="s">
        <v>393</v>
      </c>
      <c r="C24" s="100"/>
      <c r="D24" s="182"/>
      <c r="F24" s="96"/>
      <c r="G24" s="96"/>
      <c r="H24" s="96"/>
      <c r="I24" s="96"/>
    </row>
    <row r="25" spans="1:9" ht="20.100000000000001" customHeight="1">
      <c r="A25" s="104" t="s">
        <v>348</v>
      </c>
      <c r="B25" s="523" t="s">
        <v>394</v>
      </c>
      <c r="C25" s="100" t="s">
        <v>77</v>
      </c>
      <c r="D25" s="175">
        <v>933.30000000000007</v>
      </c>
      <c r="F25" s="96"/>
      <c r="G25" s="96"/>
      <c r="H25" s="96"/>
      <c r="I25" s="96"/>
    </row>
    <row r="26" spans="1:9" ht="20.100000000000001" customHeight="1">
      <c r="A26" s="104" t="s">
        <v>349</v>
      </c>
      <c r="B26" s="523" t="s">
        <v>395</v>
      </c>
      <c r="C26" s="100" t="s">
        <v>77</v>
      </c>
      <c r="D26" s="175">
        <v>19372.28</v>
      </c>
      <c r="F26" s="96"/>
      <c r="G26" s="96"/>
      <c r="H26" s="96"/>
      <c r="I26" s="96"/>
    </row>
    <row r="27" spans="1:9" ht="20.100000000000001" customHeight="1" thickBot="1">
      <c r="A27" s="104" t="s">
        <v>350</v>
      </c>
      <c r="B27" s="523" t="s">
        <v>731</v>
      </c>
      <c r="C27" s="100" t="s">
        <v>77</v>
      </c>
      <c r="D27" s="181"/>
    </row>
    <row r="28" spans="1:9" ht="20.100000000000001" customHeight="1">
      <c r="A28" s="104"/>
      <c r="B28" s="102" t="s">
        <v>393</v>
      </c>
      <c r="C28" s="100"/>
      <c r="D28" s="182">
        <f>SUM(D25:D27)</f>
        <v>20305.579999999998</v>
      </c>
    </row>
    <row r="29" spans="1:9" ht="20.100000000000001" customHeight="1">
      <c r="A29" s="104"/>
      <c r="B29" s="89"/>
      <c r="C29" s="100"/>
      <c r="D29" s="182"/>
    </row>
    <row r="30" spans="1:9" ht="20.100000000000001" customHeight="1">
      <c r="A30" s="104" t="s">
        <v>351</v>
      </c>
      <c r="B30" s="95" t="s">
        <v>397</v>
      </c>
      <c r="C30" s="100"/>
      <c r="D30" s="175">
        <v>0</v>
      </c>
    </row>
    <row r="31" spans="1:9" ht="20.100000000000001" customHeight="1">
      <c r="E31" s="98"/>
    </row>
    <row r="32" spans="1:9" ht="20.100000000000001" customHeight="1">
      <c r="E32" s="98"/>
    </row>
    <row r="33" spans="1:9" ht="20.100000000000001" customHeight="1">
      <c r="E33" s="98"/>
    </row>
    <row r="34" spans="1:9" ht="20.100000000000001" customHeight="1">
      <c r="E34" s="98"/>
    </row>
    <row r="35" spans="1:9" ht="20.100000000000001" customHeight="1">
      <c r="E35" s="98"/>
    </row>
    <row r="36" spans="1:9" ht="20.100000000000001" customHeight="1">
      <c r="A36" s="84" t="s">
        <v>365</v>
      </c>
      <c r="B36" s="89"/>
    </row>
    <row r="37" spans="1:9" s="100" customFormat="1" ht="20.100000000000001" customHeight="1">
      <c r="A37" s="90" t="s">
        <v>364</v>
      </c>
      <c r="B37" s="84" t="s">
        <v>366</v>
      </c>
      <c r="E37" s="90"/>
      <c r="F37" s="90"/>
      <c r="G37" s="90"/>
      <c r="H37" s="84"/>
      <c r="I37" s="84"/>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I27"/>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90" customWidth="1"/>
    <col min="2" max="2" width="10.81640625" style="84" customWidth="1"/>
    <col min="3" max="3" width="8.90625" style="84"/>
    <col min="4" max="4" width="2.81640625" style="84" customWidth="1"/>
    <col min="5" max="9" width="12.81640625" style="90" customWidth="1"/>
    <col min="10" max="11" width="8.90625" style="84"/>
    <col min="12" max="13" width="13.54296875" style="84" bestFit="1" customWidth="1"/>
    <col min="14" max="16384" width="8.90625" style="84"/>
  </cols>
  <sheetData>
    <row r="1" spans="1:9" ht="20.100000000000001" customHeight="1">
      <c r="A1" s="93" t="str">
        <f ca="1">RIGHT(CELL("filename",D2),LEN(CELL("filename",D2))-FIND("]",CELL("filename",D2)))</f>
        <v>WP06 Cap Structure</v>
      </c>
    </row>
    <row r="2" spans="1:9" ht="20.100000000000001" customHeight="1">
      <c r="C2" s="190"/>
      <c r="E2" s="103" t="s">
        <v>27</v>
      </c>
      <c r="F2" s="103" t="s">
        <v>28</v>
      </c>
      <c r="G2" s="103" t="s">
        <v>29</v>
      </c>
      <c r="H2" s="103" t="s">
        <v>30</v>
      </c>
      <c r="I2" s="103" t="s">
        <v>31</v>
      </c>
    </row>
    <row r="3" spans="1:9" ht="20.100000000000001" customHeight="1">
      <c r="E3" s="92" t="s">
        <v>398</v>
      </c>
      <c r="F3" s="92" t="s">
        <v>400</v>
      </c>
      <c r="G3" s="92" t="s">
        <v>401</v>
      </c>
      <c r="H3" s="92" t="s">
        <v>122</v>
      </c>
      <c r="I3" s="92" t="s">
        <v>402</v>
      </c>
    </row>
    <row r="4" spans="1:9" ht="20.100000000000001" customHeight="1">
      <c r="E4" s="92" t="s">
        <v>399</v>
      </c>
      <c r="F4" s="92"/>
      <c r="G4" s="92"/>
      <c r="H4" s="92"/>
      <c r="I4" s="92"/>
    </row>
    <row r="5" spans="1:9" ht="20.100000000000001" customHeight="1">
      <c r="D5" s="88" t="s">
        <v>364</v>
      </c>
      <c r="E5" s="91" t="s">
        <v>403</v>
      </c>
      <c r="F5" s="91" t="s">
        <v>404</v>
      </c>
      <c r="G5" s="91" t="s">
        <v>405</v>
      </c>
      <c r="H5" s="91" t="s">
        <v>594</v>
      </c>
      <c r="I5" s="94" t="s">
        <v>406</v>
      </c>
    </row>
    <row r="6" spans="1:9" ht="20.100000000000001" customHeight="1">
      <c r="A6" s="94">
        <v>1</v>
      </c>
      <c r="B6" s="84" t="s">
        <v>333</v>
      </c>
      <c r="C6" s="210">
        <f>'WP01 Plant'!C6</f>
        <v>2020</v>
      </c>
      <c r="D6" s="88"/>
      <c r="E6" s="175">
        <v>1878663937.28</v>
      </c>
      <c r="F6" s="175"/>
      <c r="G6" s="175"/>
      <c r="H6" s="182">
        <f t="shared" ref="H6:H18" si="0">E6-F6-G6</f>
        <v>1878663937.28</v>
      </c>
      <c r="I6" s="175">
        <v>1300000000</v>
      </c>
    </row>
    <row r="7" spans="1:9" ht="20.100000000000001" customHeight="1">
      <c r="A7" s="94">
        <v>2</v>
      </c>
      <c r="B7" s="84" t="s">
        <v>334</v>
      </c>
      <c r="C7" s="87">
        <f>C6+1</f>
        <v>2021</v>
      </c>
      <c r="E7" s="175">
        <v>2071928520.98</v>
      </c>
      <c r="F7" s="175"/>
      <c r="G7" s="175"/>
      <c r="H7" s="182">
        <f t="shared" si="0"/>
        <v>2071928520.98</v>
      </c>
      <c r="I7" s="175">
        <v>1300000000</v>
      </c>
    </row>
    <row r="8" spans="1:9" ht="20.100000000000001" customHeight="1">
      <c r="A8" s="94">
        <v>3</v>
      </c>
      <c r="B8" s="84" t="s">
        <v>335</v>
      </c>
      <c r="C8" s="87">
        <f>C7</f>
        <v>2021</v>
      </c>
      <c r="E8" s="175">
        <v>2090454908.01</v>
      </c>
      <c r="F8" s="175"/>
      <c r="G8" s="175"/>
      <c r="H8" s="182">
        <f t="shared" si="0"/>
        <v>2090454908.01</v>
      </c>
      <c r="I8" s="175">
        <v>1300000000</v>
      </c>
    </row>
    <row r="9" spans="1:9" ht="20.100000000000001" customHeight="1">
      <c r="A9" s="94">
        <v>4</v>
      </c>
      <c r="B9" s="84" t="s">
        <v>336</v>
      </c>
      <c r="C9" s="87">
        <f t="shared" ref="C9:C18" si="1">C8</f>
        <v>2021</v>
      </c>
      <c r="E9" s="175">
        <v>2109099126.3699999</v>
      </c>
      <c r="F9" s="175"/>
      <c r="G9" s="175"/>
      <c r="H9" s="182">
        <f t="shared" si="0"/>
        <v>2109099126.3699999</v>
      </c>
      <c r="I9" s="175">
        <v>1300000000</v>
      </c>
    </row>
    <row r="10" spans="1:9" ht="20.100000000000001" customHeight="1">
      <c r="A10" s="94">
        <v>5</v>
      </c>
      <c r="B10" s="84" t="s">
        <v>337</v>
      </c>
      <c r="C10" s="87">
        <f t="shared" si="1"/>
        <v>2021</v>
      </c>
      <c r="E10" s="175">
        <v>2128020011.6199999</v>
      </c>
      <c r="F10" s="175"/>
      <c r="G10" s="175"/>
      <c r="H10" s="182">
        <f t="shared" si="0"/>
        <v>2128020011.6199999</v>
      </c>
      <c r="I10" s="175">
        <v>1300000000</v>
      </c>
    </row>
    <row r="11" spans="1:9" ht="20.100000000000001" customHeight="1">
      <c r="A11" s="94">
        <v>6</v>
      </c>
      <c r="B11" s="84" t="s">
        <v>338</v>
      </c>
      <c r="C11" s="87">
        <f t="shared" si="1"/>
        <v>2021</v>
      </c>
      <c r="E11" s="175">
        <v>2147336424.9300001</v>
      </c>
      <c r="F11" s="175"/>
      <c r="G11" s="175"/>
      <c r="H11" s="182">
        <f t="shared" si="0"/>
        <v>2147336424.9300001</v>
      </c>
      <c r="I11" s="175">
        <v>1525000000</v>
      </c>
    </row>
    <row r="12" spans="1:9" ht="20.100000000000001" customHeight="1">
      <c r="A12" s="94">
        <v>7</v>
      </c>
      <c r="B12" s="84" t="s">
        <v>354</v>
      </c>
      <c r="C12" s="87">
        <f t="shared" si="1"/>
        <v>2021</v>
      </c>
      <c r="E12" s="175">
        <v>2167083423.1900001</v>
      </c>
      <c r="F12" s="175"/>
      <c r="G12" s="175"/>
      <c r="H12" s="182">
        <f t="shared" si="0"/>
        <v>2167083423.1900001</v>
      </c>
      <c r="I12" s="175">
        <v>1525000000</v>
      </c>
    </row>
    <row r="13" spans="1:9" ht="20.100000000000001" customHeight="1">
      <c r="A13" s="94">
        <v>8</v>
      </c>
      <c r="B13" s="84" t="s">
        <v>339</v>
      </c>
      <c r="C13" s="87">
        <f t="shared" si="1"/>
        <v>2021</v>
      </c>
      <c r="E13" s="175">
        <v>2186152573.21</v>
      </c>
      <c r="F13" s="175"/>
      <c r="G13" s="175"/>
      <c r="H13" s="182">
        <f t="shared" si="0"/>
        <v>2186152573.21</v>
      </c>
      <c r="I13" s="175">
        <v>1525000000</v>
      </c>
    </row>
    <row r="14" spans="1:9" ht="20.100000000000001" customHeight="1">
      <c r="A14" s="94">
        <v>9</v>
      </c>
      <c r="B14" s="84" t="s">
        <v>340</v>
      </c>
      <c r="C14" s="87">
        <f t="shared" si="1"/>
        <v>2021</v>
      </c>
      <c r="E14" s="175">
        <v>2205619594.29</v>
      </c>
      <c r="F14" s="175"/>
      <c r="G14" s="175"/>
      <c r="H14" s="182">
        <f t="shared" si="0"/>
        <v>2205619594.29</v>
      </c>
      <c r="I14" s="175">
        <v>1525000000</v>
      </c>
    </row>
    <row r="15" spans="1:9" ht="20.100000000000001" customHeight="1">
      <c r="A15" s="94">
        <v>10</v>
      </c>
      <c r="B15" s="84" t="s">
        <v>341</v>
      </c>
      <c r="C15" s="87">
        <f t="shared" si="1"/>
        <v>2021</v>
      </c>
      <c r="E15" s="175">
        <v>2225142689.25</v>
      </c>
      <c r="F15" s="175"/>
      <c r="G15" s="175"/>
      <c r="H15" s="182">
        <f t="shared" si="0"/>
        <v>2225142689.25</v>
      </c>
      <c r="I15" s="175">
        <v>1525000000</v>
      </c>
    </row>
    <row r="16" spans="1:9" ht="20.100000000000001" customHeight="1">
      <c r="A16" s="94">
        <v>11</v>
      </c>
      <c r="B16" s="84" t="s">
        <v>343</v>
      </c>
      <c r="C16" s="87">
        <f t="shared" si="1"/>
        <v>2021</v>
      </c>
      <c r="E16" s="175">
        <v>2244359259.3299999</v>
      </c>
      <c r="F16" s="175"/>
      <c r="G16" s="175"/>
      <c r="H16" s="182">
        <f t="shared" si="0"/>
        <v>2244359259.3299999</v>
      </c>
      <c r="I16" s="175">
        <v>1525000000</v>
      </c>
    </row>
    <row r="17" spans="1:9" ht="20.100000000000001" customHeight="1">
      <c r="A17" s="94">
        <v>12</v>
      </c>
      <c r="B17" s="84" t="s">
        <v>342</v>
      </c>
      <c r="C17" s="87">
        <f t="shared" si="1"/>
        <v>2021</v>
      </c>
      <c r="E17" s="175">
        <v>2263555537.48</v>
      </c>
      <c r="F17" s="175"/>
      <c r="G17" s="175"/>
      <c r="H17" s="182">
        <f t="shared" si="0"/>
        <v>2263555537.48</v>
      </c>
      <c r="I17" s="175">
        <v>1525000000</v>
      </c>
    </row>
    <row r="18" spans="1:9" ht="20.100000000000001" customHeight="1">
      <c r="A18" s="94">
        <v>13</v>
      </c>
      <c r="B18" s="84" t="s">
        <v>333</v>
      </c>
      <c r="C18" s="87">
        <f t="shared" si="1"/>
        <v>2021</v>
      </c>
      <c r="E18" s="175">
        <v>2283598081.3699999</v>
      </c>
      <c r="F18" s="175"/>
      <c r="G18" s="175"/>
      <c r="H18" s="182">
        <f t="shared" si="0"/>
        <v>2283598081.3699999</v>
      </c>
      <c r="I18" s="175">
        <v>1525000000</v>
      </c>
    </row>
    <row r="19" spans="1:9" ht="20.100000000000001" customHeight="1">
      <c r="A19" s="84"/>
      <c r="E19" s="177"/>
      <c r="F19" s="177"/>
      <c r="G19" s="177"/>
      <c r="H19" s="177"/>
      <c r="I19" s="177"/>
    </row>
    <row r="20" spans="1:9" ht="20.100000000000001" customHeight="1">
      <c r="A20" s="94">
        <v>14</v>
      </c>
      <c r="B20" s="84" t="s">
        <v>363</v>
      </c>
      <c r="E20" s="177">
        <f>SUM(E6:E18)/13</f>
        <v>2153924160.5623074</v>
      </c>
      <c r="F20" s="177">
        <f>SUM(F6:F18)/13</f>
        <v>0</v>
      </c>
      <c r="G20" s="177">
        <f>SUM(G6:G18)/13</f>
        <v>0</v>
      </c>
      <c r="H20" s="177">
        <f>SUM(H6:H18)/13</f>
        <v>2153924160.5623074</v>
      </c>
      <c r="I20" s="177">
        <f>SUM(I6:I18)/13</f>
        <v>1438461538.4615386</v>
      </c>
    </row>
    <row r="21" spans="1:9" ht="20.100000000000001" customHeight="1">
      <c r="A21" s="94"/>
    </row>
    <row r="26" spans="1:9" ht="20.100000000000001" customHeight="1">
      <c r="A26" s="84" t="s">
        <v>365</v>
      </c>
    </row>
    <row r="27" spans="1:9" ht="20.100000000000001" customHeight="1">
      <c r="A27" s="90" t="s">
        <v>364</v>
      </c>
      <c r="B27" s="84" t="s">
        <v>366</v>
      </c>
      <c r="H27" s="105"/>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O28"/>
  <sheetViews>
    <sheetView view="pageBreakPreview" zoomScale="85" zoomScaleNormal="100" zoomScaleSheetLayoutView="85" workbookViewId="0">
      <selection activeCell="B1" sqref="B1"/>
    </sheetView>
  </sheetViews>
  <sheetFormatPr defaultColWidth="8.90625" defaultRowHeight="13.2"/>
  <cols>
    <col min="1" max="16384" width="8.90625" style="184"/>
  </cols>
  <sheetData>
    <row r="1" spans="1:15" ht="15.6">
      <c r="A1" s="93" t="str">
        <f ca="1">RIGHT(CELL("filename",D2),LEN(CELL("filename",D2))-FIND("]",CELL("filename",D2)))</f>
        <v>WP07 Stated-value Inputs</v>
      </c>
    </row>
    <row r="2" spans="1:15">
      <c r="A2" s="185"/>
      <c r="C2" s="189"/>
    </row>
    <row r="3" spans="1:15">
      <c r="A3" s="185" t="s">
        <v>508</v>
      </c>
    </row>
    <row r="4" spans="1:15">
      <c r="A4" s="213" t="s">
        <v>560</v>
      </c>
    </row>
    <row r="5" spans="1:15">
      <c r="A5" s="185"/>
    </row>
    <row r="7" spans="1:15">
      <c r="A7" s="185" t="s">
        <v>509</v>
      </c>
    </row>
    <row r="9" spans="1:15" ht="39" customHeight="1">
      <c r="A9" s="718" t="s">
        <v>561</v>
      </c>
      <c r="B9" s="719"/>
      <c r="C9" s="719"/>
      <c r="D9" s="719"/>
      <c r="E9" s="719"/>
      <c r="F9" s="719"/>
      <c r="G9" s="719"/>
      <c r="H9" s="719"/>
      <c r="I9" s="719"/>
    </row>
    <row r="12" spans="1:15">
      <c r="A12" s="185" t="s">
        <v>510</v>
      </c>
    </row>
    <row r="13" spans="1:15">
      <c r="A13" s="185"/>
      <c r="B13" s="186" t="s">
        <v>511</v>
      </c>
    </row>
    <row r="15" spans="1:15" s="187" customFormat="1" ht="45" customHeight="1">
      <c r="A15" s="720" t="s">
        <v>515</v>
      </c>
      <c r="B15" s="720"/>
      <c r="C15" s="720"/>
      <c r="D15" s="720"/>
      <c r="E15" s="720"/>
      <c r="F15" s="720"/>
      <c r="G15" s="720"/>
      <c r="H15" s="720"/>
      <c r="I15" s="720"/>
      <c r="J15" s="194"/>
      <c r="K15" s="194"/>
      <c r="L15" s="194"/>
      <c r="M15" s="194"/>
      <c r="N15" s="194"/>
      <c r="O15" s="194"/>
    </row>
    <row r="18" spans="1:3">
      <c r="A18" s="185" t="s">
        <v>512</v>
      </c>
    </row>
    <row r="19" spans="1:3">
      <c r="A19" s="185"/>
    </row>
    <row r="20" spans="1:3">
      <c r="A20" s="184" t="s">
        <v>513</v>
      </c>
      <c r="C20" s="184" t="s">
        <v>514</v>
      </c>
    </row>
    <row r="21" spans="1:3">
      <c r="A21" s="184">
        <v>352</v>
      </c>
      <c r="C21" s="188">
        <v>2.24E-2</v>
      </c>
    </row>
    <row r="22" spans="1:3">
      <c r="A22" s="184">
        <v>353</v>
      </c>
      <c r="C22" s="188">
        <v>2.06E-2</v>
      </c>
    </row>
    <row r="23" spans="1:3">
      <c r="A23" s="184">
        <v>354</v>
      </c>
      <c r="C23" s="188">
        <v>2.24E-2</v>
      </c>
    </row>
    <row r="24" spans="1:3">
      <c r="A24" s="184">
        <v>355</v>
      </c>
      <c r="C24" s="188">
        <v>3.09E-2</v>
      </c>
    </row>
    <row r="25" spans="1:3">
      <c r="A25" s="184">
        <v>356</v>
      </c>
      <c r="C25" s="188">
        <v>2.69E-2</v>
      </c>
    </row>
    <row r="26" spans="1:3">
      <c r="A26" s="184">
        <v>357</v>
      </c>
      <c r="C26" s="188">
        <v>0.02</v>
      </c>
    </row>
    <row r="27" spans="1:3">
      <c r="A27" s="184">
        <v>358</v>
      </c>
      <c r="C27" s="188">
        <v>2.0400000000000001E-2</v>
      </c>
    </row>
    <row r="28" spans="1:3">
      <c r="A28" s="184">
        <v>359</v>
      </c>
      <c r="C28" s="188">
        <v>1.3299999999999999E-2</v>
      </c>
    </row>
  </sheetData>
  <mergeCells count="2">
    <mergeCell ref="A9:I9"/>
    <mergeCell ref="A15:I15"/>
  </mergeCells>
  <pageMargins left="0.7" right="0.7" top="0.75" bottom="0.75" header="0.3" footer="0.3"/>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J18"/>
  <sheetViews>
    <sheetView view="pageBreakPreview" zoomScale="75" zoomScaleNormal="75" zoomScaleSheetLayoutView="75" workbookViewId="0"/>
  </sheetViews>
  <sheetFormatPr defaultColWidth="7.08984375" defaultRowHeight="13.2"/>
  <cols>
    <col min="1" max="1" width="47.81640625" style="19" customWidth="1"/>
    <col min="2" max="2" width="7.08984375" style="19" customWidth="1"/>
    <col min="3" max="3" width="2.54296875" style="19" customWidth="1"/>
    <col min="4" max="4" width="10.81640625" style="19" bestFit="1" customWidth="1"/>
    <col min="5" max="8" width="7.08984375" style="19" customWidth="1"/>
    <col min="9" max="9" width="13.453125" style="19" customWidth="1"/>
    <col min="10" max="10" width="47.81640625" style="19" customWidth="1"/>
    <col min="11" max="16384" width="7.08984375" style="19"/>
  </cols>
  <sheetData>
    <row r="1" spans="2:10" ht="16.5" customHeight="1">
      <c r="D1" s="193"/>
      <c r="G1" s="3"/>
      <c r="H1" s="1"/>
      <c r="J1" s="4" t="s">
        <v>307</v>
      </c>
    </row>
    <row r="2" spans="2:10" ht="16.5" customHeight="1">
      <c r="G2" s="3"/>
      <c r="H2" s="3"/>
      <c r="J2" s="4" t="s">
        <v>276</v>
      </c>
    </row>
    <row r="3" spans="2:10" ht="16.5" customHeight="1">
      <c r="G3" s="2"/>
      <c r="H3" s="6"/>
      <c r="J3" s="7" t="str">
        <f>'Attachment H-21-A ATSI '!K4</f>
        <v>For the 12 months ended 12/31/2021</v>
      </c>
    </row>
    <row r="4" spans="2:10" ht="15.6">
      <c r="G4" s="2"/>
      <c r="H4" s="6"/>
      <c r="I4" s="7"/>
    </row>
    <row r="5" spans="2:10" ht="15.6">
      <c r="G5" s="2"/>
      <c r="H5" s="6"/>
      <c r="I5" s="7"/>
    </row>
    <row r="6" spans="2:10" ht="15.75" customHeight="1">
      <c r="B6" s="695" t="s">
        <v>277</v>
      </c>
      <c r="C6" s="695"/>
      <c r="D6" s="695"/>
      <c r="E6" s="695"/>
      <c r="F6" s="695"/>
      <c r="G6" s="695"/>
      <c r="H6" s="695"/>
      <c r="I6" s="695"/>
    </row>
    <row r="7" spans="2:10" ht="15.6">
      <c r="B7" s="18"/>
      <c r="C7" s="18"/>
      <c r="D7" s="21"/>
      <c r="E7" s="21"/>
      <c r="F7" s="20"/>
      <c r="G7" s="20" t="s">
        <v>3</v>
      </c>
      <c r="H7" s="20"/>
      <c r="I7" s="20"/>
    </row>
    <row r="8" spans="2:10" ht="15.6">
      <c r="B8" s="18"/>
      <c r="C8" s="22">
        <v>1</v>
      </c>
      <c r="D8" s="30">
        <f>'Attachment H-21-A ATSI '!I217</f>
        <v>8190719.6799999997</v>
      </c>
      <c r="E8" s="22" t="s">
        <v>312</v>
      </c>
      <c r="F8" s="22"/>
      <c r="G8" s="31"/>
      <c r="H8" s="23"/>
      <c r="I8" s="23"/>
    </row>
    <row r="9" spans="2:10" ht="15.6">
      <c r="B9" s="18"/>
      <c r="C9" s="22">
        <v>2</v>
      </c>
      <c r="D9" s="197">
        <v>117335.96000000002</v>
      </c>
      <c r="E9" s="32" t="s">
        <v>228</v>
      </c>
      <c r="F9" s="33"/>
      <c r="G9" s="33"/>
      <c r="H9" s="23"/>
      <c r="I9" s="23"/>
    </row>
    <row r="10" spans="2:10" ht="15.6">
      <c r="B10" s="18"/>
      <c r="C10" s="22">
        <v>3</v>
      </c>
      <c r="D10" s="34">
        <f>D8-D9</f>
        <v>8073383.7199999997</v>
      </c>
      <c r="E10" s="23" t="s">
        <v>229</v>
      </c>
      <c r="F10" s="22"/>
      <c r="G10" s="31"/>
      <c r="H10" s="23"/>
      <c r="I10" s="23"/>
    </row>
    <row r="11" spans="2:10" ht="7.5" customHeight="1">
      <c r="B11" s="18"/>
      <c r="C11" s="22"/>
      <c r="D11" s="22"/>
      <c r="E11" s="23"/>
      <c r="F11" s="23"/>
      <c r="G11" s="23"/>
      <c r="H11" s="23"/>
      <c r="I11" s="23"/>
    </row>
    <row r="12" spans="2:10" ht="15.6">
      <c r="B12" s="18"/>
      <c r="C12" s="22">
        <v>4</v>
      </c>
      <c r="D12" s="196">
        <v>63518687.505000003</v>
      </c>
      <c r="E12" s="23" t="s">
        <v>230</v>
      </c>
      <c r="F12" s="23"/>
      <c r="G12" s="23"/>
      <c r="H12" s="23"/>
      <c r="I12" s="23"/>
    </row>
    <row r="13" spans="2:10" ht="15.6">
      <c r="B13" s="35"/>
      <c r="C13" s="29">
        <v>5</v>
      </c>
      <c r="D13" s="36">
        <f>D10/D12</f>
        <v>0.12710249592869008</v>
      </c>
      <c r="E13" s="23" t="s">
        <v>301</v>
      </c>
      <c r="F13" s="33"/>
      <c r="G13" s="33"/>
      <c r="H13" s="33"/>
      <c r="I13" s="33"/>
    </row>
    <row r="14" spans="2:10" ht="15.6">
      <c r="B14" s="35"/>
      <c r="C14" s="33"/>
      <c r="D14" s="33"/>
      <c r="E14" s="33"/>
      <c r="F14" s="33"/>
      <c r="G14" s="33"/>
      <c r="H14" s="33"/>
      <c r="I14" s="33"/>
    </row>
    <row r="15" spans="2:10" ht="15.6">
      <c r="B15" s="39" t="s">
        <v>231</v>
      </c>
      <c r="D15" s="35"/>
      <c r="E15" s="35"/>
      <c r="F15" s="35"/>
      <c r="G15" s="35"/>
      <c r="H15" s="35"/>
      <c r="I15" s="35"/>
    </row>
    <row r="16" spans="2:10" ht="45.75" customHeight="1">
      <c r="B16" s="80" t="s">
        <v>141</v>
      </c>
      <c r="C16" s="693" t="s">
        <v>328</v>
      </c>
      <c r="D16" s="694"/>
      <c r="E16" s="694"/>
      <c r="F16" s="694"/>
      <c r="G16" s="694"/>
      <c r="H16" s="694"/>
      <c r="I16" s="694"/>
    </row>
    <row r="17" spans="2:9" ht="12" customHeight="1">
      <c r="B17" s="80"/>
      <c r="C17" s="37"/>
      <c r="D17" s="38"/>
      <c r="E17" s="38"/>
      <c r="F17" s="38"/>
      <c r="G17" s="38"/>
      <c r="H17" s="38"/>
      <c r="I17" s="38"/>
    </row>
    <row r="18" spans="2:9" ht="49.5" customHeight="1">
      <c r="B18" s="80" t="s">
        <v>142</v>
      </c>
      <c r="C18" s="693" t="s">
        <v>300</v>
      </c>
      <c r="D18" s="693"/>
      <c r="E18" s="693"/>
      <c r="F18" s="693"/>
      <c r="G18" s="693"/>
      <c r="H18" s="693"/>
      <c r="I18" s="693"/>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46"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17"/>
  <sheetViews>
    <sheetView view="pageBreakPreview" zoomScale="85" zoomScaleNormal="100" zoomScaleSheetLayoutView="85" workbookViewId="0">
      <selection activeCell="B1" sqref="B1"/>
    </sheetView>
  </sheetViews>
  <sheetFormatPr defaultColWidth="8.90625" defaultRowHeight="13.2"/>
  <cols>
    <col min="1" max="1" width="8.90625" style="219"/>
    <col min="2" max="2" width="2.81640625" style="219" customWidth="1"/>
    <col min="3" max="3" width="25.1796875" style="219" customWidth="1"/>
    <col min="4" max="6" width="15.81640625" style="219" customWidth="1"/>
    <col min="7" max="7" width="16.81640625" style="219" customWidth="1"/>
    <col min="8" max="16384" width="8.90625" style="219"/>
  </cols>
  <sheetData>
    <row r="1" spans="1:7" ht="15.6">
      <c r="A1" s="93" t="str">
        <f ca="1">RIGHT(CELL("filename",E2),LEN(CELL("filename",E2))-FIND("]",CELL("filename",E2)))</f>
        <v>WP08 Tax Rates</v>
      </c>
      <c r="B1" s="93"/>
    </row>
    <row r="2" spans="1:7">
      <c r="A2" s="220"/>
      <c r="B2" s="220"/>
      <c r="D2" s="221"/>
    </row>
    <row r="4" spans="1:7" ht="13.8" thickBot="1">
      <c r="B4" s="222" t="s">
        <v>587</v>
      </c>
      <c r="C4" s="222"/>
      <c r="D4" s="222"/>
      <c r="E4" s="222"/>
      <c r="F4" s="222"/>
      <c r="G4" s="222"/>
    </row>
    <row r="6" spans="1:7">
      <c r="C6" s="219" t="s">
        <v>583</v>
      </c>
      <c r="D6" s="223">
        <v>0.21</v>
      </c>
    </row>
    <row r="7" spans="1:7" ht="26.4">
      <c r="C7" s="224" t="s">
        <v>588</v>
      </c>
    </row>
    <row r="8" spans="1:7">
      <c r="C8" s="224"/>
    </row>
    <row r="9" spans="1:7">
      <c r="C9" s="224"/>
    </row>
    <row r="10" spans="1:7" ht="13.8" thickBot="1">
      <c r="B10" s="222" t="s">
        <v>589</v>
      </c>
      <c r="C10" s="222"/>
      <c r="D10" s="222"/>
      <c r="E10" s="222"/>
      <c r="F10" s="222"/>
      <c r="G10" s="222"/>
    </row>
    <row r="11" spans="1:7">
      <c r="B11" s="225"/>
      <c r="C11" s="225"/>
      <c r="D11" s="225"/>
      <c r="E11" s="225"/>
      <c r="F11" s="225"/>
      <c r="G11" s="225"/>
    </row>
    <row r="12" spans="1:7">
      <c r="D12" s="226" t="s">
        <v>590</v>
      </c>
      <c r="E12" s="226" t="s">
        <v>591</v>
      </c>
      <c r="F12" s="226" t="s">
        <v>592</v>
      </c>
      <c r="G12" s="226" t="s">
        <v>593</v>
      </c>
    </row>
    <row r="13" spans="1:7" ht="26.4">
      <c r="D13" s="226"/>
      <c r="E13" s="226"/>
      <c r="F13" s="226"/>
      <c r="G13" s="227" t="s">
        <v>588</v>
      </c>
    </row>
    <row r="14" spans="1:7">
      <c r="C14" s="219" t="s">
        <v>585</v>
      </c>
      <c r="D14" s="223">
        <v>2.1748E-2</v>
      </c>
      <c r="E14" s="223">
        <v>9.9900000000000003E-2</v>
      </c>
      <c r="F14" s="223">
        <v>6.5000000000000002E-2</v>
      </c>
    </row>
    <row r="15" spans="1:7">
      <c r="C15" s="219" t="s">
        <v>586</v>
      </c>
      <c r="D15" s="223">
        <v>0.65559400000000001</v>
      </c>
      <c r="E15" s="223">
        <v>7.4212E-2</v>
      </c>
      <c r="F15" s="223">
        <v>1.7200000000000001E-4</v>
      </c>
    </row>
    <row r="16" spans="1:7" ht="13.8" thickBot="1">
      <c r="C16" s="219" t="s">
        <v>584</v>
      </c>
      <c r="D16" s="228">
        <f>D14*D15</f>
        <v>1.4257858312E-2</v>
      </c>
      <c r="E16" s="228">
        <f t="shared" ref="E16:F16" si="0">E14*E15</f>
        <v>7.4137788000000005E-3</v>
      </c>
      <c r="F16" s="228">
        <f t="shared" si="0"/>
        <v>1.1180000000000001E-5</v>
      </c>
      <c r="G16" s="228">
        <f>SUM(D16:F16)</f>
        <v>2.1682817112E-2</v>
      </c>
    </row>
    <row r="17" ht="13.8"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view="pageBreakPreview" zoomScale="65" zoomScaleNormal="65" zoomScaleSheetLayoutView="65" workbookViewId="0"/>
  </sheetViews>
  <sheetFormatPr defaultColWidth="8.90625" defaultRowHeight="15.6"/>
  <cols>
    <col min="1" max="1" width="4.81640625" style="65" customWidth="1"/>
    <col min="2" max="2" width="15.81640625" style="17" customWidth="1"/>
    <col min="3" max="3" width="5.81640625" style="269" customWidth="1"/>
    <col min="4" max="4" width="31.90625" style="14" bestFit="1" customWidth="1"/>
    <col min="5" max="5" width="4.81640625" style="40" customWidth="1"/>
    <col min="6" max="6" width="18.81640625" style="269" customWidth="1"/>
    <col min="7" max="10" width="18.81640625" style="14" customWidth="1"/>
    <col min="11" max="11" width="4.81640625" style="14" customWidth="1"/>
    <col min="12" max="16384" width="8.90625" style="14"/>
  </cols>
  <sheetData>
    <row r="1" spans="1:11">
      <c r="A1" s="643"/>
      <c r="B1" s="643"/>
      <c r="C1" s="643"/>
      <c r="D1" s="643"/>
      <c r="K1" s="4" t="s">
        <v>462</v>
      </c>
    </row>
    <row r="2" spans="1:11">
      <c r="A2" s="643"/>
      <c r="B2" s="643"/>
      <c r="C2" s="643"/>
      <c r="D2" s="643"/>
      <c r="K2" s="4" t="s">
        <v>276</v>
      </c>
    </row>
    <row r="3" spans="1:11">
      <c r="A3" s="643"/>
      <c r="B3" s="643"/>
      <c r="C3" s="643"/>
      <c r="D3" s="643"/>
      <c r="K3" s="7" t="str">
        <f>'Attachment H-21-A ATSI '!K4</f>
        <v>For the 12 months ended 12/31/2021</v>
      </c>
    </row>
    <row r="5" spans="1:11">
      <c r="B5" s="696" t="s">
        <v>629</v>
      </c>
      <c r="C5" s="696"/>
      <c r="D5" s="696"/>
      <c r="E5" s="696"/>
      <c r="F5" s="696"/>
      <c r="G5" s="696"/>
      <c r="H5" s="696"/>
      <c r="I5" s="696"/>
      <c r="J5" s="696"/>
    </row>
    <row r="6" spans="1:11">
      <c r="B6" s="697" t="s">
        <v>313</v>
      </c>
      <c r="C6" s="697"/>
      <c r="D6" s="697"/>
      <c r="E6" s="697"/>
      <c r="F6" s="697"/>
      <c r="G6" s="697"/>
      <c r="H6" s="697"/>
      <c r="I6" s="697"/>
      <c r="J6" s="697"/>
    </row>
    <row r="8" spans="1:11" s="46" customFormat="1">
      <c r="A8" s="65"/>
      <c r="B8" s="273" t="s">
        <v>364</v>
      </c>
      <c r="C8" s="65" t="s">
        <v>378</v>
      </c>
      <c r="D8" s="46" t="s">
        <v>507</v>
      </c>
      <c r="E8" s="40"/>
      <c r="F8" s="46" t="s">
        <v>548</v>
      </c>
      <c r="G8" s="65" t="s">
        <v>551</v>
      </c>
      <c r="H8" s="46" t="s">
        <v>614</v>
      </c>
      <c r="I8" s="46" t="s">
        <v>615</v>
      </c>
      <c r="J8" s="46" t="s">
        <v>616</v>
      </c>
    </row>
    <row r="9" spans="1:11" s="271" customFormat="1" ht="65.099999999999994" customHeight="1">
      <c r="B9" s="271" t="s">
        <v>604</v>
      </c>
      <c r="D9" s="271" t="s">
        <v>605</v>
      </c>
      <c r="E9" s="274"/>
      <c r="F9" s="272" t="s">
        <v>608</v>
      </c>
      <c r="G9" s="271" t="s">
        <v>609</v>
      </c>
      <c r="H9" s="271" t="s">
        <v>610</v>
      </c>
      <c r="I9" s="271" t="s">
        <v>611</v>
      </c>
      <c r="J9" s="271" t="s">
        <v>612</v>
      </c>
    </row>
    <row r="10" spans="1:11" s="271" customFormat="1">
      <c r="E10" s="274"/>
      <c r="F10" s="272"/>
      <c r="G10" s="529" t="s">
        <v>657</v>
      </c>
      <c r="H10" s="529" t="s">
        <v>658</v>
      </c>
      <c r="I10" s="529"/>
      <c r="J10" s="529" t="s">
        <v>662</v>
      </c>
    </row>
    <row r="11" spans="1:11">
      <c r="A11" s="65">
        <v>1</v>
      </c>
      <c r="B11" s="17" t="s">
        <v>333</v>
      </c>
      <c r="C11" s="270">
        <v>2020</v>
      </c>
      <c r="D11" s="14" t="s">
        <v>606</v>
      </c>
      <c r="F11" s="275">
        <v>121</v>
      </c>
      <c r="G11" s="168"/>
      <c r="H11" s="168"/>
      <c r="I11" s="168"/>
      <c r="J11" s="183">
        <v>18691640</v>
      </c>
      <c r="K11" s="268"/>
    </row>
    <row r="12" spans="1:11">
      <c r="A12" s="65">
        <v>2</v>
      </c>
      <c r="B12" s="17" t="s">
        <v>334</v>
      </c>
      <c r="C12" s="270">
        <f>C11+1</f>
        <v>2021</v>
      </c>
      <c r="D12" s="14" t="s">
        <v>644</v>
      </c>
      <c r="F12" s="275">
        <f>F11-1</f>
        <v>120</v>
      </c>
      <c r="G12" s="168">
        <f>J11</f>
        <v>18691640</v>
      </c>
      <c r="H12" s="168">
        <f>G12/F12</f>
        <v>155763.66666666666</v>
      </c>
      <c r="I12" s="183">
        <v>0</v>
      </c>
      <c r="J12" s="168">
        <f>G12-H12+I12</f>
        <v>18535876.333333332</v>
      </c>
    </row>
    <row r="13" spans="1:11">
      <c r="A13" s="65">
        <v>3</v>
      </c>
      <c r="B13" s="17" t="s">
        <v>335</v>
      </c>
      <c r="C13" s="270">
        <f>C12</f>
        <v>2021</v>
      </c>
      <c r="D13" s="14" t="s">
        <v>644</v>
      </c>
      <c r="F13" s="275">
        <f t="shared" ref="F13:F23" si="0">F12-1</f>
        <v>119</v>
      </c>
      <c r="G13" s="168">
        <f t="shared" ref="G13:G22" si="1">J12</f>
        <v>18535876.333333332</v>
      </c>
      <c r="H13" s="168">
        <f t="shared" ref="H13:H23" si="2">G13/F13</f>
        <v>155763.66666666666</v>
      </c>
      <c r="I13" s="183">
        <v>0</v>
      </c>
      <c r="J13" s="168">
        <f t="shared" ref="J13:J23" si="3">G13-H13+I13</f>
        <v>18380112.666666664</v>
      </c>
    </row>
    <row r="14" spans="1:11">
      <c r="A14" s="65">
        <v>4</v>
      </c>
      <c r="B14" s="17" t="s">
        <v>336</v>
      </c>
      <c r="C14" s="270">
        <f t="shared" ref="C14:C23" si="4">C13</f>
        <v>2021</v>
      </c>
      <c r="D14" s="14" t="s">
        <v>644</v>
      </c>
      <c r="F14" s="275">
        <f t="shared" si="0"/>
        <v>118</v>
      </c>
      <c r="G14" s="168">
        <f t="shared" si="1"/>
        <v>18380112.666666664</v>
      </c>
      <c r="H14" s="168">
        <f t="shared" si="2"/>
        <v>155763.66666666666</v>
      </c>
      <c r="I14" s="183">
        <v>0</v>
      </c>
      <c r="J14" s="168">
        <f t="shared" si="3"/>
        <v>18224348.999999996</v>
      </c>
    </row>
    <row r="15" spans="1:11">
      <c r="A15" s="65">
        <v>5</v>
      </c>
      <c r="B15" s="17" t="s">
        <v>337</v>
      </c>
      <c r="C15" s="270">
        <f t="shared" si="4"/>
        <v>2021</v>
      </c>
      <c r="D15" s="14" t="s">
        <v>644</v>
      </c>
      <c r="F15" s="275">
        <f t="shared" si="0"/>
        <v>117</v>
      </c>
      <c r="G15" s="168">
        <f t="shared" si="1"/>
        <v>18224348.999999996</v>
      </c>
      <c r="H15" s="168">
        <f t="shared" si="2"/>
        <v>155763.66666666663</v>
      </c>
      <c r="I15" s="183">
        <v>0</v>
      </c>
      <c r="J15" s="168">
        <f t="shared" si="3"/>
        <v>18068585.333333328</v>
      </c>
    </row>
    <row r="16" spans="1:11">
      <c r="A16" s="65">
        <v>6</v>
      </c>
      <c r="B16" s="17" t="s">
        <v>338</v>
      </c>
      <c r="C16" s="270">
        <f t="shared" si="4"/>
        <v>2021</v>
      </c>
      <c r="D16" s="14" t="s">
        <v>644</v>
      </c>
      <c r="F16" s="275">
        <f t="shared" si="0"/>
        <v>116</v>
      </c>
      <c r="G16" s="168">
        <f t="shared" si="1"/>
        <v>18068585.333333328</v>
      </c>
      <c r="H16" s="168">
        <f t="shared" si="2"/>
        <v>155763.66666666663</v>
      </c>
      <c r="I16" s="183">
        <v>0</v>
      </c>
      <c r="J16" s="168">
        <f t="shared" si="3"/>
        <v>17912821.66666666</v>
      </c>
    </row>
    <row r="17" spans="1:10">
      <c r="A17" s="65">
        <v>7</v>
      </c>
      <c r="B17" s="17" t="s">
        <v>354</v>
      </c>
      <c r="C17" s="270">
        <f t="shared" si="4"/>
        <v>2021</v>
      </c>
      <c r="D17" s="14" t="s">
        <v>644</v>
      </c>
      <c r="F17" s="275">
        <f t="shared" si="0"/>
        <v>115</v>
      </c>
      <c r="G17" s="168">
        <f t="shared" si="1"/>
        <v>17912821.66666666</v>
      </c>
      <c r="H17" s="168">
        <f t="shared" si="2"/>
        <v>155763.6666666666</v>
      </c>
      <c r="I17" s="183">
        <v>0</v>
      </c>
      <c r="J17" s="168">
        <f t="shared" si="3"/>
        <v>17757057.999999993</v>
      </c>
    </row>
    <row r="18" spans="1:10">
      <c r="A18" s="65">
        <v>8</v>
      </c>
      <c r="B18" s="17" t="s">
        <v>339</v>
      </c>
      <c r="C18" s="270">
        <f t="shared" si="4"/>
        <v>2021</v>
      </c>
      <c r="D18" s="14" t="s">
        <v>644</v>
      </c>
      <c r="F18" s="275">
        <f t="shared" si="0"/>
        <v>114</v>
      </c>
      <c r="G18" s="168">
        <f t="shared" si="1"/>
        <v>17757057.999999993</v>
      </c>
      <c r="H18" s="168">
        <f t="shared" si="2"/>
        <v>155763.6666666666</v>
      </c>
      <c r="I18" s="183">
        <v>0</v>
      </c>
      <c r="J18" s="168">
        <f t="shared" si="3"/>
        <v>17601294.333333325</v>
      </c>
    </row>
    <row r="19" spans="1:10">
      <c r="A19" s="65">
        <v>9</v>
      </c>
      <c r="B19" s="17" t="s">
        <v>340</v>
      </c>
      <c r="C19" s="270">
        <f t="shared" si="4"/>
        <v>2021</v>
      </c>
      <c r="D19" s="14" t="s">
        <v>644</v>
      </c>
      <c r="F19" s="275">
        <f t="shared" si="0"/>
        <v>113</v>
      </c>
      <c r="G19" s="168">
        <f t="shared" si="1"/>
        <v>17601294.333333325</v>
      </c>
      <c r="H19" s="168">
        <f t="shared" si="2"/>
        <v>155763.6666666666</v>
      </c>
      <c r="I19" s="183">
        <v>0</v>
      </c>
      <c r="J19" s="168">
        <f t="shared" si="3"/>
        <v>17445530.666666657</v>
      </c>
    </row>
    <row r="20" spans="1:10">
      <c r="A20" s="65">
        <v>10</v>
      </c>
      <c r="B20" s="17" t="s">
        <v>341</v>
      </c>
      <c r="C20" s="270">
        <f t="shared" si="4"/>
        <v>2021</v>
      </c>
      <c r="D20" s="14" t="s">
        <v>644</v>
      </c>
      <c r="F20" s="275">
        <f t="shared" si="0"/>
        <v>112</v>
      </c>
      <c r="G20" s="168">
        <f t="shared" si="1"/>
        <v>17445530.666666657</v>
      </c>
      <c r="H20" s="168">
        <f t="shared" si="2"/>
        <v>155763.66666666657</v>
      </c>
      <c r="I20" s="183">
        <v>0</v>
      </c>
      <c r="J20" s="168">
        <f t="shared" si="3"/>
        <v>17289766.999999989</v>
      </c>
    </row>
    <row r="21" spans="1:10">
      <c r="A21" s="65">
        <v>11</v>
      </c>
      <c r="B21" s="17" t="s">
        <v>343</v>
      </c>
      <c r="C21" s="270">
        <f t="shared" si="4"/>
        <v>2021</v>
      </c>
      <c r="D21" s="14" t="s">
        <v>644</v>
      </c>
      <c r="F21" s="275">
        <f t="shared" si="0"/>
        <v>111</v>
      </c>
      <c r="G21" s="168">
        <f t="shared" si="1"/>
        <v>17289766.999999989</v>
      </c>
      <c r="H21" s="168">
        <f t="shared" si="2"/>
        <v>155763.66666666657</v>
      </c>
      <c r="I21" s="183">
        <v>0</v>
      </c>
      <c r="J21" s="168">
        <f t="shared" si="3"/>
        <v>17134003.333333321</v>
      </c>
    </row>
    <row r="22" spans="1:10">
      <c r="A22" s="65">
        <v>12</v>
      </c>
      <c r="B22" s="17" t="s">
        <v>342</v>
      </c>
      <c r="C22" s="270">
        <f t="shared" si="4"/>
        <v>2021</v>
      </c>
      <c r="D22" s="14" t="s">
        <v>644</v>
      </c>
      <c r="F22" s="275">
        <f t="shared" si="0"/>
        <v>110</v>
      </c>
      <c r="G22" s="168">
        <f t="shared" si="1"/>
        <v>17134003.333333321</v>
      </c>
      <c r="H22" s="168">
        <f t="shared" si="2"/>
        <v>155763.66666666654</v>
      </c>
      <c r="I22" s="183">
        <v>0</v>
      </c>
      <c r="J22" s="168">
        <f t="shared" si="3"/>
        <v>16978239.666666653</v>
      </c>
    </row>
    <row r="23" spans="1:10" s="283" customFormat="1" ht="16.2" thickBot="1">
      <c r="A23" s="276">
        <v>13</v>
      </c>
      <c r="B23" s="277" t="s">
        <v>333</v>
      </c>
      <c r="C23" s="278">
        <f t="shared" si="4"/>
        <v>2021</v>
      </c>
      <c r="D23" s="283" t="s">
        <v>624</v>
      </c>
      <c r="E23" s="279"/>
      <c r="F23" s="280">
        <f t="shared" si="0"/>
        <v>109</v>
      </c>
      <c r="G23" s="281">
        <f>J22</f>
        <v>16978239.666666653</v>
      </c>
      <c r="H23" s="286">
        <f t="shared" si="2"/>
        <v>155763.66666666654</v>
      </c>
      <c r="I23" s="282">
        <v>0</v>
      </c>
      <c r="J23" s="286">
        <f t="shared" si="3"/>
        <v>16822475.999999985</v>
      </c>
    </row>
    <row r="24" spans="1:10" s="283" customFormat="1">
      <c r="A24" s="276">
        <v>14</v>
      </c>
      <c r="B24" s="277"/>
      <c r="C24" s="285"/>
      <c r="E24" s="279"/>
      <c r="F24" s="276"/>
      <c r="G24" s="287" t="s">
        <v>620</v>
      </c>
      <c r="H24" s="281">
        <f>SUM(H12:H23)</f>
        <v>1869163.9999999991</v>
      </c>
      <c r="I24" s="287" t="s">
        <v>621</v>
      </c>
      <c r="J24" s="281">
        <f>(SUM(J11:J23))/13</f>
        <v>17757057.999999993</v>
      </c>
    </row>
    <row r="25" spans="1:10">
      <c r="A25" s="65">
        <v>15</v>
      </c>
      <c r="G25" s="40" t="s">
        <v>623</v>
      </c>
      <c r="I25" s="40" t="s">
        <v>622</v>
      </c>
    </row>
    <row r="26" spans="1:10">
      <c r="A26" s="65">
        <v>16</v>
      </c>
      <c r="F26" s="40" t="s">
        <v>627</v>
      </c>
      <c r="G26" s="40" t="s">
        <v>780</v>
      </c>
      <c r="I26" s="40" t="s">
        <v>626</v>
      </c>
    </row>
  </sheetData>
  <mergeCells count="2">
    <mergeCell ref="B5:J5"/>
    <mergeCell ref="B6:J6"/>
  </mergeCells>
  <printOptions horizontalCentered="1"/>
  <pageMargins left="0.7" right="0.7" top="0.75" bottom="0.75" header="0.3" footer="0.3"/>
  <pageSetup scale="45"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
  <sheetViews>
    <sheetView view="pageBreakPreview" zoomScale="65" zoomScaleNormal="65" zoomScaleSheetLayoutView="65" workbookViewId="0"/>
  </sheetViews>
  <sheetFormatPr defaultColWidth="8.90625" defaultRowHeight="15.6"/>
  <cols>
    <col min="1" max="1" width="4.81640625" style="65" customWidth="1"/>
    <col min="2" max="2" width="15.81640625" style="17" customWidth="1"/>
    <col min="3" max="3" width="5.81640625" style="269" customWidth="1"/>
    <col min="4" max="4" width="31.90625" style="14" bestFit="1" customWidth="1"/>
    <col min="5" max="5" width="4.81640625" style="40" customWidth="1"/>
    <col min="6" max="6" width="18.81640625" style="269" customWidth="1"/>
    <col min="7" max="10" width="18.81640625" style="14" customWidth="1"/>
    <col min="11" max="11" width="4.81640625" style="14" customWidth="1"/>
    <col min="12" max="16384" width="8.90625" style="14"/>
  </cols>
  <sheetData>
    <row r="1" spans="1:11">
      <c r="A1" s="643"/>
      <c r="B1" s="643"/>
      <c r="C1" s="643"/>
      <c r="D1" s="643"/>
      <c r="K1" s="4" t="s">
        <v>308</v>
      </c>
    </row>
    <row r="2" spans="1:11">
      <c r="A2" s="643"/>
      <c r="B2" s="643"/>
      <c r="C2" s="643"/>
      <c r="D2" s="643"/>
      <c r="K2" s="4" t="s">
        <v>276</v>
      </c>
    </row>
    <row r="3" spans="1:11">
      <c r="A3" s="643"/>
      <c r="B3" s="643"/>
      <c r="C3" s="643"/>
      <c r="D3" s="643"/>
      <c r="K3" s="7" t="str">
        <f>'Attachment H-21-A ATSI '!K4</f>
        <v>For the 12 months ended 12/31/2021</v>
      </c>
    </row>
    <row r="5" spans="1:11">
      <c r="B5" s="696" t="s">
        <v>613</v>
      </c>
      <c r="C5" s="696"/>
      <c r="D5" s="696"/>
      <c r="E5" s="696"/>
      <c r="F5" s="696"/>
      <c r="G5" s="696"/>
      <c r="H5" s="696"/>
      <c r="I5" s="696"/>
      <c r="J5" s="696"/>
    </row>
    <row r="6" spans="1:11">
      <c r="B6" s="697" t="s">
        <v>313</v>
      </c>
      <c r="C6" s="697"/>
      <c r="D6" s="697"/>
      <c r="E6" s="697"/>
      <c r="F6" s="697"/>
      <c r="G6" s="697"/>
      <c r="H6" s="697"/>
      <c r="I6" s="697"/>
      <c r="J6" s="697"/>
    </row>
    <row r="8" spans="1:11" s="46" customFormat="1">
      <c r="A8" s="65"/>
      <c r="B8" s="12" t="s">
        <v>364</v>
      </c>
      <c r="C8" s="65" t="s">
        <v>378</v>
      </c>
      <c r="D8" s="46" t="s">
        <v>507</v>
      </c>
      <c r="E8" s="40"/>
      <c r="F8" s="46" t="s">
        <v>548</v>
      </c>
      <c r="G8" s="65" t="s">
        <v>551</v>
      </c>
      <c r="H8" s="46" t="s">
        <v>614</v>
      </c>
      <c r="I8" s="46" t="s">
        <v>615</v>
      </c>
      <c r="J8" s="46" t="s">
        <v>616</v>
      </c>
    </row>
    <row r="9" spans="1:11" s="271" customFormat="1" ht="65.099999999999994" customHeight="1">
      <c r="B9" s="271" t="s">
        <v>604</v>
      </c>
      <c r="D9" s="271" t="s">
        <v>605</v>
      </c>
      <c r="E9" s="274"/>
      <c r="F9" s="272" t="s">
        <v>608</v>
      </c>
      <c r="G9" s="271" t="s">
        <v>609</v>
      </c>
      <c r="H9" s="271" t="s">
        <v>610</v>
      </c>
      <c r="I9" s="271" t="s">
        <v>611</v>
      </c>
      <c r="J9" s="271" t="s">
        <v>612</v>
      </c>
    </row>
    <row r="10" spans="1:11" s="271" customFormat="1">
      <c r="E10" s="274"/>
      <c r="F10" s="272"/>
      <c r="G10" s="529" t="s">
        <v>657</v>
      </c>
      <c r="H10" s="529" t="s">
        <v>658</v>
      </c>
      <c r="I10" s="529"/>
      <c r="J10" s="529" t="s">
        <v>662</v>
      </c>
    </row>
    <row r="11" spans="1:11">
      <c r="A11" s="65">
        <v>1</v>
      </c>
      <c r="B11" s="17" t="s">
        <v>333</v>
      </c>
      <c r="C11" s="270">
        <f>'Appendix B-Veg'!C11</f>
        <v>2020</v>
      </c>
      <c r="D11" s="14" t="s">
        <v>606</v>
      </c>
      <c r="F11" s="275">
        <v>121</v>
      </c>
      <c r="G11" s="168"/>
      <c r="H11" s="168"/>
      <c r="I11" s="168"/>
      <c r="J11" s="183">
        <v>44835869</v>
      </c>
      <c r="K11" s="232"/>
    </row>
    <row r="12" spans="1:11">
      <c r="A12" s="65">
        <v>2</v>
      </c>
      <c r="B12" s="17" t="s">
        <v>334</v>
      </c>
      <c r="C12" s="270">
        <f>C11+1</f>
        <v>2021</v>
      </c>
      <c r="D12" s="14" t="s">
        <v>644</v>
      </c>
      <c r="F12" s="275">
        <f>F11-1</f>
        <v>120</v>
      </c>
      <c r="G12" s="168">
        <f t="shared" ref="G12:G22" si="0">J11</f>
        <v>44835869</v>
      </c>
      <c r="H12" s="168">
        <f>G12/F12</f>
        <v>373632.24166666664</v>
      </c>
      <c r="I12" s="183">
        <v>0</v>
      </c>
      <c r="J12" s="168">
        <f>G12-H12+I12</f>
        <v>44462236.758333333</v>
      </c>
    </row>
    <row r="13" spans="1:11">
      <c r="A13" s="65">
        <v>3</v>
      </c>
      <c r="B13" s="17" t="s">
        <v>335</v>
      </c>
      <c r="C13" s="270">
        <f>C12</f>
        <v>2021</v>
      </c>
      <c r="D13" s="14" t="s">
        <v>644</v>
      </c>
      <c r="F13" s="275">
        <f t="shared" ref="F13:F23" si="1">F12-1</f>
        <v>119</v>
      </c>
      <c r="G13" s="168">
        <f t="shared" si="0"/>
        <v>44462236.758333333</v>
      </c>
      <c r="H13" s="168">
        <f t="shared" ref="H13:H23" si="2">G13/F13</f>
        <v>373632.24166666664</v>
      </c>
      <c r="I13" s="183">
        <v>0</v>
      </c>
      <c r="J13" s="168">
        <f t="shared" ref="J13:J23" si="3">G13-H13+I13</f>
        <v>44088604.516666666</v>
      </c>
    </row>
    <row r="14" spans="1:11">
      <c r="A14" s="65">
        <v>4</v>
      </c>
      <c r="B14" s="17" t="s">
        <v>336</v>
      </c>
      <c r="C14" s="270">
        <f t="shared" ref="C14:C23" si="4">C13</f>
        <v>2021</v>
      </c>
      <c r="D14" s="14" t="s">
        <v>644</v>
      </c>
      <c r="F14" s="275">
        <f t="shared" si="1"/>
        <v>118</v>
      </c>
      <c r="G14" s="168">
        <f t="shared" si="0"/>
        <v>44088604.516666666</v>
      </c>
      <c r="H14" s="168">
        <f t="shared" si="2"/>
        <v>373632.24166666664</v>
      </c>
      <c r="I14" s="183">
        <v>0</v>
      </c>
      <c r="J14" s="168">
        <f>G14-H14+I14</f>
        <v>43714972.274999999</v>
      </c>
    </row>
    <row r="15" spans="1:11">
      <c r="A15" s="65">
        <v>5</v>
      </c>
      <c r="B15" s="17" t="s">
        <v>337</v>
      </c>
      <c r="C15" s="270">
        <f t="shared" si="4"/>
        <v>2021</v>
      </c>
      <c r="D15" s="14" t="s">
        <v>644</v>
      </c>
      <c r="F15" s="275">
        <f t="shared" si="1"/>
        <v>117</v>
      </c>
      <c r="G15" s="168">
        <f t="shared" si="0"/>
        <v>43714972.274999999</v>
      </c>
      <c r="H15" s="168">
        <f t="shared" si="2"/>
        <v>373632.24166666664</v>
      </c>
      <c r="I15" s="183">
        <v>0</v>
      </c>
      <c r="J15" s="168">
        <f t="shared" si="3"/>
        <v>43341340.033333331</v>
      </c>
    </row>
    <row r="16" spans="1:11">
      <c r="A16" s="65">
        <v>6</v>
      </c>
      <c r="B16" s="17" t="s">
        <v>338</v>
      </c>
      <c r="C16" s="270">
        <f t="shared" si="4"/>
        <v>2021</v>
      </c>
      <c r="D16" s="14" t="s">
        <v>644</v>
      </c>
      <c r="F16" s="275">
        <f t="shared" si="1"/>
        <v>116</v>
      </c>
      <c r="G16" s="168">
        <f t="shared" si="0"/>
        <v>43341340.033333331</v>
      </c>
      <c r="H16" s="168">
        <f t="shared" si="2"/>
        <v>373632.24166666664</v>
      </c>
      <c r="I16" s="183">
        <v>0</v>
      </c>
      <c r="J16" s="168">
        <f t="shared" si="3"/>
        <v>42967707.791666664</v>
      </c>
    </row>
    <row r="17" spans="1:10">
      <c r="A17" s="65">
        <v>7</v>
      </c>
      <c r="B17" s="17" t="s">
        <v>354</v>
      </c>
      <c r="C17" s="270">
        <f t="shared" si="4"/>
        <v>2021</v>
      </c>
      <c r="D17" s="14" t="s">
        <v>644</v>
      </c>
      <c r="F17" s="275">
        <f t="shared" si="1"/>
        <v>115</v>
      </c>
      <c r="G17" s="168">
        <f t="shared" si="0"/>
        <v>42967707.791666664</v>
      </c>
      <c r="H17" s="168">
        <f t="shared" si="2"/>
        <v>373632.24166666664</v>
      </c>
      <c r="I17" s="183">
        <v>0</v>
      </c>
      <c r="J17" s="168">
        <f t="shared" si="3"/>
        <v>42594075.549999997</v>
      </c>
    </row>
    <row r="18" spans="1:10">
      <c r="A18" s="65">
        <v>8</v>
      </c>
      <c r="B18" s="17" t="s">
        <v>339</v>
      </c>
      <c r="C18" s="270">
        <f t="shared" si="4"/>
        <v>2021</v>
      </c>
      <c r="D18" s="14" t="s">
        <v>644</v>
      </c>
      <c r="F18" s="275">
        <f t="shared" si="1"/>
        <v>114</v>
      </c>
      <c r="G18" s="168">
        <f t="shared" si="0"/>
        <v>42594075.549999997</v>
      </c>
      <c r="H18" s="168">
        <f t="shared" si="2"/>
        <v>373632.24166666664</v>
      </c>
      <c r="I18" s="183">
        <v>0</v>
      </c>
      <c r="J18" s="168">
        <f t="shared" si="3"/>
        <v>42220443.30833333</v>
      </c>
    </row>
    <row r="19" spans="1:10">
      <c r="A19" s="65">
        <v>9</v>
      </c>
      <c r="B19" s="17" t="s">
        <v>340</v>
      </c>
      <c r="C19" s="270">
        <f t="shared" si="4"/>
        <v>2021</v>
      </c>
      <c r="D19" s="14" t="s">
        <v>644</v>
      </c>
      <c r="F19" s="275">
        <f t="shared" si="1"/>
        <v>113</v>
      </c>
      <c r="G19" s="168">
        <f t="shared" si="0"/>
        <v>42220443.30833333</v>
      </c>
      <c r="H19" s="168">
        <f t="shared" si="2"/>
        <v>373632.24166666664</v>
      </c>
      <c r="I19" s="183">
        <v>0</v>
      </c>
      <c r="J19" s="168">
        <f t="shared" si="3"/>
        <v>41846811.066666663</v>
      </c>
    </row>
    <row r="20" spans="1:10">
      <c r="A20" s="65">
        <v>10</v>
      </c>
      <c r="B20" s="17" t="s">
        <v>341</v>
      </c>
      <c r="C20" s="270">
        <f t="shared" si="4"/>
        <v>2021</v>
      </c>
      <c r="D20" s="14" t="s">
        <v>644</v>
      </c>
      <c r="F20" s="275">
        <f t="shared" si="1"/>
        <v>112</v>
      </c>
      <c r="G20" s="168">
        <f t="shared" si="0"/>
        <v>41846811.066666663</v>
      </c>
      <c r="H20" s="168">
        <f t="shared" si="2"/>
        <v>373632.24166666664</v>
      </c>
      <c r="I20" s="183">
        <v>0</v>
      </c>
      <c r="J20" s="168">
        <f t="shared" si="3"/>
        <v>41473178.824999996</v>
      </c>
    </row>
    <row r="21" spans="1:10">
      <c r="A21" s="65">
        <v>11</v>
      </c>
      <c r="B21" s="17" t="s">
        <v>343</v>
      </c>
      <c r="C21" s="270">
        <f t="shared" si="4"/>
        <v>2021</v>
      </c>
      <c r="D21" s="14" t="s">
        <v>644</v>
      </c>
      <c r="F21" s="275">
        <f t="shared" si="1"/>
        <v>111</v>
      </c>
      <c r="G21" s="168">
        <f t="shared" si="0"/>
        <v>41473178.824999996</v>
      </c>
      <c r="H21" s="168">
        <f t="shared" si="2"/>
        <v>373632.24166666664</v>
      </c>
      <c r="I21" s="183">
        <v>0</v>
      </c>
      <c r="J21" s="168">
        <f t="shared" si="3"/>
        <v>41099546.583333328</v>
      </c>
    </row>
    <row r="22" spans="1:10">
      <c r="A22" s="65">
        <v>12</v>
      </c>
      <c r="B22" s="17" t="s">
        <v>342</v>
      </c>
      <c r="C22" s="270">
        <f t="shared" si="4"/>
        <v>2021</v>
      </c>
      <c r="D22" s="14" t="s">
        <v>644</v>
      </c>
      <c r="F22" s="275">
        <f t="shared" si="1"/>
        <v>110</v>
      </c>
      <c r="G22" s="168">
        <f t="shared" si="0"/>
        <v>41099546.583333328</v>
      </c>
      <c r="H22" s="168">
        <f t="shared" si="2"/>
        <v>373632.24166666664</v>
      </c>
      <c r="I22" s="183">
        <v>0</v>
      </c>
      <c r="J22" s="168">
        <f t="shared" si="3"/>
        <v>40725914.341666661</v>
      </c>
    </row>
    <row r="23" spans="1:10" s="283" customFormat="1" ht="16.2" thickBot="1">
      <c r="A23" s="276">
        <v>13</v>
      </c>
      <c r="B23" s="277" t="s">
        <v>333</v>
      </c>
      <c r="C23" s="278">
        <f t="shared" si="4"/>
        <v>2021</v>
      </c>
      <c r="D23" s="283" t="s">
        <v>624</v>
      </c>
      <c r="E23" s="279"/>
      <c r="F23" s="280">
        <f t="shared" si="1"/>
        <v>109</v>
      </c>
      <c r="G23" s="281">
        <f>J22</f>
        <v>40725914.341666661</v>
      </c>
      <c r="H23" s="286">
        <f t="shared" si="2"/>
        <v>373632.24166666664</v>
      </c>
      <c r="I23" s="282">
        <v>0</v>
      </c>
      <c r="J23" s="286">
        <f t="shared" si="3"/>
        <v>40352282.099999994</v>
      </c>
    </row>
    <row r="24" spans="1:10" s="283" customFormat="1">
      <c r="A24" s="276">
        <v>14</v>
      </c>
      <c r="B24" s="277"/>
      <c r="C24" s="285"/>
      <c r="E24" s="279"/>
      <c r="F24" s="276"/>
      <c r="G24" s="287" t="s">
        <v>620</v>
      </c>
      <c r="H24" s="281">
        <f>SUM(H12:H23)</f>
        <v>4483586.8999999994</v>
      </c>
      <c r="I24" s="287" t="s">
        <v>621</v>
      </c>
      <c r="J24" s="281">
        <f>(SUM(J11:J23))/13</f>
        <v>42594075.54999999</v>
      </c>
    </row>
    <row r="25" spans="1:10">
      <c r="A25" s="65">
        <v>15</v>
      </c>
      <c r="G25" s="40" t="s">
        <v>623</v>
      </c>
      <c r="I25" s="40" t="s">
        <v>622</v>
      </c>
    </row>
    <row r="26" spans="1:10">
      <c r="A26" s="65">
        <v>16</v>
      </c>
      <c r="F26" s="40" t="s">
        <v>627</v>
      </c>
      <c r="G26" s="40" t="s">
        <v>780</v>
      </c>
      <c r="I26" s="40" t="s">
        <v>626</v>
      </c>
    </row>
  </sheetData>
  <mergeCells count="2">
    <mergeCell ref="B5:J5"/>
    <mergeCell ref="B6:J6"/>
  </mergeCells>
  <printOptions horizontalCentered="1"/>
  <pageMargins left="0.7" right="0.7" top="0.75" bottom="0.75" header="0.3" footer="0.3"/>
  <pageSetup scale="45"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O281"/>
  <sheetViews>
    <sheetView view="pageBreakPreview" zoomScale="65" zoomScaleNormal="85" zoomScaleSheetLayoutView="65" workbookViewId="0"/>
  </sheetViews>
  <sheetFormatPr defaultColWidth="8.90625" defaultRowHeight="15.6"/>
  <cols>
    <col min="1" max="1" width="6" style="14" customWidth="1"/>
    <col min="2" max="2" width="1.453125" style="14" customWidth="1"/>
    <col min="3" max="3" width="66.7265625" style="14" customWidth="1"/>
    <col min="4" max="4" width="12" style="14" customWidth="1"/>
    <col min="5" max="5" width="14.453125" style="14" customWidth="1"/>
    <col min="6" max="6" width="11.90625" style="14" customWidth="1"/>
    <col min="7" max="7" width="15.08984375" style="14" customWidth="1"/>
    <col min="8" max="8" width="13.90625" style="14" customWidth="1"/>
    <col min="9" max="10" width="12.81640625" style="14" customWidth="1"/>
    <col min="11" max="11" width="13.54296875" style="14" customWidth="1"/>
    <col min="12" max="12" width="13.54296875" style="291" customWidth="1"/>
    <col min="13" max="13" width="15.36328125" style="14" customWidth="1"/>
    <col min="14" max="14" width="13.81640625" style="14" customWidth="1"/>
    <col min="15" max="15" width="28.81640625" style="14" customWidth="1"/>
    <col min="16" max="16384" width="8.90625" style="14"/>
  </cols>
  <sheetData>
    <row r="1" spans="1:15">
      <c r="O1" s="4" t="s">
        <v>309</v>
      </c>
    </row>
    <row r="2" spans="1:15">
      <c r="G2" s="47"/>
      <c r="O2" s="4" t="s">
        <v>279</v>
      </c>
    </row>
    <row r="3" spans="1:15">
      <c r="O3" s="7" t="str">
        <f>'Attachment H-21-A ATSI '!K4</f>
        <v>For the 12 months ended 12/31/2021</v>
      </c>
    </row>
    <row r="5" spans="1:15">
      <c r="A5" s="696" t="s">
        <v>296</v>
      </c>
      <c r="B5" s="696"/>
      <c r="C5" s="696"/>
      <c r="D5" s="696"/>
      <c r="E5" s="696"/>
      <c r="F5" s="696"/>
      <c r="G5" s="696"/>
      <c r="H5" s="696"/>
      <c r="I5" s="696"/>
      <c r="J5" s="696"/>
      <c r="K5" s="696"/>
      <c r="L5" s="696"/>
      <c r="M5" s="696"/>
      <c r="N5" s="696"/>
      <c r="O5" s="696"/>
    </row>
    <row r="6" spans="1:15">
      <c r="A6" s="702" t="s">
        <v>313</v>
      </c>
      <c r="B6" s="702"/>
      <c r="C6" s="702"/>
      <c r="D6" s="702"/>
      <c r="E6" s="702"/>
      <c r="F6" s="702"/>
      <c r="G6" s="702"/>
      <c r="H6" s="702"/>
      <c r="I6" s="702"/>
      <c r="J6" s="702"/>
      <c r="K6" s="702"/>
      <c r="L6" s="702"/>
      <c r="M6" s="702"/>
      <c r="N6" s="702"/>
      <c r="O6" s="702"/>
    </row>
    <row r="7" spans="1:15">
      <c r="A7" s="702"/>
      <c r="B7" s="702"/>
      <c r="C7" s="702"/>
      <c r="D7" s="702"/>
      <c r="E7" s="702"/>
      <c r="F7" s="702"/>
      <c r="G7" s="702"/>
      <c r="H7" s="702"/>
      <c r="I7" s="702"/>
      <c r="J7" s="702"/>
      <c r="K7" s="702"/>
      <c r="L7" s="702"/>
      <c r="M7" s="702"/>
    </row>
    <row r="8" spans="1:15">
      <c r="A8" s="173"/>
      <c r="C8" s="8"/>
      <c r="D8" s="8"/>
      <c r="F8" s="8"/>
      <c r="H8" s="8"/>
      <c r="I8" s="8"/>
      <c r="J8" s="8"/>
      <c r="K8" s="8"/>
      <c r="L8" s="292"/>
      <c r="M8" s="8"/>
    </row>
    <row r="9" spans="1:15">
      <c r="A9" s="173"/>
      <c r="C9" s="8"/>
      <c r="D9" s="8"/>
      <c r="E9" s="8"/>
      <c r="F9" s="8"/>
      <c r="G9" s="25"/>
      <c r="H9" s="8"/>
      <c r="I9" s="8"/>
      <c r="J9" s="8"/>
      <c r="K9" s="8"/>
      <c r="L9" s="292"/>
      <c r="M9" s="8"/>
    </row>
    <row r="10" spans="1:15">
      <c r="A10" s="173"/>
      <c r="D10" s="8"/>
      <c r="E10" s="8"/>
      <c r="F10" s="8"/>
      <c r="G10" s="25"/>
      <c r="H10" s="8"/>
      <c r="I10" s="8"/>
      <c r="J10" s="8"/>
      <c r="K10" s="8"/>
      <c r="L10" s="292"/>
      <c r="M10" s="8"/>
    </row>
    <row r="11" spans="1:15">
      <c r="A11" s="173"/>
      <c r="C11" s="8"/>
      <c r="D11" s="8"/>
      <c r="E11" s="8"/>
      <c r="F11" s="8"/>
      <c r="G11" s="25"/>
      <c r="M11" s="8"/>
    </row>
    <row r="12" spans="1:15">
      <c r="A12" s="173"/>
      <c r="C12" s="8"/>
      <c r="D12" s="8"/>
      <c r="E12" s="8"/>
      <c r="F12" s="8"/>
      <c r="G12" s="8"/>
      <c r="M12" s="5"/>
    </row>
    <row r="13" spans="1:15">
      <c r="C13" s="9" t="s">
        <v>27</v>
      </c>
      <c r="D13" s="9"/>
      <c r="E13" s="9" t="s">
        <v>28</v>
      </c>
      <c r="F13" s="9"/>
      <c r="G13" s="9" t="s">
        <v>29</v>
      </c>
      <c r="I13" s="12" t="s">
        <v>30</v>
      </c>
    </row>
    <row r="14" spans="1:15">
      <c r="C14" s="27"/>
      <c r="D14" s="27"/>
      <c r="E14" s="26"/>
      <c r="F14" s="26"/>
      <c r="G14" s="10"/>
    </row>
    <row r="15" spans="1:15">
      <c r="A15" s="173" t="s">
        <v>5</v>
      </c>
      <c r="C15" s="27"/>
      <c r="D15" s="27"/>
      <c r="E15" s="172" t="s">
        <v>278</v>
      </c>
      <c r="F15" s="172"/>
      <c r="G15" s="42" t="s">
        <v>33</v>
      </c>
      <c r="I15" s="42" t="s">
        <v>12</v>
      </c>
    </row>
    <row r="16" spans="1:15">
      <c r="A16" s="173" t="s">
        <v>7</v>
      </c>
      <c r="C16" s="28"/>
      <c r="D16" s="28"/>
      <c r="E16" s="10"/>
      <c r="F16" s="10"/>
      <c r="G16" s="10"/>
      <c r="I16" s="10"/>
    </row>
    <row r="17" spans="1:9">
      <c r="A17" s="43"/>
      <c r="C17" s="27"/>
      <c r="D17" s="27"/>
      <c r="E17" s="10"/>
      <c r="F17" s="10"/>
      <c r="G17" s="10"/>
      <c r="I17" s="10"/>
    </row>
    <row r="18" spans="1:9">
      <c r="A18" s="171">
        <v>1</v>
      </c>
      <c r="C18" s="27" t="s">
        <v>232</v>
      </c>
      <c r="D18" s="27"/>
      <c r="E18" s="171" t="s">
        <v>315</v>
      </c>
      <c r="F18" s="171"/>
      <c r="G18" s="30">
        <f>'Attachment H-21-A ATSI '!I66</f>
        <v>5167031424.2478809</v>
      </c>
    </row>
    <row r="19" spans="1:9">
      <c r="A19" s="171">
        <v>2</v>
      </c>
      <c r="C19" s="27" t="s">
        <v>233</v>
      </c>
      <c r="D19" s="27"/>
      <c r="E19" s="171" t="s">
        <v>316</v>
      </c>
      <c r="F19" s="171"/>
      <c r="G19" s="30">
        <f>'Attachment H-21-A ATSI '!I82</f>
        <v>4049396868.1465282</v>
      </c>
    </row>
    <row r="20" spans="1:9">
      <c r="A20" s="171"/>
      <c r="E20" s="171"/>
      <c r="F20" s="171"/>
    </row>
    <row r="21" spans="1:9">
      <c r="A21" s="171"/>
      <c r="C21" s="27" t="s">
        <v>234</v>
      </c>
      <c r="D21" s="27"/>
      <c r="E21" s="171"/>
      <c r="F21" s="171"/>
      <c r="G21" s="10"/>
      <c r="I21" s="10"/>
    </row>
    <row r="22" spans="1:9">
      <c r="A22" s="171">
        <v>3</v>
      </c>
      <c r="C22" s="27" t="s">
        <v>235</v>
      </c>
      <c r="D22" s="27"/>
      <c r="E22" s="171" t="s">
        <v>317</v>
      </c>
      <c r="F22" s="171"/>
      <c r="G22" s="30">
        <f>'Attachment H-21-A ATSI '!I147</f>
        <v>131880157.73</v>
      </c>
    </row>
    <row r="23" spans="1:9">
      <c r="A23" s="171">
        <v>4</v>
      </c>
      <c r="C23" s="27" t="s">
        <v>236</v>
      </c>
      <c r="D23" s="27"/>
      <c r="E23" s="171" t="s">
        <v>280</v>
      </c>
      <c r="F23" s="171"/>
      <c r="G23" s="81">
        <f>IF(G22=0,0,G22/G18)</f>
        <v>2.5523389912264105E-2</v>
      </c>
      <c r="I23" s="82">
        <f>G23</f>
        <v>2.5523389912264105E-2</v>
      </c>
    </row>
    <row r="24" spans="1:9">
      <c r="A24" s="171"/>
      <c r="E24" s="171"/>
      <c r="F24" s="171"/>
      <c r="I24" s="81"/>
    </row>
    <row r="25" spans="1:9">
      <c r="A25" s="12"/>
      <c r="C25" s="27" t="s">
        <v>237</v>
      </c>
      <c r="D25" s="27"/>
      <c r="E25" s="46"/>
      <c r="F25" s="46"/>
      <c r="G25" s="10"/>
      <c r="I25" s="81"/>
    </row>
    <row r="26" spans="1:9">
      <c r="A26" s="12" t="s">
        <v>238</v>
      </c>
      <c r="C26" s="27" t="s">
        <v>239</v>
      </c>
      <c r="D26" s="27"/>
      <c r="E26" s="171" t="s">
        <v>314</v>
      </c>
      <c r="F26" s="171"/>
      <c r="G26" s="30">
        <f>'Attachment H-21-A ATSI '!I164</f>
        <v>226414363.82999995</v>
      </c>
      <c r="I26" s="81"/>
    </row>
    <row r="27" spans="1:9">
      <c r="A27" s="12" t="s">
        <v>240</v>
      </c>
      <c r="C27" s="27" t="s">
        <v>241</v>
      </c>
      <c r="D27" s="27"/>
      <c r="E27" s="171" t="s">
        <v>281</v>
      </c>
      <c r="F27" s="171"/>
      <c r="G27" s="81">
        <f>IF(G26=0,0,G26/G18)</f>
        <v>4.3819041387571409E-2</v>
      </c>
      <c r="I27" s="82">
        <f>G27</f>
        <v>4.3819041387571409E-2</v>
      </c>
    </row>
    <row r="28" spans="1:9">
      <c r="A28" s="12"/>
      <c r="C28" s="27"/>
      <c r="D28" s="27"/>
      <c r="E28" s="171"/>
      <c r="F28" s="171"/>
      <c r="G28" s="10"/>
      <c r="I28" s="81"/>
    </row>
    <row r="29" spans="1:9">
      <c r="A29" s="170" t="s">
        <v>242</v>
      </c>
      <c r="B29" s="47"/>
      <c r="C29" s="28" t="s">
        <v>243</v>
      </c>
      <c r="D29" s="28"/>
      <c r="E29" s="26" t="s">
        <v>244</v>
      </c>
      <c r="F29" s="26"/>
      <c r="G29" s="15"/>
      <c r="I29" s="83">
        <f>I23+I27</f>
        <v>6.9342431299835514E-2</v>
      </c>
    </row>
    <row r="30" spans="1:9">
      <c r="A30" s="12"/>
      <c r="C30" s="27"/>
      <c r="D30" s="27"/>
      <c r="E30" s="171"/>
      <c r="F30" s="171"/>
      <c r="G30" s="10"/>
      <c r="I30" s="81"/>
    </row>
    <row r="31" spans="1:9">
      <c r="A31" s="12"/>
      <c r="C31" s="10" t="s">
        <v>245</v>
      </c>
      <c r="D31" s="10"/>
      <c r="E31" s="171"/>
      <c r="F31" s="171"/>
      <c r="G31" s="10"/>
      <c r="I31" s="81"/>
    </row>
    <row r="32" spans="1:9">
      <c r="A32" s="12" t="s">
        <v>246</v>
      </c>
      <c r="C32" s="10" t="s">
        <v>92</v>
      </c>
      <c r="D32" s="10"/>
      <c r="E32" s="171" t="s">
        <v>318</v>
      </c>
      <c r="F32" s="171"/>
      <c r="G32" s="30">
        <f>'Attachment H-21-A ATSI '!I177</f>
        <v>38285663.350991271</v>
      </c>
      <c r="I32" s="81"/>
    </row>
    <row r="33" spans="1:15">
      <c r="A33" s="12" t="s">
        <v>247</v>
      </c>
      <c r="C33" s="10" t="s">
        <v>248</v>
      </c>
      <c r="D33" s="10"/>
      <c r="E33" s="171" t="s">
        <v>282</v>
      </c>
      <c r="F33" s="171"/>
      <c r="G33" s="81">
        <f>IF(G19=0,0,G32/G19)</f>
        <v>9.4546582114869888E-3</v>
      </c>
      <c r="I33" s="82">
        <f>G33</f>
        <v>9.4546582114869888E-3</v>
      </c>
    </row>
    <row r="34" spans="1:15">
      <c r="A34" s="12"/>
      <c r="C34" s="10"/>
      <c r="D34" s="10"/>
      <c r="E34" s="171"/>
      <c r="F34" s="171"/>
      <c r="G34" s="10"/>
      <c r="I34" s="81"/>
    </row>
    <row r="35" spans="1:15">
      <c r="A35" s="12"/>
      <c r="C35" s="27" t="s">
        <v>93</v>
      </c>
      <c r="D35" s="27"/>
      <c r="E35" s="16"/>
      <c r="F35" s="16"/>
      <c r="I35" s="81"/>
    </row>
    <row r="36" spans="1:15">
      <c r="A36" s="12" t="s">
        <v>249</v>
      </c>
      <c r="C36" s="27" t="s">
        <v>250</v>
      </c>
      <c r="D36" s="27"/>
      <c r="E36" s="171" t="s">
        <v>319</v>
      </c>
      <c r="F36" s="171"/>
      <c r="G36" s="30">
        <f>'Attachment H-21-A ATSI '!I179</f>
        <v>283814305.24240589</v>
      </c>
      <c r="I36" s="81"/>
    </row>
    <row r="37" spans="1:15">
      <c r="A37" s="12" t="s">
        <v>251</v>
      </c>
      <c r="C37" s="10" t="s">
        <v>252</v>
      </c>
      <c r="D37" s="10"/>
      <c r="E37" s="171" t="s">
        <v>283</v>
      </c>
      <c r="F37" s="171"/>
      <c r="G37" s="82">
        <f>IF(G19=0,0,G36/G19)</f>
        <v>7.0088043845480646E-2</v>
      </c>
      <c r="I37" s="82">
        <f>G37</f>
        <v>7.0088043845480646E-2</v>
      </c>
    </row>
    <row r="38" spans="1:15">
      <c r="A38" s="12"/>
      <c r="C38" s="27"/>
      <c r="D38" s="27"/>
      <c r="E38" s="171"/>
      <c r="F38" s="171"/>
      <c r="G38" s="10"/>
      <c r="I38" s="81"/>
    </row>
    <row r="39" spans="1:15">
      <c r="A39" s="170" t="s">
        <v>253</v>
      </c>
      <c r="B39" s="47"/>
      <c r="C39" s="28" t="s">
        <v>254</v>
      </c>
      <c r="D39" s="28"/>
      <c r="E39" s="26" t="s">
        <v>255</v>
      </c>
      <c r="F39" s="26"/>
      <c r="G39" s="15"/>
      <c r="I39" s="83">
        <f>I33+I37</f>
        <v>7.9542702056967632E-2</v>
      </c>
    </row>
    <row r="42" spans="1:15">
      <c r="A42" s="173"/>
      <c r="G42" s="10"/>
    </row>
    <row r="43" spans="1:15">
      <c r="O43" s="40" t="str">
        <f>O1</f>
        <v>Attachment  H-21A, Appendix D</v>
      </c>
    </row>
    <row r="44" spans="1:15">
      <c r="O44" s="40" t="s">
        <v>284</v>
      </c>
    </row>
    <row r="45" spans="1:15">
      <c r="O45" s="40" t="str">
        <f>O3</f>
        <v>For the 12 months ended 12/31/2021</v>
      </c>
    </row>
    <row r="46" spans="1:15">
      <c r="A46" s="173"/>
      <c r="G46" s="10"/>
    </row>
    <row r="47" spans="1:15">
      <c r="A47" s="173"/>
      <c r="C47" s="27"/>
      <c r="D47" s="27"/>
    </row>
    <row r="48" spans="1:15">
      <c r="A48" s="173"/>
      <c r="C48" s="27"/>
      <c r="D48" s="27"/>
      <c r="M48" s="10"/>
    </row>
    <row r="49" spans="1:15" ht="14.25" customHeight="1">
      <c r="A49" s="173"/>
    </row>
    <row r="50" spans="1:15">
      <c r="A50" s="700" t="str">
        <f>A5</f>
        <v>Transmission Enhancement Credit</v>
      </c>
      <c r="B50" s="700"/>
      <c r="C50" s="700"/>
      <c r="D50" s="700"/>
      <c r="E50" s="700"/>
      <c r="F50" s="700"/>
      <c r="G50" s="700"/>
      <c r="H50" s="700"/>
      <c r="I50" s="700"/>
      <c r="J50" s="700"/>
      <c r="K50" s="700"/>
      <c r="L50" s="700"/>
      <c r="M50" s="700"/>
      <c r="N50" s="700"/>
      <c r="O50" s="700"/>
    </row>
    <row r="51" spans="1:15">
      <c r="A51" s="701" t="str">
        <f>A6</f>
        <v>To be completed in conjunction with Attachment H-21A</v>
      </c>
      <c r="B51" s="701"/>
      <c r="C51" s="701"/>
      <c r="D51" s="701"/>
      <c r="E51" s="701"/>
      <c r="F51" s="701"/>
      <c r="G51" s="701"/>
      <c r="H51" s="701"/>
      <c r="I51" s="701"/>
      <c r="J51" s="701"/>
      <c r="K51" s="701"/>
      <c r="L51" s="701"/>
      <c r="M51" s="701"/>
      <c r="N51" s="701"/>
      <c r="O51" s="701"/>
    </row>
    <row r="52" spans="1:15">
      <c r="A52" s="173"/>
      <c r="E52" s="28"/>
      <c r="H52" s="8"/>
      <c r="I52" s="8"/>
      <c r="J52" s="8"/>
      <c r="K52" s="8"/>
      <c r="L52" s="292"/>
      <c r="M52" s="8"/>
    </row>
    <row r="53" spans="1:15">
      <c r="A53" s="173"/>
      <c r="E53" s="28"/>
      <c r="F53" s="28"/>
      <c r="H53" s="8"/>
      <c r="I53" s="8"/>
      <c r="J53" s="8"/>
      <c r="K53" s="8"/>
      <c r="L53" s="292"/>
      <c r="M53" s="8"/>
    </row>
    <row r="54" spans="1:15">
      <c r="A54" s="173"/>
      <c r="C54" s="49">
        <v>-1</v>
      </c>
      <c r="D54" s="49">
        <v>-2</v>
      </c>
      <c r="E54" s="49">
        <v>-3</v>
      </c>
      <c r="F54" s="49">
        <v>-4</v>
      </c>
      <c r="G54" s="49">
        <v>-5</v>
      </c>
      <c r="H54" s="49">
        <v>-6</v>
      </c>
      <c r="I54" s="49">
        <v>-7</v>
      </c>
      <c r="J54" s="49">
        <v>-8</v>
      </c>
      <c r="K54" s="49">
        <v>-9</v>
      </c>
      <c r="L54" s="49">
        <v>-10</v>
      </c>
      <c r="M54" s="607" t="s">
        <v>765</v>
      </c>
      <c r="N54" s="607" t="s">
        <v>766</v>
      </c>
    </row>
    <row r="55" spans="1:15" ht="62.4">
      <c r="A55" s="50" t="s">
        <v>256</v>
      </c>
      <c r="B55" s="51"/>
      <c r="C55" s="78" t="s">
        <v>257</v>
      </c>
      <c r="D55" s="52" t="s">
        <v>297</v>
      </c>
      <c r="E55" s="53" t="s">
        <v>482</v>
      </c>
      <c r="F55" s="53" t="s">
        <v>243</v>
      </c>
      <c r="G55" s="54" t="s">
        <v>260</v>
      </c>
      <c r="H55" s="53" t="s">
        <v>261</v>
      </c>
      <c r="I55" s="53" t="s">
        <v>254</v>
      </c>
      <c r="J55" s="54" t="s">
        <v>262</v>
      </c>
      <c r="K55" s="53" t="s">
        <v>263</v>
      </c>
      <c r="L55" s="644" t="s">
        <v>645</v>
      </c>
      <c r="M55" s="55" t="s">
        <v>410</v>
      </c>
      <c r="N55" s="55" t="s">
        <v>504</v>
      </c>
    </row>
    <row r="56" spans="1:15" ht="46.5" customHeight="1">
      <c r="A56" s="56"/>
      <c r="B56" s="57"/>
      <c r="C56" s="57"/>
      <c r="D56" s="57"/>
      <c r="E56" s="58" t="s">
        <v>21</v>
      </c>
      <c r="F56" s="58" t="s">
        <v>286</v>
      </c>
      <c r="G56" s="59" t="s">
        <v>265</v>
      </c>
      <c r="H56" s="58" t="s">
        <v>22</v>
      </c>
      <c r="I56" s="58" t="s">
        <v>287</v>
      </c>
      <c r="J56" s="59" t="s">
        <v>266</v>
      </c>
      <c r="K56" s="58" t="s">
        <v>186</v>
      </c>
      <c r="L56" s="174" t="s">
        <v>648</v>
      </c>
      <c r="M56" s="174" t="s">
        <v>582</v>
      </c>
      <c r="N56" s="174" t="s">
        <v>767</v>
      </c>
    </row>
    <row r="57" spans="1:15">
      <c r="A57" s="61"/>
      <c r="B57" s="8"/>
      <c r="C57" s="8"/>
      <c r="D57" s="8"/>
      <c r="E57" s="8"/>
      <c r="F57" s="8"/>
      <c r="G57" s="62"/>
      <c r="H57" s="8"/>
      <c r="I57" s="8"/>
      <c r="J57" s="62"/>
      <c r="K57" s="8"/>
      <c r="L57" s="295"/>
      <c r="M57" s="62"/>
      <c r="N57" s="62"/>
    </row>
    <row r="58" spans="1:15">
      <c r="A58" s="612" t="s">
        <v>9</v>
      </c>
      <c r="B58" s="609"/>
      <c r="C58" s="665" t="s">
        <v>735</v>
      </c>
      <c r="D58" s="615" t="s">
        <v>736</v>
      </c>
      <c r="E58" s="120">
        <v>11505890.529999999</v>
      </c>
      <c r="F58" s="82">
        <f>$I$29</f>
        <v>6.9342431299835514E-2</v>
      </c>
      <c r="G58" s="518">
        <f>E58*F58</f>
        <v>797846.42361995298</v>
      </c>
      <c r="H58" s="120">
        <v>10363107.5359421</v>
      </c>
      <c r="I58" s="82">
        <f>$I$39</f>
        <v>7.9542702056967632E-2</v>
      </c>
      <c r="J58" s="518">
        <f>H58*I58</f>
        <v>824309.57511575846</v>
      </c>
      <c r="K58" s="120">
        <v>295885.48086947994</v>
      </c>
      <c r="L58" s="75">
        <f>G58+J58+K58</f>
        <v>1918041.4796051914</v>
      </c>
      <c r="M58" s="623">
        <f>'Appendix D-True-up'!K18</f>
        <v>64967.817709644092</v>
      </c>
      <c r="N58" s="75">
        <f>L58+M58</f>
        <v>1983009.2973148355</v>
      </c>
    </row>
    <row r="59" spans="1:15">
      <c r="A59" s="612" t="s">
        <v>268</v>
      </c>
      <c r="B59" s="609"/>
      <c r="C59" s="665" t="s">
        <v>737</v>
      </c>
      <c r="D59" s="615" t="s">
        <v>738</v>
      </c>
      <c r="E59" s="120">
        <v>18619978.629999999</v>
      </c>
      <c r="F59" s="82">
        <f>$I$29</f>
        <v>6.9342431299835514E-2</v>
      </c>
      <c r="G59" s="518">
        <f>E59*F59</f>
        <v>1291154.5889551803</v>
      </c>
      <c r="H59" s="120">
        <v>16119699.871767599</v>
      </c>
      <c r="I59" s="82">
        <f>$I$39</f>
        <v>7.9542702056967632E-2</v>
      </c>
      <c r="J59" s="518">
        <f>H59*I59</f>
        <v>1282204.4841477494</v>
      </c>
      <c r="K59" s="120">
        <v>524636.51787887991</v>
      </c>
      <c r="L59" s="75">
        <f>G59+J59+K59</f>
        <v>3097995.5909818094</v>
      </c>
      <c r="M59" s="623">
        <f>'Appendix D-True-up'!K19</f>
        <v>62153.248630777452</v>
      </c>
      <c r="N59" s="75">
        <f>L59+M59</f>
        <v>3160148.8396125869</v>
      </c>
    </row>
    <row r="60" spans="1:15">
      <c r="A60" s="612" t="s">
        <v>269</v>
      </c>
      <c r="B60" s="609"/>
      <c r="C60" s="665" t="s">
        <v>739</v>
      </c>
      <c r="D60" s="615" t="s">
        <v>740</v>
      </c>
      <c r="E60" s="120">
        <v>37089232.230000004</v>
      </c>
      <c r="F60" s="82">
        <f>$I$29</f>
        <v>6.9342431299835514E-2</v>
      </c>
      <c r="G60" s="518">
        <f>E60*F60</f>
        <v>2571857.5378724206</v>
      </c>
      <c r="H60" s="120">
        <v>32995723.207912203</v>
      </c>
      <c r="I60" s="82">
        <f>$I$39</f>
        <v>7.9542702056967632E-2</v>
      </c>
      <c r="J60" s="518">
        <f>H60*I60</f>
        <v>2624568.9802811327</v>
      </c>
      <c r="K60" s="120">
        <v>883910.5825053599</v>
      </c>
      <c r="L60" s="75">
        <f>G60+J60+K60</f>
        <v>6080337.1006589141</v>
      </c>
      <c r="M60" s="623">
        <f>'Appendix D-True-up'!K20</f>
        <v>93545.947749323212</v>
      </c>
      <c r="N60" s="75">
        <f>L60+M60</f>
        <v>6173883.0484082373</v>
      </c>
    </row>
    <row r="61" spans="1:15">
      <c r="A61" s="612" t="s">
        <v>741</v>
      </c>
      <c r="B61" s="609"/>
      <c r="C61" s="665" t="s">
        <v>742</v>
      </c>
      <c r="D61" s="615" t="s">
        <v>743</v>
      </c>
      <c r="E61" s="120">
        <v>84446486.669999972</v>
      </c>
      <c r="F61" s="82">
        <f t="shared" ref="F61:F65" si="0">$I$29</f>
        <v>6.9342431299835514E-2</v>
      </c>
      <c r="G61" s="518">
        <f t="shared" ref="G61:G65" si="1">E61*F61</f>
        <v>5855724.7004269483</v>
      </c>
      <c r="H61" s="120">
        <v>78803588.432387277</v>
      </c>
      <c r="I61" s="82">
        <f t="shared" ref="I61:I65" si="2">$I$39</f>
        <v>7.9542702056967632E-2</v>
      </c>
      <c r="J61" s="518">
        <f t="shared" ref="J61:J65" si="3">H61*I61</f>
        <v>6268250.3556972826</v>
      </c>
      <c r="K61" s="120">
        <v>2412805.0171352387</v>
      </c>
      <c r="L61" s="75">
        <f t="shared" ref="L61:L65" si="4">G61+J61+K61</f>
        <v>14536780.073259469</v>
      </c>
      <c r="M61" s="623">
        <f>'Appendix D-True-up'!K21</f>
        <v>681881.45483914204</v>
      </c>
      <c r="N61" s="75">
        <f t="shared" ref="N61:N65" si="5">L61+M61</f>
        <v>15218661.528098611</v>
      </c>
    </row>
    <row r="62" spans="1:15">
      <c r="A62" s="612" t="s">
        <v>744</v>
      </c>
      <c r="B62" s="609"/>
      <c r="C62" s="665" t="s">
        <v>745</v>
      </c>
      <c r="D62" s="615" t="s">
        <v>746</v>
      </c>
      <c r="E62" s="120">
        <v>8730749.5100000035</v>
      </c>
      <c r="F62" s="82">
        <f t="shared" si="0"/>
        <v>6.9342431299835514E-2</v>
      </c>
      <c r="G62" s="518">
        <f t="shared" si="1"/>
        <v>605411.39809324779</v>
      </c>
      <c r="H62" s="120">
        <v>7724612.2049901029</v>
      </c>
      <c r="I62" s="82">
        <f t="shared" si="2"/>
        <v>7.9542702056967632E-2</v>
      </c>
      <c r="J62" s="518">
        <f t="shared" si="3"/>
        <v>614436.52712714358</v>
      </c>
      <c r="K62" s="120">
        <v>267056.16601188009</v>
      </c>
      <c r="L62" s="75">
        <f t="shared" si="4"/>
        <v>1486904.0912322714</v>
      </c>
      <c r="M62" s="623">
        <f>'Appendix D-True-up'!K22</f>
        <v>1717987.7071419447</v>
      </c>
      <c r="N62" s="75">
        <f t="shared" si="5"/>
        <v>3204891.7983742161</v>
      </c>
    </row>
    <row r="63" spans="1:15">
      <c r="A63" s="612" t="s">
        <v>747</v>
      </c>
      <c r="B63" s="609"/>
      <c r="C63" s="665" t="s">
        <v>748</v>
      </c>
      <c r="D63" s="615" t="s">
        <v>749</v>
      </c>
      <c r="E63" s="120">
        <v>2764577.4900000012</v>
      </c>
      <c r="F63" s="82">
        <f t="shared" si="0"/>
        <v>6.9342431299835514E-2</v>
      </c>
      <c r="G63" s="518">
        <f t="shared" si="1"/>
        <v>191702.52467339678</v>
      </c>
      <c r="H63" s="120">
        <v>2559088.6644967012</v>
      </c>
      <c r="I63" s="82">
        <f t="shared" si="2"/>
        <v>7.9542702056967632E-2</v>
      </c>
      <c r="J63" s="518">
        <f t="shared" si="3"/>
        <v>203556.8271774243</v>
      </c>
      <c r="K63" s="120">
        <v>56961.354603960004</v>
      </c>
      <c r="L63" s="75">
        <f t="shared" si="4"/>
        <v>452220.70645478106</v>
      </c>
      <c r="M63" s="623">
        <f>'Appendix D-True-up'!K23</f>
        <v>522379.77331414947</v>
      </c>
      <c r="N63" s="75">
        <f t="shared" si="5"/>
        <v>974600.47976893047</v>
      </c>
    </row>
    <row r="64" spans="1:15">
      <c r="A64" s="612" t="s">
        <v>750</v>
      </c>
      <c r="B64" s="609"/>
      <c r="C64" s="665" t="s">
        <v>751</v>
      </c>
      <c r="D64" s="615" t="s">
        <v>752</v>
      </c>
      <c r="E64" s="120">
        <v>6181958.1100000003</v>
      </c>
      <c r="F64" s="82">
        <f t="shared" si="0"/>
        <v>6.9342431299835514E-2</v>
      </c>
      <c r="G64" s="518">
        <f t="shared" si="1"/>
        <v>428672.00554113602</v>
      </c>
      <c r="H64" s="120">
        <v>5625677.9106152002</v>
      </c>
      <c r="I64" s="82">
        <f t="shared" si="2"/>
        <v>7.9542702056967632E-2</v>
      </c>
      <c r="J64" s="518">
        <f t="shared" si="3"/>
        <v>447481.62191252905</v>
      </c>
      <c r="K64" s="120">
        <v>131156.42326175998</v>
      </c>
      <c r="L64" s="75">
        <f t="shared" si="4"/>
        <v>1007310.0507154251</v>
      </c>
      <c r="M64" s="623">
        <f>'Appendix D-True-up'!K24</f>
        <v>1170405.1267207765</v>
      </c>
      <c r="N64" s="75">
        <f t="shared" si="5"/>
        <v>2177715.1774362018</v>
      </c>
    </row>
    <row r="65" spans="1:14">
      <c r="A65" s="612" t="s">
        <v>753</v>
      </c>
      <c r="B65" s="609"/>
      <c r="C65" s="665" t="s">
        <v>754</v>
      </c>
      <c r="D65" s="615" t="s">
        <v>755</v>
      </c>
      <c r="E65" s="120">
        <v>3586476.9500000007</v>
      </c>
      <c r="F65" s="82">
        <f t="shared" si="0"/>
        <v>6.9342431299835514E-2</v>
      </c>
      <c r="G65" s="518">
        <f t="shared" si="1"/>
        <v>248695.03151381866</v>
      </c>
      <c r="H65" s="120">
        <v>3472423.3567810007</v>
      </c>
      <c r="I65" s="82">
        <f t="shared" si="2"/>
        <v>7.9542702056967632E-2</v>
      </c>
      <c r="J65" s="518">
        <f t="shared" si="3"/>
        <v>276205.93648408656</v>
      </c>
      <c r="K65" s="120">
        <v>96490.575862800004</v>
      </c>
      <c r="L65" s="75">
        <f t="shared" si="4"/>
        <v>621391.54386070522</v>
      </c>
      <c r="M65" s="623">
        <f>'Appendix D-True-up'!K25</f>
        <v>61378.441545194823</v>
      </c>
      <c r="N65" s="75">
        <f t="shared" si="5"/>
        <v>682769.98540590005</v>
      </c>
    </row>
    <row r="66" spans="1:14">
      <c r="A66" s="64"/>
      <c r="C66" s="66"/>
      <c r="D66" s="66"/>
      <c r="E66" s="66"/>
      <c r="F66" s="66"/>
      <c r="G66" s="67"/>
      <c r="H66" s="66"/>
      <c r="I66" s="66"/>
      <c r="J66" s="67"/>
      <c r="K66" s="66"/>
      <c r="L66" s="67"/>
      <c r="M66" s="67"/>
      <c r="N66" s="67"/>
    </row>
    <row r="67" spans="1:14">
      <c r="A67" s="64"/>
      <c r="C67" s="66"/>
      <c r="D67" s="66"/>
      <c r="E67" s="66"/>
      <c r="F67" s="66"/>
      <c r="G67" s="67"/>
      <c r="H67" s="66"/>
      <c r="I67" s="66"/>
      <c r="J67" s="67"/>
      <c r="K67" s="66"/>
      <c r="L67" s="67"/>
      <c r="M67" s="67"/>
      <c r="N67" s="67"/>
    </row>
    <row r="68" spans="1:14">
      <c r="A68" s="64"/>
      <c r="C68" s="66"/>
      <c r="D68" s="66"/>
      <c r="E68" s="66"/>
      <c r="F68" s="66"/>
      <c r="G68" s="67"/>
      <c r="H68" s="66"/>
      <c r="I68" s="66"/>
      <c r="J68" s="67"/>
      <c r="K68" s="66"/>
      <c r="L68" s="67"/>
      <c r="M68" s="67"/>
      <c r="N68" s="67"/>
    </row>
    <row r="69" spans="1:14">
      <c r="A69" s="64"/>
      <c r="C69" s="66"/>
      <c r="D69" s="66"/>
      <c r="E69" s="66"/>
      <c r="F69" s="66"/>
      <c r="G69" s="67"/>
      <c r="H69" s="66"/>
      <c r="I69" s="66"/>
      <c r="J69" s="67"/>
      <c r="K69" s="66"/>
      <c r="L69" s="67"/>
      <c r="M69" s="67"/>
      <c r="N69" s="67"/>
    </row>
    <row r="70" spans="1:14">
      <c r="A70" s="64"/>
      <c r="C70" s="66"/>
      <c r="D70" s="66"/>
      <c r="E70" s="66"/>
      <c r="F70" s="66"/>
      <c r="G70" s="67"/>
      <c r="H70" s="66"/>
      <c r="I70" s="66"/>
      <c r="J70" s="67"/>
      <c r="K70" s="66"/>
      <c r="L70" s="67"/>
      <c r="M70" s="67"/>
      <c r="N70" s="67"/>
    </row>
    <row r="71" spans="1:14">
      <c r="A71" s="64"/>
      <c r="C71" s="66"/>
      <c r="D71" s="66"/>
      <c r="E71" s="66"/>
      <c r="F71" s="66"/>
      <c r="G71" s="67"/>
      <c r="H71" s="66"/>
      <c r="I71" s="66"/>
      <c r="J71" s="67"/>
      <c r="K71" s="66"/>
      <c r="L71" s="67"/>
      <c r="M71" s="67"/>
      <c r="N71" s="67"/>
    </row>
    <row r="72" spans="1:14">
      <c r="A72" s="64"/>
      <c r="C72" s="66"/>
      <c r="D72" s="66"/>
      <c r="E72" s="66"/>
      <c r="F72" s="66"/>
      <c r="G72" s="67"/>
      <c r="H72" s="66"/>
      <c r="I72" s="66"/>
      <c r="J72" s="67"/>
      <c r="K72" s="66"/>
      <c r="L72" s="67"/>
      <c r="M72" s="67"/>
      <c r="N72" s="67"/>
    </row>
    <row r="73" spans="1:14">
      <c r="A73" s="64"/>
      <c r="C73" s="66"/>
      <c r="D73" s="66"/>
      <c r="E73" s="66"/>
      <c r="F73" s="66"/>
      <c r="G73" s="67"/>
      <c r="H73" s="66"/>
      <c r="I73" s="66"/>
      <c r="J73" s="67"/>
      <c r="K73" s="66"/>
      <c r="L73" s="67"/>
      <c r="M73" s="67"/>
      <c r="N73" s="67"/>
    </row>
    <row r="74" spans="1:14">
      <c r="A74" s="68"/>
      <c r="B74" s="69"/>
      <c r="C74" s="70"/>
      <c r="D74" s="70"/>
      <c r="E74" s="70"/>
      <c r="F74" s="70"/>
      <c r="G74" s="71"/>
      <c r="H74" s="70"/>
      <c r="I74" s="70"/>
      <c r="J74" s="71"/>
      <c r="K74" s="70"/>
      <c r="L74" s="71"/>
      <c r="M74" s="71"/>
      <c r="N74" s="71"/>
    </row>
    <row r="75" spans="1:14">
      <c r="A75" s="12" t="s">
        <v>270</v>
      </c>
      <c r="C75" s="14" t="s">
        <v>320</v>
      </c>
      <c r="D75" s="27"/>
      <c r="E75" s="46"/>
      <c r="F75" s="46"/>
      <c r="G75" s="10"/>
      <c r="H75" s="10"/>
      <c r="I75" s="10"/>
      <c r="J75" s="10"/>
      <c r="K75" s="10"/>
      <c r="L75" s="10">
        <f>SUM(L58:L74)</f>
        <v>29200980.636768561</v>
      </c>
      <c r="M75" s="30"/>
      <c r="N75" s="517"/>
    </row>
    <row r="76" spans="1:14">
      <c r="A76" s="66"/>
      <c r="B76" s="66"/>
      <c r="C76" s="66"/>
      <c r="D76" s="66"/>
      <c r="E76" s="66"/>
      <c r="F76" s="66"/>
      <c r="G76" s="66"/>
      <c r="H76" s="66"/>
      <c r="I76" s="66"/>
      <c r="J76" s="66"/>
      <c r="K76" s="66"/>
      <c r="L76" s="293"/>
      <c r="M76" s="66"/>
    </row>
    <row r="77" spans="1:14">
      <c r="A77" s="76" t="s">
        <v>298</v>
      </c>
      <c r="B77" s="66"/>
      <c r="C77" s="66"/>
      <c r="D77" s="66"/>
      <c r="E77" s="66"/>
      <c r="F77" s="66"/>
      <c r="G77" s="66"/>
      <c r="H77" s="66"/>
      <c r="I77" s="66"/>
      <c r="J77" s="66"/>
      <c r="K77" s="66"/>
      <c r="L77" s="293"/>
      <c r="M77" s="66"/>
    </row>
    <row r="78" spans="1:14">
      <c r="A78" s="46" t="s">
        <v>141</v>
      </c>
      <c r="C78" s="699" t="s">
        <v>321</v>
      </c>
      <c r="D78" s="699"/>
      <c r="E78" s="699"/>
      <c r="F78" s="699"/>
      <c r="G78" s="699"/>
      <c r="H78" s="699"/>
      <c r="I78" s="699"/>
      <c r="J78" s="699"/>
      <c r="K78" s="699"/>
      <c r="L78" s="699"/>
      <c r="M78" s="699"/>
    </row>
    <row r="79" spans="1:14">
      <c r="A79" s="46" t="s">
        <v>142</v>
      </c>
      <c r="C79" s="699" t="s">
        <v>322</v>
      </c>
      <c r="D79" s="699"/>
      <c r="E79" s="699"/>
      <c r="F79" s="699"/>
      <c r="G79" s="699"/>
      <c r="H79" s="699"/>
      <c r="I79" s="699"/>
      <c r="J79" s="699"/>
      <c r="K79" s="699"/>
      <c r="L79" s="699"/>
      <c r="M79" s="699"/>
    </row>
    <row r="80" spans="1:14" ht="33" customHeight="1">
      <c r="A80" s="74" t="s">
        <v>143</v>
      </c>
      <c r="C80" s="703" t="s">
        <v>302</v>
      </c>
      <c r="D80" s="703"/>
      <c r="E80" s="703"/>
      <c r="F80" s="703"/>
      <c r="G80" s="703"/>
      <c r="H80" s="703"/>
      <c r="I80" s="703"/>
      <c r="J80" s="703"/>
      <c r="K80" s="703"/>
      <c r="L80" s="703"/>
      <c r="M80" s="703"/>
    </row>
    <row r="81" spans="1:13">
      <c r="A81" s="74" t="s">
        <v>144</v>
      </c>
      <c r="C81" s="703" t="s">
        <v>272</v>
      </c>
      <c r="D81" s="703"/>
      <c r="E81" s="703"/>
      <c r="F81" s="703"/>
      <c r="G81" s="703"/>
      <c r="H81" s="703"/>
      <c r="I81" s="703"/>
      <c r="J81" s="703"/>
      <c r="K81" s="703"/>
      <c r="L81" s="703"/>
      <c r="M81" s="703"/>
    </row>
    <row r="82" spans="1:13">
      <c r="A82" s="46" t="s">
        <v>145</v>
      </c>
      <c r="C82" s="699" t="s">
        <v>323</v>
      </c>
      <c r="D82" s="699"/>
      <c r="E82" s="699"/>
      <c r="F82" s="699"/>
      <c r="G82" s="699"/>
      <c r="H82" s="699"/>
      <c r="I82" s="699"/>
      <c r="J82" s="699"/>
      <c r="K82" s="699"/>
      <c r="L82" s="699"/>
      <c r="M82" s="699"/>
    </row>
    <row r="83" spans="1:13" s="291" customFormat="1">
      <c r="A83" s="519" t="s">
        <v>146</v>
      </c>
      <c r="C83" s="698" t="s">
        <v>704</v>
      </c>
      <c r="D83" s="698"/>
      <c r="E83" s="698"/>
      <c r="F83" s="698"/>
      <c r="G83" s="698"/>
      <c r="H83" s="698"/>
      <c r="I83" s="698"/>
      <c r="J83" s="698"/>
      <c r="K83" s="698"/>
      <c r="L83" s="698"/>
      <c r="M83" s="698"/>
    </row>
    <row r="84" spans="1:13">
      <c r="A84" s="11"/>
      <c r="C84" s="12"/>
      <c r="D84" s="12"/>
      <c r="E84" s="46"/>
      <c r="F84" s="46"/>
      <c r="G84" s="10"/>
      <c r="J84" s="44"/>
    </row>
    <row r="85" spans="1:13">
      <c r="A85" s="11"/>
      <c r="C85" s="12"/>
      <c r="D85" s="12"/>
      <c r="E85" s="46"/>
      <c r="F85" s="46"/>
      <c r="G85" s="10"/>
      <c r="J85" s="44"/>
    </row>
    <row r="86" spans="1:13">
      <c r="C86" s="66"/>
      <c r="D86" s="66"/>
      <c r="E86" s="66"/>
      <c r="F86" s="66"/>
      <c r="G86" s="66"/>
      <c r="H86" s="66"/>
      <c r="I86" s="66"/>
      <c r="J86" s="66"/>
      <c r="K86" s="66"/>
      <c r="L86" s="293"/>
      <c r="M86" s="66"/>
    </row>
    <row r="87" spans="1:13">
      <c r="C87" s="66"/>
      <c r="D87" s="66"/>
      <c r="E87" s="66"/>
      <c r="F87" s="66"/>
      <c r="G87" s="66"/>
      <c r="H87" s="66"/>
      <c r="I87" s="66"/>
      <c r="J87" s="66"/>
      <c r="K87" s="66"/>
      <c r="L87" s="293"/>
      <c r="M87" s="66"/>
    </row>
    <row r="88" spans="1:13">
      <c r="C88" s="66"/>
      <c r="D88" s="66"/>
      <c r="E88" s="66"/>
      <c r="F88" s="66"/>
      <c r="G88" s="66"/>
      <c r="H88" s="66"/>
      <c r="I88" s="66"/>
      <c r="J88" s="66"/>
      <c r="K88" s="66"/>
      <c r="L88" s="293"/>
      <c r="M88" s="66"/>
    </row>
    <row r="89" spans="1:13">
      <c r="C89" s="66"/>
      <c r="D89" s="66"/>
      <c r="E89" s="66"/>
      <c r="F89" s="66"/>
      <c r="G89" s="66"/>
      <c r="H89" s="66"/>
      <c r="I89" s="66"/>
      <c r="J89" s="66"/>
      <c r="K89" s="66"/>
      <c r="L89" s="293"/>
      <c r="M89" s="66"/>
    </row>
    <row r="90" spans="1:13">
      <c r="C90" s="66"/>
      <c r="D90" s="66"/>
      <c r="E90" s="66"/>
      <c r="F90" s="66"/>
      <c r="G90" s="66"/>
      <c r="H90" s="66"/>
      <c r="I90" s="66"/>
      <c r="J90" s="66"/>
      <c r="K90" s="66"/>
      <c r="L90" s="293"/>
      <c r="M90" s="66"/>
    </row>
    <row r="91" spans="1:13">
      <c r="C91" s="66"/>
      <c r="D91" s="66"/>
      <c r="E91" s="66"/>
      <c r="F91" s="66"/>
      <c r="G91" s="66"/>
      <c r="H91" s="66"/>
      <c r="I91" s="66"/>
      <c r="J91" s="66"/>
      <c r="K91" s="66"/>
      <c r="L91" s="293"/>
      <c r="M91" s="66"/>
    </row>
    <row r="92" spans="1:13">
      <c r="C92" s="66"/>
      <c r="D92" s="66"/>
      <c r="E92" s="66"/>
      <c r="F92" s="66"/>
      <c r="G92" s="66"/>
      <c r="H92" s="66"/>
      <c r="I92" s="66"/>
      <c r="J92" s="66"/>
      <c r="K92" s="66"/>
      <c r="L92" s="293"/>
      <c r="M92" s="66"/>
    </row>
    <row r="93" spans="1:13">
      <c r="C93" s="66"/>
      <c r="D93" s="66"/>
      <c r="E93" s="66"/>
      <c r="F93" s="66"/>
      <c r="G93" s="66"/>
      <c r="H93" s="66"/>
      <c r="I93" s="66"/>
      <c r="J93" s="66"/>
      <c r="K93" s="66"/>
      <c r="L93" s="293"/>
      <c r="M93" s="66"/>
    </row>
    <row r="94" spans="1:13">
      <c r="C94" s="66"/>
      <c r="D94" s="66"/>
      <c r="E94" s="66"/>
      <c r="F94" s="66"/>
      <c r="G94" s="66"/>
      <c r="H94" s="66"/>
      <c r="I94" s="66"/>
      <c r="J94" s="66"/>
      <c r="K94" s="66"/>
      <c r="L94" s="293"/>
      <c r="M94" s="66"/>
    </row>
    <row r="95" spans="1:13">
      <c r="C95" s="66"/>
      <c r="D95" s="66"/>
      <c r="E95" s="66"/>
      <c r="F95" s="66"/>
      <c r="G95" s="66"/>
      <c r="H95" s="66"/>
      <c r="I95" s="66"/>
      <c r="J95" s="66"/>
      <c r="K95" s="66"/>
      <c r="L95" s="293"/>
      <c r="M95" s="66"/>
    </row>
    <row r="96" spans="1:13">
      <c r="C96" s="66"/>
      <c r="D96" s="66"/>
      <c r="E96" s="66"/>
      <c r="F96" s="66"/>
      <c r="G96" s="66"/>
      <c r="H96" s="66"/>
      <c r="I96" s="66"/>
      <c r="J96" s="66"/>
      <c r="K96" s="66"/>
      <c r="L96" s="293"/>
      <c r="M96" s="66"/>
    </row>
    <row r="97" spans="3:13">
      <c r="C97" s="66"/>
      <c r="D97" s="66"/>
      <c r="E97" s="66"/>
      <c r="F97" s="66"/>
      <c r="G97" s="66"/>
      <c r="H97" s="66"/>
      <c r="I97" s="66"/>
      <c r="J97" s="66"/>
      <c r="K97" s="66"/>
      <c r="L97" s="293"/>
      <c r="M97" s="66"/>
    </row>
    <row r="98" spans="3:13">
      <c r="C98" s="66"/>
      <c r="D98" s="66"/>
      <c r="E98" s="66"/>
      <c r="F98" s="66"/>
      <c r="G98" s="66"/>
      <c r="H98" s="66"/>
      <c r="I98" s="66"/>
      <c r="J98" s="66"/>
      <c r="K98" s="66"/>
      <c r="L98" s="293"/>
      <c r="M98" s="66"/>
    </row>
    <row r="99" spans="3:13">
      <c r="C99" s="66"/>
      <c r="D99" s="66"/>
      <c r="E99" s="66"/>
      <c r="F99" s="66"/>
      <c r="G99" s="66"/>
      <c r="H99" s="66"/>
      <c r="I99" s="66"/>
      <c r="J99" s="66"/>
      <c r="K99" s="66"/>
      <c r="L99" s="293"/>
      <c r="M99" s="66"/>
    </row>
    <row r="100" spans="3:13">
      <c r="C100" s="66"/>
      <c r="D100" s="66"/>
      <c r="E100" s="66"/>
      <c r="F100" s="66"/>
      <c r="G100" s="66"/>
      <c r="H100" s="66"/>
      <c r="I100" s="66"/>
      <c r="J100" s="66"/>
      <c r="K100" s="66"/>
      <c r="L100" s="293"/>
      <c r="M100" s="66"/>
    </row>
    <row r="101" spans="3:13">
      <c r="C101" s="66"/>
      <c r="D101" s="66"/>
      <c r="E101" s="66"/>
      <c r="F101" s="66"/>
      <c r="G101" s="66"/>
      <c r="H101" s="66"/>
      <c r="I101" s="66"/>
      <c r="J101" s="66"/>
      <c r="K101" s="66"/>
      <c r="L101" s="293"/>
      <c r="M101" s="66"/>
    </row>
    <row r="102" spans="3:13">
      <c r="C102" s="66"/>
      <c r="D102" s="66"/>
      <c r="E102" s="66"/>
      <c r="F102" s="66"/>
      <c r="G102" s="66"/>
      <c r="H102" s="66"/>
      <c r="I102" s="66"/>
      <c r="J102" s="66"/>
      <c r="K102" s="66"/>
      <c r="L102" s="293"/>
      <c r="M102" s="66"/>
    </row>
    <row r="103" spans="3:13">
      <c r="C103" s="66"/>
      <c r="D103" s="66"/>
      <c r="E103" s="66"/>
      <c r="F103" s="66"/>
      <c r="G103" s="66"/>
      <c r="H103" s="66"/>
      <c r="I103" s="66"/>
      <c r="J103" s="66"/>
      <c r="K103" s="66"/>
      <c r="L103" s="293"/>
      <c r="M103" s="66"/>
    </row>
    <row r="104" spans="3:13">
      <c r="C104" s="66"/>
      <c r="D104" s="66"/>
      <c r="E104" s="66"/>
      <c r="F104" s="66"/>
      <c r="G104" s="66"/>
      <c r="H104" s="66"/>
      <c r="I104" s="66"/>
      <c r="J104" s="66"/>
      <c r="K104" s="66"/>
      <c r="L104" s="293"/>
      <c r="M104" s="66"/>
    </row>
    <row r="105" spans="3:13">
      <c r="C105" s="66"/>
      <c r="D105" s="66"/>
      <c r="E105" s="66"/>
      <c r="F105" s="66"/>
      <c r="G105" s="66"/>
      <c r="H105" s="66"/>
      <c r="I105" s="66"/>
      <c r="J105" s="66"/>
      <c r="K105" s="66"/>
      <c r="L105" s="293"/>
      <c r="M105" s="66"/>
    </row>
    <row r="106" spans="3:13">
      <c r="C106" s="66"/>
      <c r="D106" s="66"/>
      <c r="E106" s="66"/>
      <c r="F106" s="66"/>
      <c r="G106" s="66"/>
      <c r="H106" s="66"/>
      <c r="I106" s="66"/>
      <c r="J106" s="66"/>
      <c r="K106" s="66"/>
      <c r="L106" s="293"/>
      <c r="M106" s="66"/>
    </row>
    <row r="107" spans="3:13">
      <c r="C107" s="66"/>
      <c r="D107" s="66"/>
      <c r="E107" s="66"/>
      <c r="F107" s="66"/>
      <c r="G107" s="66"/>
      <c r="H107" s="66"/>
      <c r="I107" s="66"/>
      <c r="J107" s="66"/>
      <c r="K107" s="66"/>
      <c r="L107" s="293"/>
      <c r="M107" s="66"/>
    </row>
    <row r="108" spans="3:13">
      <c r="C108" s="66"/>
      <c r="D108" s="66"/>
      <c r="E108" s="66"/>
      <c r="F108" s="66"/>
      <c r="G108" s="66"/>
      <c r="H108" s="66"/>
      <c r="I108" s="66"/>
      <c r="J108" s="66"/>
      <c r="K108" s="66"/>
      <c r="L108" s="293"/>
      <c r="M108" s="66"/>
    </row>
    <row r="109" spans="3:13">
      <c r="C109" s="66"/>
      <c r="D109" s="66"/>
      <c r="E109" s="66"/>
      <c r="F109" s="66"/>
      <c r="G109" s="66"/>
      <c r="H109" s="66"/>
      <c r="I109" s="66"/>
      <c r="J109" s="66"/>
      <c r="K109" s="66"/>
      <c r="L109" s="293"/>
      <c r="M109" s="66"/>
    </row>
    <row r="110" spans="3:13">
      <c r="C110" s="66"/>
      <c r="D110" s="66"/>
      <c r="E110" s="66"/>
      <c r="F110" s="66"/>
      <c r="G110" s="66"/>
      <c r="H110" s="66"/>
      <c r="I110" s="66"/>
      <c r="J110" s="66"/>
      <c r="K110" s="66"/>
      <c r="L110" s="293"/>
      <c r="M110" s="66"/>
    </row>
    <row r="111" spans="3:13">
      <c r="C111" s="66"/>
      <c r="D111" s="66"/>
      <c r="E111" s="66"/>
      <c r="F111" s="66"/>
      <c r="G111" s="66"/>
      <c r="H111" s="66"/>
      <c r="I111" s="66"/>
      <c r="J111" s="66"/>
      <c r="K111" s="66"/>
      <c r="L111" s="293"/>
      <c r="M111" s="66"/>
    </row>
    <row r="112" spans="3:13">
      <c r="C112" s="66"/>
      <c r="D112" s="66"/>
      <c r="E112" s="66"/>
      <c r="F112" s="66"/>
      <c r="G112" s="66"/>
      <c r="H112" s="66"/>
      <c r="I112" s="66"/>
      <c r="J112" s="66"/>
      <c r="K112" s="66"/>
      <c r="L112" s="293"/>
      <c r="M112" s="66"/>
    </row>
    <row r="113" spans="3:13">
      <c r="C113" s="66"/>
      <c r="D113" s="66"/>
      <c r="E113" s="66"/>
      <c r="F113" s="66"/>
      <c r="G113" s="66"/>
      <c r="H113" s="66"/>
      <c r="I113" s="66"/>
      <c r="J113" s="66"/>
      <c r="K113" s="66"/>
      <c r="L113" s="293"/>
      <c r="M113" s="66"/>
    </row>
    <row r="114" spans="3:13">
      <c r="C114" s="66"/>
      <c r="D114" s="66"/>
      <c r="E114" s="66"/>
      <c r="F114" s="66"/>
      <c r="G114" s="66"/>
      <c r="H114" s="66"/>
      <c r="I114" s="66"/>
      <c r="J114" s="66"/>
      <c r="K114" s="66"/>
      <c r="L114" s="293"/>
      <c r="M114" s="66"/>
    </row>
    <row r="115" spans="3:13">
      <c r="C115" s="66"/>
      <c r="D115" s="66"/>
      <c r="E115" s="66"/>
      <c r="F115" s="66"/>
      <c r="G115" s="66"/>
      <c r="H115" s="66"/>
      <c r="I115" s="66"/>
      <c r="J115" s="66"/>
      <c r="K115" s="66"/>
      <c r="L115" s="293"/>
      <c r="M115" s="66"/>
    </row>
    <row r="116" spans="3:13">
      <c r="C116" s="66"/>
      <c r="D116" s="66"/>
      <c r="E116" s="66"/>
      <c r="F116" s="66"/>
      <c r="G116" s="66"/>
      <c r="H116" s="66"/>
      <c r="I116" s="66"/>
      <c r="J116" s="66"/>
      <c r="K116" s="66"/>
      <c r="L116" s="293"/>
      <c r="M116" s="66"/>
    </row>
    <row r="117" spans="3:13">
      <c r="C117" s="66"/>
      <c r="D117" s="66"/>
      <c r="E117" s="66"/>
      <c r="F117" s="66"/>
      <c r="G117" s="66"/>
      <c r="H117" s="66"/>
      <c r="I117" s="66"/>
      <c r="J117" s="66"/>
      <c r="K117" s="66"/>
      <c r="L117" s="293"/>
      <c r="M117" s="66"/>
    </row>
    <row r="118" spans="3:13">
      <c r="C118" s="66"/>
      <c r="D118" s="66"/>
      <c r="E118" s="66"/>
      <c r="F118" s="66"/>
      <c r="G118" s="66"/>
      <c r="H118" s="66"/>
      <c r="I118" s="66"/>
      <c r="J118" s="66"/>
      <c r="K118" s="66"/>
      <c r="L118" s="293"/>
      <c r="M118" s="66"/>
    </row>
    <row r="119" spans="3:13">
      <c r="C119" s="66"/>
      <c r="D119" s="66"/>
      <c r="E119" s="66"/>
      <c r="F119" s="66"/>
      <c r="G119" s="66"/>
      <c r="H119" s="66"/>
      <c r="I119" s="66"/>
      <c r="J119" s="66"/>
      <c r="K119" s="66"/>
      <c r="L119" s="293"/>
      <c r="M119" s="66"/>
    </row>
    <row r="120" spans="3:13">
      <c r="C120" s="66"/>
      <c r="D120" s="66"/>
      <c r="E120" s="66"/>
      <c r="F120" s="66"/>
      <c r="G120" s="66"/>
      <c r="H120" s="66"/>
      <c r="I120" s="66"/>
      <c r="J120" s="66"/>
      <c r="K120" s="66"/>
      <c r="L120" s="293"/>
      <c r="M120" s="66"/>
    </row>
    <row r="121" spans="3:13">
      <c r="C121" s="66"/>
      <c r="D121" s="66"/>
      <c r="E121" s="66"/>
      <c r="F121" s="66"/>
      <c r="G121" s="66"/>
      <c r="H121" s="66"/>
      <c r="I121" s="66"/>
      <c r="J121" s="66"/>
      <c r="K121" s="66"/>
      <c r="L121" s="293"/>
      <c r="M121" s="66"/>
    </row>
    <row r="122" spans="3:13">
      <c r="C122" s="66"/>
      <c r="D122" s="66"/>
      <c r="E122" s="66"/>
      <c r="F122" s="66"/>
      <c r="G122" s="66"/>
      <c r="H122" s="66"/>
      <c r="I122" s="66"/>
      <c r="J122" s="66"/>
      <c r="K122" s="66"/>
      <c r="L122" s="293"/>
      <c r="M122" s="66"/>
    </row>
    <row r="123" spans="3:13">
      <c r="C123" s="66"/>
      <c r="D123" s="66"/>
      <c r="E123" s="66"/>
      <c r="F123" s="66"/>
      <c r="G123" s="66"/>
      <c r="H123" s="66"/>
      <c r="I123" s="66"/>
      <c r="J123" s="66"/>
      <c r="K123" s="66"/>
      <c r="L123" s="293"/>
      <c r="M123" s="66"/>
    </row>
    <row r="124" spans="3:13">
      <c r="C124" s="66"/>
      <c r="D124" s="66"/>
      <c r="E124" s="66"/>
      <c r="F124" s="66"/>
      <c r="G124" s="66"/>
      <c r="H124" s="66"/>
      <c r="I124" s="66"/>
      <c r="J124" s="66"/>
      <c r="K124" s="66"/>
      <c r="L124" s="293"/>
      <c r="M124" s="66"/>
    </row>
    <row r="125" spans="3:13">
      <c r="C125" s="66"/>
      <c r="D125" s="66"/>
      <c r="E125" s="66"/>
      <c r="F125" s="66"/>
      <c r="G125" s="66"/>
      <c r="H125" s="66"/>
      <c r="I125" s="66"/>
      <c r="J125" s="66"/>
      <c r="K125" s="66"/>
      <c r="L125" s="293"/>
      <c r="M125" s="66"/>
    </row>
    <row r="126" spans="3:13">
      <c r="C126" s="66"/>
      <c r="D126" s="66"/>
      <c r="E126" s="66"/>
      <c r="F126" s="66"/>
      <c r="G126" s="66"/>
      <c r="H126" s="66"/>
      <c r="I126" s="66"/>
      <c r="J126" s="66"/>
      <c r="K126" s="66"/>
      <c r="L126" s="293"/>
      <c r="M126" s="66"/>
    </row>
    <row r="127" spans="3:13">
      <c r="C127" s="66"/>
      <c r="D127" s="66"/>
      <c r="E127" s="66"/>
      <c r="F127" s="66"/>
      <c r="G127" s="66"/>
      <c r="H127" s="66"/>
      <c r="I127" s="66"/>
      <c r="J127" s="66"/>
      <c r="K127" s="66"/>
      <c r="L127" s="293"/>
      <c r="M127" s="66"/>
    </row>
    <row r="128" spans="3:13">
      <c r="C128" s="66"/>
      <c r="D128" s="66"/>
      <c r="E128" s="66"/>
      <c r="F128" s="66"/>
      <c r="G128" s="66"/>
      <c r="H128" s="66"/>
      <c r="I128" s="66"/>
      <c r="J128" s="66"/>
      <c r="K128" s="66"/>
      <c r="L128" s="293"/>
      <c r="M128" s="66"/>
    </row>
    <row r="129" spans="3:13">
      <c r="C129" s="66"/>
      <c r="D129" s="66"/>
      <c r="E129" s="66"/>
      <c r="F129" s="66"/>
      <c r="G129" s="66"/>
      <c r="H129" s="66"/>
      <c r="I129" s="66"/>
      <c r="J129" s="66"/>
      <c r="K129" s="66"/>
      <c r="L129" s="293"/>
      <c r="M129" s="66"/>
    </row>
    <row r="130" spans="3:13">
      <c r="C130" s="66"/>
      <c r="D130" s="66"/>
      <c r="E130" s="66"/>
      <c r="F130" s="66"/>
      <c r="G130" s="66"/>
      <c r="H130" s="66"/>
      <c r="I130" s="66"/>
      <c r="J130" s="66"/>
      <c r="K130" s="66"/>
      <c r="L130" s="293"/>
      <c r="M130" s="66"/>
    </row>
    <row r="131" spans="3:13">
      <c r="C131" s="66"/>
      <c r="D131" s="66"/>
      <c r="E131" s="66"/>
      <c r="F131" s="66"/>
      <c r="G131" s="66"/>
      <c r="H131" s="66"/>
      <c r="I131" s="66"/>
      <c r="J131" s="66"/>
      <c r="K131" s="66"/>
      <c r="L131" s="293"/>
      <c r="M131" s="66"/>
    </row>
    <row r="132" spans="3:13">
      <c r="C132" s="66"/>
      <c r="D132" s="66"/>
      <c r="E132" s="66"/>
      <c r="F132" s="66"/>
      <c r="G132" s="66"/>
      <c r="H132" s="66"/>
      <c r="I132" s="66"/>
      <c r="J132" s="66"/>
      <c r="K132" s="66"/>
      <c r="L132" s="293"/>
      <c r="M132" s="66"/>
    </row>
    <row r="133" spans="3:13">
      <c r="C133" s="66"/>
      <c r="D133" s="66"/>
      <c r="E133" s="66"/>
      <c r="F133" s="66"/>
      <c r="G133" s="66"/>
      <c r="H133" s="66"/>
      <c r="I133" s="66"/>
      <c r="J133" s="66"/>
      <c r="K133" s="66"/>
      <c r="L133" s="293"/>
      <c r="M133" s="66"/>
    </row>
    <row r="134" spans="3:13">
      <c r="C134" s="66"/>
      <c r="D134" s="66"/>
      <c r="E134" s="66"/>
      <c r="F134" s="66"/>
      <c r="G134" s="66"/>
      <c r="H134" s="66"/>
      <c r="I134" s="66"/>
      <c r="J134" s="66"/>
      <c r="K134" s="66"/>
      <c r="L134" s="293"/>
      <c r="M134" s="66"/>
    </row>
    <row r="135" spans="3:13">
      <c r="C135" s="66"/>
      <c r="D135" s="66"/>
      <c r="E135" s="66"/>
      <c r="F135" s="66"/>
      <c r="G135" s="66"/>
      <c r="H135" s="66"/>
      <c r="I135" s="66"/>
      <c r="J135" s="66"/>
      <c r="K135" s="66"/>
      <c r="L135" s="293"/>
      <c r="M135" s="66"/>
    </row>
    <row r="136" spans="3:13">
      <c r="C136" s="66"/>
      <c r="D136" s="66"/>
      <c r="E136" s="66"/>
      <c r="F136" s="66"/>
      <c r="G136" s="66"/>
      <c r="H136" s="66"/>
      <c r="I136" s="66"/>
      <c r="J136" s="66"/>
      <c r="K136" s="66"/>
      <c r="L136" s="293"/>
      <c r="M136" s="66"/>
    </row>
    <row r="137" spans="3:13">
      <c r="C137" s="66"/>
      <c r="D137" s="66"/>
      <c r="E137" s="66"/>
      <c r="F137" s="66"/>
      <c r="G137" s="66"/>
      <c r="H137" s="66"/>
      <c r="I137" s="66"/>
      <c r="J137" s="66"/>
      <c r="K137" s="66"/>
      <c r="L137" s="293"/>
      <c r="M137" s="66"/>
    </row>
    <row r="138" spans="3:13">
      <c r="C138" s="66"/>
      <c r="D138" s="66"/>
      <c r="E138" s="66"/>
      <c r="F138" s="66"/>
      <c r="G138" s="66"/>
      <c r="H138" s="66"/>
      <c r="I138" s="66"/>
      <c r="J138" s="66"/>
      <c r="K138" s="66"/>
      <c r="L138" s="293"/>
      <c r="M138" s="66"/>
    </row>
    <row r="139" spans="3:13">
      <c r="C139" s="66"/>
      <c r="D139" s="66"/>
      <c r="E139" s="66"/>
      <c r="F139" s="66"/>
      <c r="G139" s="66"/>
      <c r="H139" s="66"/>
      <c r="I139" s="66"/>
      <c r="J139" s="66"/>
      <c r="K139" s="66"/>
      <c r="L139" s="293"/>
      <c r="M139" s="66"/>
    </row>
    <row r="140" spans="3:13">
      <c r="C140" s="66"/>
      <c r="D140" s="66"/>
      <c r="E140" s="66"/>
      <c r="F140" s="66"/>
      <c r="G140" s="66"/>
      <c r="H140" s="66"/>
      <c r="I140" s="66"/>
      <c r="J140" s="66"/>
      <c r="K140" s="66"/>
      <c r="L140" s="293"/>
      <c r="M140" s="66"/>
    </row>
    <row r="141" spans="3:13">
      <c r="C141" s="66"/>
      <c r="D141" s="66"/>
      <c r="E141" s="66"/>
      <c r="F141" s="66"/>
      <c r="G141" s="66"/>
      <c r="H141" s="66"/>
      <c r="I141" s="66"/>
      <c r="J141" s="66"/>
      <c r="K141" s="66"/>
      <c r="L141" s="293"/>
      <c r="M141" s="66"/>
    </row>
    <row r="142" spans="3:13">
      <c r="C142" s="66"/>
      <c r="D142" s="66"/>
      <c r="E142" s="66"/>
      <c r="F142" s="66"/>
      <c r="G142" s="66"/>
      <c r="H142" s="66"/>
      <c r="I142" s="66"/>
      <c r="J142" s="66"/>
      <c r="K142" s="66"/>
      <c r="L142" s="293"/>
      <c r="M142" s="66"/>
    </row>
    <row r="143" spans="3:13">
      <c r="C143" s="66"/>
      <c r="D143" s="66"/>
      <c r="E143" s="66"/>
      <c r="F143" s="66"/>
      <c r="G143" s="66"/>
      <c r="H143" s="66"/>
      <c r="I143" s="66"/>
      <c r="J143" s="66"/>
      <c r="K143" s="66"/>
      <c r="L143" s="293"/>
      <c r="M143" s="66"/>
    </row>
    <row r="144" spans="3:13">
      <c r="C144" s="66"/>
      <c r="D144" s="66"/>
      <c r="E144" s="66"/>
      <c r="F144" s="66"/>
      <c r="G144" s="66"/>
      <c r="H144" s="66"/>
      <c r="I144" s="66"/>
      <c r="J144" s="66"/>
      <c r="K144" s="66"/>
      <c r="L144" s="293"/>
      <c r="M144" s="66"/>
    </row>
    <row r="145" spans="3:13">
      <c r="C145" s="66"/>
      <c r="D145" s="66"/>
      <c r="E145" s="66"/>
      <c r="F145" s="66"/>
      <c r="G145" s="66"/>
      <c r="H145" s="66"/>
      <c r="I145" s="66"/>
      <c r="J145" s="66"/>
      <c r="K145" s="66"/>
      <c r="L145" s="293"/>
      <c r="M145" s="66"/>
    </row>
    <row r="146" spans="3:13">
      <c r="C146" s="66"/>
      <c r="D146" s="66"/>
      <c r="E146" s="66"/>
      <c r="F146" s="66"/>
      <c r="G146" s="66"/>
      <c r="H146" s="66"/>
      <c r="I146" s="66"/>
      <c r="J146" s="66"/>
      <c r="K146" s="66"/>
      <c r="L146" s="293"/>
      <c r="M146" s="66"/>
    </row>
    <row r="147" spans="3:13">
      <c r="C147" s="66"/>
      <c r="D147" s="66"/>
      <c r="E147" s="66"/>
      <c r="F147" s="66"/>
      <c r="G147" s="66"/>
      <c r="H147" s="66"/>
      <c r="I147" s="66"/>
      <c r="J147" s="66"/>
      <c r="K147" s="66"/>
      <c r="L147" s="293"/>
      <c r="M147" s="66"/>
    </row>
    <row r="148" spans="3:13">
      <c r="C148" s="66"/>
      <c r="D148" s="66"/>
      <c r="E148" s="66"/>
      <c r="F148" s="66"/>
      <c r="G148" s="66"/>
      <c r="H148" s="66"/>
      <c r="I148" s="66"/>
      <c r="J148" s="66"/>
      <c r="K148" s="66"/>
      <c r="L148" s="293"/>
      <c r="M148" s="66"/>
    </row>
    <row r="149" spans="3:13">
      <c r="C149" s="66"/>
      <c r="D149" s="66"/>
      <c r="E149" s="66"/>
      <c r="F149" s="66"/>
      <c r="G149" s="66"/>
      <c r="H149" s="66"/>
      <c r="I149" s="66"/>
      <c r="J149" s="66"/>
      <c r="K149" s="66"/>
      <c r="L149" s="293"/>
      <c r="M149" s="66"/>
    </row>
    <row r="150" spans="3:13">
      <c r="C150" s="66"/>
      <c r="D150" s="66"/>
      <c r="E150" s="66"/>
      <c r="F150" s="66"/>
      <c r="G150" s="66"/>
      <c r="H150" s="66"/>
      <c r="I150" s="66"/>
      <c r="J150" s="66"/>
      <c r="K150" s="66"/>
      <c r="L150" s="293"/>
      <c r="M150" s="66"/>
    </row>
    <row r="151" spans="3:13">
      <c r="C151" s="66"/>
      <c r="D151" s="66"/>
      <c r="E151" s="66"/>
      <c r="F151" s="66"/>
      <c r="G151" s="66"/>
      <c r="H151" s="66"/>
      <c r="I151" s="66"/>
      <c r="J151" s="66"/>
      <c r="K151" s="66"/>
      <c r="L151" s="293"/>
      <c r="M151" s="66"/>
    </row>
    <row r="152" spans="3:13">
      <c r="C152" s="66"/>
      <c r="D152" s="66"/>
      <c r="E152" s="66"/>
      <c r="F152" s="66"/>
      <c r="G152" s="66"/>
      <c r="H152" s="66"/>
      <c r="I152" s="66"/>
      <c r="J152" s="66"/>
      <c r="K152" s="66"/>
      <c r="L152" s="293"/>
      <c r="M152" s="66"/>
    </row>
    <row r="153" spans="3:13">
      <c r="C153" s="66"/>
      <c r="D153" s="66"/>
      <c r="E153" s="66"/>
      <c r="F153" s="66"/>
      <c r="G153" s="66"/>
      <c r="H153" s="66"/>
      <c r="I153" s="66"/>
      <c r="J153" s="66"/>
      <c r="K153" s="66"/>
      <c r="L153" s="293"/>
      <c r="M153" s="66"/>
    </row>
    <row r="154" spans="3:13">
      <c r="C154" s="66"/>
      <c r="D154" s="66"/>
      <c r="E154" s="66"/>
      <c r="F154" s="66"/>
      <c r="G154" s="66"/>
      <c r="H154" s="66"/>
      <c r="I154" s="66"/>
      <c r="J154" s="66"/>
      <c r="K154" s="66"/>
      <c r="L154" s="293"/>
      <c r="M154" s="66"/>
    </row>
    <row r="155" spans="3:13">
      <c r="C155" s="66"/>
      <c r="D155" s="66"/>
      <c r="E155" s="66"/>
      <c r="F155" s="66"/>
      <c r="G155" s="66"/>
      <c r="H155" s="66"/>
      <c r="I155" s="66"/>
      <c r="J155" s="66"/>
      <c r="K155" s="66"/>
      <c r="L155" s="293"/>
      <c r="M155" s="66"/>
    </row>
    <row r="156" spans="3:13">
      <c r="C156" s="66"/>
      <c r="D156" s="66"/>
      <c r="E156" s="66"/>
      <c r="F156" s="66"/>
      <c r="G156" s="66"/>
      <c r="H156" s="66"/>
      <c r="I156" s="66"/>
      <c r="J156" s="66"/>
      <c r="K156" s="66"/>
      <c r="L156" s="293"/>
      <c r="M156" s="66"/>
    </row>
    <row r="157" spans="3:13">
      <c r="C157" s="66"/>
      <c r="D157" s="66"/>
      <c r="E157" s="66"/>
      <c r="F157" s="66"/>
      <c r="G157" s="66"/>
      <c r="H157" s="66"/>
      <c r="I157" s="66"/>
      <c r="J157" s="66"/>
      <c r="K157" s="66"/>
      <c r="L157" s="293"/>
      <c r="M157" s="66"/>
    </row>
    <row r="158" spans="3:13">
      <c r="C158" s="66"/>
      <c r="D158" s="66"/>
      <c r="E158" s="66"/>
      <c r="F158" s="66"/>
      <c r="G158" s="66"/>
      <c r="H158" s="66"/>
      <c r="I158" s="66"/>
      <c r="J158" s="66"/>
      <c r="K158" s="66"/>
      <c r="L158" s="293"/>
      <c r="M158" s="66"/>
    </row>
    <row r="159" spans="3:13">
      <c r="C159" s="66"/>
      <c r="D159" s="66"/>
      <c r="E159" s="66"/>
      <c r="F159" s="66"/>
      <c r="G159" s="66"/>
      <c r="H159" s="66"/>
      <c r="I159" s="66"/>
      <c r="J159" s="66"/>
      <c r="K159" s="66"/>
      <c r="L159" s="293"/>
      <c r="M159" s="66"/>
    </row>
    <row r="160" spans="3:13">
      <c r="C160" s="66"/>
      <c r="D160" s="66"/>
      <c r="E160" s="66"/>
      <c r="F160" s="66"/>
      <c r="G160" s="66"/>
      <c r="H160" s="66"/>
      <c r="I160" s="66"/>
      <c r="J160" s="66"/>
      <c r="K160" s="66"/>
      <c r="L160" s="293"/>
      <c r="M160" s="66"/>
    </row>
    <row r="161" spans="3:13">
      <c r="C161" s="66"/>
      <c r="D161" s="66"/>
      <c r="E161" s="66"/>
      <c r="F161" s="66"/>
      <c r="G161" s="66"/>
      <c r="H161" s="66"/>
      <c r="I161" s="66"/>
      <c r="J161" s="66"/>
      <c r="K161" s="66"/>
      <c r="L161" s="293"/>
      <c r="M161" s="66"/>
    </row>
    <row r="162" spans="3:13">
      <c r="C162" s="66"/>
      <c r="D162" s="66"/>
      <c r="E162" s="66"/>
      <c r="F162" s="66"/>
      <c r="G162" s="66"/>
      <c r="H162" s="66"/>
      <c r="I162" s="66"/>
      <c r="J162" s="66"/>
      <c r="K162" s="66"/>
      <c r="L162" s="293"/>
      <c r="M162" s="66"/>
    </row>
    <row r="163" spans="3:13">
      <c r="C163" s="66"/>
      <c r="D163" s="66"/>
      <c r="E163" s="66"/>
      <c r="F163" s="66"/>
      <c r="G163" s="66"/>
      <c r="H163" s="66"/>
      <c r="I163" s="66"/>
      <c r="J163" s="66"/>
      <c r="K163" s="66"/>
      <c r="L163" s="293"/>
      <c r="M163" s="66"/>
    </row>
    <row r="164" spans="3:13">
      <c r="C164" s="66"/>
      <c r="D164" s="66"/>
      <c r="E164" s="66"/>
      <c r="F164" s="66"/>
      <c r="G164" s="66"/>
      <c r="H164" s="66"/>
      <c r="I164" s="66"/>
      <c r="J164" s="66"/>
      <c r="K164" s="66"/>
      <c r="L164" s="293"/>
      <c r="M164" s="66"/>
    </row>
    <row r="165" spans="3:13">
      <c r="C165" s="66"/>
      <c r="D165" s="66"/>
      <c r="E165" s="66"/>
      <c r="F165" s="66"/>
      <c r="G165" s="66"/>
      <c r="H165" s="66"/>
      <c r="I165" s="66"/>
      <c r="J165" s="66"/>
      <c r="K165" s="66"/>
      <c r="L165" s="293"/>
      <c r="M165" s="66"/>
    </row>
    <row r="166" spans="3:13">
      <c r="C166" s="66"/>
      <c r="D166" s="66"/>
      <c r="E166" s="66"/>
      <c r="F166" s="66"/>
      <c r="G166" s="66"/>
      <c r="H166" s="66"/>
      <c r="I166" s="66"/>
      <c r="J166" s="66"/>
      <c r="K166" s="66"/>
      <c r="L166" s="293"/>
      <c r="M166" s="66"/>
    </row>
    <row r="167" spans="3:13">
      <c r="C167" s="66"/>
      <c r="D167" s="66"/>
      <c r="E167" s="66"/>
      <c r="F167" s="66"/>
      <c r="G167" s="66"/>
      <c r="H167" s="66"/>
      <c r="I167" s="66"/>
      <c r="J167" s="66"/>
      <c r="K167" s="66"/>
      <c r="L167" s="293"/>
      <c r="M167" s="66"/>
    </row>
    <row r="168" spans="3:13">
      <c r="C168" s="66"/>
      <c r="D168" s="66"/>
      <c r="E168" s="66"/>
      <c r="F168" s="66"/>
      <c r="G168" s="66"/>
      <c r="H168" s="66"/>
      <c r="I168" s="66"/>
      <c r="J168" s="66"/>
      <c r="K168" s="66"/>
      <c r="L168" s="293"/>
      <c r="M168" s="66"/>
    </row>
    <row r="169" spans="3:13">
      <c r="C169" s="66"/>
      <c r="D169" s="66"/>
      <c r="E169" s="66"/>
      <c r="F169" s="66"/>
      <c r="G169" s="66"/>
      <c r="H169" s="66"/>
      <c r="I169" s="66"/>
      <c r="J169" s="66"/>
      <c r="K169" s="66"/>
      <c r="L169" s="293"/>
      <c r="M169" s="66"/>
    </row>
    <row r="170" spans="3:13">
      <c r="C170" s="66"/>
      <c r="D170" s="66"/>
      <c r="E170" s="66"/>
      <c r="F170" s="66"/>
      <c r="G170" s="66"/>
      <c r="H170" s="66"/>
      <c r="I170" s="66"/>
      <c r="J170" s="66"/>
      <c r="K170" s="66"/>
      <c r="L170" s="293"/>
      <c r="M170" s="66"/>
    </row>
    <row r="171" spans="3:13">
      <c r="C171" s="66"/>
      <c r="D171" s="66"/>
      <c r="E171" s="66"/>
      <c r="F171" s="66"/>
      <c r="G171" s="66"/>
      <c r="H171" s="66"/>
      <c r="I171" s="66"/>
      <c r="J171" s="66"/>
      <c r="K171" s="66"/>
      <c r="L171" s="293"/>
      <c r="M171" s="66"/>
    </row>
    <row r="172" spans="3:13">
      <c r="C172" s="66"/>
      <c r="D172" s="66"/>
      <c r="E172" s="66"/>
      <c r="F172" s="66"/>
      <c r="G172" s="66"/>
      <c r="H172" s="66"/>
      <c r="I172" s="66"/>
      <c r="J172" s="66"/>
      <c r="K172" s="66"/>
      <c r="L172" s="293"/>
      <c r="M172" s="66"/>
    </row>
    <row r="173" spans="3:13">
      <c r="C173" s="66"/>
      <c r="D173" s="66"/>
      <c r="E173" s="66"/>
      <c r="F173" s="66"/>
      <c r="G173" s="66"/>
      <c r="H173" s="66"/>
      <c r="I173" s="66"/>
      <c r="J173" s="66"/>
      <c r="K173" s="66"/>
      <c r="L173" s="293"/>
      <c r="M173" s="66"/>
    </row>
    <row r="174" spans="3:13">
      <c r="C174" s="66"/>
      <c r="D174" s="66"/>
      <c r="E174" s="66"/>
      <c r="F174" s="66"/>
      <c r="G174" s="66"/>
      <c r="H174" s="66"/>
      <c r="I174" s="66"/>
      <c r="J174" s="66"/>
      <c r="K174" s="66"/>
      <c r="L174" s="293"/>
      <c r="M174" s="66"/>
    </row>
    <row r="175" spans="3:13">
      <c r="C175" s="66"/>
      <c r="D175" s="66"/>
      <c r="E175" s="66"/>
      <c r="F175" s="66"/>
      <c r="G175" s="66"/>
      <c r="H175" s="66"/>
      <c r="I175" s="66"/>
      <c r="J175" s="66"/>
      <c r="K175" s="66"/>
      <c r="L175" s="293"/>
      <c r="M175" s="66"/>
    </row>
    <row r="176" spans="3:13">
      <c r="C176" s="66"/>
      <c r="D176" s="66"/>
      <c r="E176" s="66"/>
      <c r="F176" s="66"/>
      <c r="G176" s="66"/>
      <c r="H176" s="66"/>
      <c r="I176" s="66"/>
      <c r="J176" s="66"/>
      <c r="K176" s="66"/>
      <c r="L176" s="293"/>
      <c r="M176" s="66"/>
    </row>
    <row r="177" spans="3:13">
      <c r="C177" s="66"/>
      <c r="D177" s="66"/>
      <c r="E177" s="66"/>
      <c r="F177" s="66"/>
      <c r="G177" s="66"/>
      <c r="H177" s="66"/>
      <c r="I177" s="66"/>
      <c r="J177" s="66"/>
      <c r="K177" s="66"/>
      <c r="L177" s="293"/>
      <c r="M177" s="66"/>
    </row>
    <row r="178" spans="3:13">
      <c r="C178" s="66"/>
      <c r="D178" s="66"/>
      <c r="E178" s="66"/>
      <c r="F178" s="66"/>
      <c r="G178" s="66"/>
      <c r="H178" s="66"/>
      <c r="I178" s="66"/>
      <c r="J178" s="66"/>
      <c r="K178" s="66"/>
      <c r="L178" s="293"/>
      <c r="M178" s="66"/>
    </row>
    <row r="179" spans="3:13">
      <c r="C179" s="66"/>
      <c r="D179" s="66"/>
      <c r="E179" s="66"/>
      <c r="F179" s="66"/>
      <c r="G179" s="66"/>
      <c r="H179" s="66"/>
      <c r="I179" s="66"/>
      <c r="J179" s="66"/>
      <c r="K179" s="66"/>
      <c r="L179" s="293"/>
      <c r="M179" s="66"/>
    </row>
    <row r="180" spans="3:13">
      <c r="C180" s="66"/>
      <c r="D180" s="66"/>
      <c r="E180" s="66"/>
      <c r="F180" s="66"/>
      <c r="G180" s="66"/>
      <c r="H180" s="66"/>
      <c r="I180" s="66"/>
      <c r="J180" s="66"/>
      <c r="K180" s="66"/>
      <c r="L180" s="293"/>
      <c r="M180" s="66"/>
    </row>
    <row r="181" spans="3:13">
      <c r="C181" s="66"/>
      <c r="D181" s="66"/>
      <c r="E181" s="66"/>
      <c r="F181" s="66"/>
      <c r="G181" s="66"/>
      <c r="H181" s="66"/>
      <c r="I181" s="66"/>
      <c r="J181" s="66"/>
      <c r="K181" s="66"/>
      <c r="L181" s="293"/>
      <c r="M181" s="66"/>
    </row>
    <row r="182" spans="3:13">
      <c r="C182" s="66"/>
      <c r="D182" s="66"/>
      <c r="E182" s="66"/>
      <c r="F182" s="66"/>
      <c r="G182" s="66"/>
      <c r="H182" s="66"/>
      <c r="I182" s="66"/>
      <c r="J182" s="66"/>
      <c r="K182" s="66"/>
      <c r="L182" s="293"/>
      <c r="M182" s="66"/>
    </row>
    <row r="183" spans="3:13">
      <c r="C183" s="66"/>
      <c r="D183" s="66"/>
      <c r="E183" s="66"/>
      <c r="F183" s="66"/>
      <c r="G183" s="66"/>
      <c r="H183" s="66"/>
      <c r="I183" s="66"/>
      <c r="J183" s="66"/>
      <c r="K183" s="66"/>
      <c r="L183" s="293"/>
      <c r="M183" s="66"/>
    </row>
    <row r="184" spans="3:13">
      <c r="C184" s="66"/>
      <c r="D184" s="66"/>
      <c r="E184" s="66"/>
      <c r="F184" s="66"/>
      <c r="G184" s="66"/>
      <c r="H184" s="66"/>
      <c r="I184" s="66"/>
      <c r="J184" s="66"/>
      <c r="K184" s="66"/>
      <c r="L184" s="293"/>
      <c r="M184" s="66"/>
    </row>
    <row r="185" spans="3:13">
      <c r="C185" s="66"/>
      <c r="D185" s="66"/>
      <c r="E185" s="66"/>
      <c r="F185" s="66"/>
      <c r="G185" s="66"/>
      <c r="H185" s="66"/>
      <c r="I185" s="66"/>
      <c r="J185" s="66"/>
      <c r="K185" s="66"/>
      <c r="L185" s="293"/>
      <c r="M185" s="66"/>
    </row>
    <row r="186" spans="3:13">
      <c r="C186" s="66"/>
      <c r="D186" s="66"/>
      <c r="E186" s="66"/>
      <c r="F186" s="66"/>
      <c r="G186" s="66"/>
      <c r="H186" s="66"/>
      <c r="I186" s="66"/>
      <c r="J186" s="66"/>
      <c r="K186" s="66"/>
      <c r="L186" s="293"/>
      <c r="M186" s="66"/>
    </row>
    <row r="187" spans="3:13">
      <c r="C187" s="66"/>
      <c r="D187" s="66"/>
      <c r="E187" s="66"/>
      <c r="F187" s="66"/>
      <c r="G187" s="66"/>
      <c r="H187" s="66"/>
      <c r="I187" s="66"/>
      <c r="J187" s="66"/>
      <c r="K187" s="66"/>
      <c r="L187" s="293"/>
      <c r="M187" s="66"/>
    </row>
    <row r="188" spans="3:13">
      <c r="C188" s="66"/>
      <c r="D188" s="66"/>
      <c r="E188" s="66"/>
      <c r="F188" s="66"/>
      <c r="G188" s="66"/>
      <c r="H188" s="66"/>
      <c r="I188" s="66"/>
      <c r="J188" s="66"/>
      <c r="K188" s="66"/>
      <c r="L188" s="293"/>
      <c r="M188" s="66"/>
    </row>
    <row r="189" spans="3:13">
      <c r="C189" s="66"/>
      <c r="D189" s="66"/>
      <c r="E189" s="66"/>
      <c r="F189" s="66"/>
      <c r="G189" s="66"/>
      <c r="H189" s="66"/>
      <c r="I189" s="66"/>
      <c r="J189" s="66"/>
      <c r="K189" s="66"/>
      <c r="L189" s="293"/>
      <c r="M189" s="66"/>
    </row>
    <row r="190" spans="3:13">
      <c r="C190" s="66"/>
      <c r="D190" s="66"/>
      <c r="E190" s="66"/>
      <c r="F190" s="66"/>
      <c r="G190" s="66"/>
      <c r="H190" s="66"/>
      <c r="I190" s="66"/>
      <c r="J190" s="66"/>
      <c r="K190" s="66"/>
      <c r="L190" s="293"/>
      <c r="M190" s="66"/>
    </row>
    <row r="191" spans="3:13">
      <c r="C191" s="66"/>
      <c r="D191" s="66"/>
      <c r="E191" s="66"/>
      <c r="F191" s="66"/>
      <c r="G191" s="66"/>
      <c r="H191" s="66"/>
      <c r="I191" s="66"/>
      <c r="J191" s="66"/>
      <c r="K191" s="66"/>
      <c r="L191" s="293"/>
      <c r="M191" s="66"/>
    </row>
    <row r="192" spans="3:13">
      <c r="C192" s="66"/>
      <c r="D192" s="66"/>
      <c r="E192" s="66"/>
      <c r="F192" s="66"/>
      <c r="G192" s="66"/>
      <c r="H192" s="66"/>
      <c r="I192" s="66"/>
      <c r="J192" s="66"/>
      <c r="K192" s="66"/>
      <c r="L192" s="293"/>
      <c r="M192" s="66"/>
    </row>
    <row r="193" spans="3:13">
      <c r="C193" s="66"/>
      <c r="D193" s="66"/>
      <c r="E193" s="66"/>
      <c r="F193" s="66"/>
      <c r="G193" s="66"/>
      <c r="H193" s="66"/>
      <c r="I193" s="66"/>
      <c r="J193" s="66"/>
      <c r="K193" s="66"/>
      <c r="L193" s="293"/>
      <c r="M193" s="66"/>
    </row>
    <row r="194" spans="3:13">
      <c r="C194" s="66"/>
      <c r="D194" s="66"/>
      <c r="E194" s="66"/>
      <c r="F194" s="66"/>
      <c r="G194" s="66"/>
      <c r="H194" s="66"/>
      <c r="I194" s="66"/>
      <c r="J194" s="66"/>
      <c r="K194" s="66"/>
      <c r="L194" s="293"/>
      <c r="M194" s="66"/>
    </row>
    <row r="195" spans="3:13">
      <c r="C195" s="66"/>
      <c r="D195" s="66"/>
      <c r="E195" s="66"/>
      <c r="F195" s="66"/>
      <c r="G195" s="66"/>
      <c r="H195" s="66"/>
      <c r="I195" s="66"/>
      <c r="J195" s="66"/>
      <c r="K195" s="66"/>
      <c r="L195" s="293"/>
      <c r="M195" s="66"/>
    </row>
    <row r="196" spans="3:13">
      <c r="C196" s="66"/>
      <c r="D196" s="66"/>
      <c r="E196" s="66"/>
      <c r="F196" s="66"/>
      <c r="G196" s="66"/>
      <c r="H196" s="66"/>
      <c r="I196" s="66"/>
      <c r="J196" s="66"/>
      <c r="K196" s="66"/>
      <c r="L196" s="293"/>
      <c r="M196" s="66"/>
    </row>
    <row r="197" spans="3:13">
      <c r="C197" s="66"/>
      <c r="D197" s="66"/>
      <c r="E197" s="66"/>
      <c r="F197" s="66"/>
      <c r="G197" s="66"/>
      <c r="H197" s="66"/>
      <c r="I197" s="66"/>
      <c r="J197" s="66"/>
      <c r="K197" s="66"/>
      <c r="L197" s="293"/>
      <c r="M197" s="66"/>
    </row>
    <row r="198" spans="3:13">
      <c r="C198" s="66"/>
      <c r="D198" s="66"/>
      <c r="E198" s="66"/>
      <c r="F198" s="66"/>
      <c r="G198" s="66"/>
      <c r="H198" s="66"/>
      <c r="I198" s="66"/>
      <c r="J198" s="66"/>
      <c r="K198" s="66"/>
      <c r="L198" s="293"/>
      <c r="M198" s="66"/>
    </row>
    <row r="199" spans="3:13">
      <c r="C199" s="66"/>
      <c r="D199" s="66"/>
      <c r="E199" s="66"/>
      <c r="F199" s="66"/>
      <c r="G199" s="66"/>
      <c r="H199" s="66"/>
      <c r="I199" s="66"/>
      <c r="J199" s="66"/>
      <c r="K199" s="66"/>
      <c r="L199" s="293"/>
      <c r="M199" s="66"/>
    </row>
    <row r="200" spans="3:13">
      <c r="C200" s="66"/>
      <c r="D200" s="66"/>
      <c r="E200" s="66"/>
      <c r="F200" s="66"/>
      <c r="G200" s="66"/>
      <c r="H200" s="66"/>
      <c r="I200" s="66"/>
      <c r="J200" s="66"/>
      <c r="K200" s="66"/>
      <c r="L200" s="293"/>
      <c r="M200" s="66"/>
    </row>
    <row r="201" spans="3:13">
      <c r="C201" s="66"/>
      <c r="D201" s="66"/>
      <c r="E201" s="66"/>
      <c r="F201" s="66"/>
      <c r="G201" s="66"/>
      <c r="H201" s="66"/>
      <c r="I201" s="66"/>
      <c r="J201" s="66"/>
      <c r="K201" s="66"/>
      <c r="L201" s="293"/>
      <c r="M201" s="66"/>
    </row>
    <row r="202" spans="3:13">
      <c r="C202" s="66"/>
      <c r="D202" s="66"/>
      <c r="E202" s="66"/>
      <c r="F202" s="66"/>
      <c r="G202" s="66"/>
      <c r="H202" s="66"/>
      <c r="I202" s="66"/>
      <c r="J202" s="66"/>
      <c r="K202" s="66"/>
      <c r="L202" s="293"/>
      <c r="M202" s="66"/>
    </row>
    <row r="203" spans="3:13">
      <c r="C203" s="66"/>
      <c r="D203" s="66"/>
      <c r="E203" s="66"/>
      <c r="F203" s="66"/>
      <c r="G203" s="66"/>
      <c r="H203" s="66"/>
      <c r="I203" s="66"/>
      <c r="J203" s="66"/>
      <c r="K203" s="66"/>
      <c r="L203" s="293"/>
      <c r="M203" s="66"/>
    </row>
    <row r="204" spans="3:13">
      <c r="C204" s="66"/>
      <c r="D204" s="66"/>
      <c r="E204" s="66"/>
      <c r="F204" s="66"/>
      <c r="G204" s="66"/>
      <c r="H204" s="66"/>
      <c r="I204" s="66"/>
      <c r="J204" s="66"/>
      <c r="K204" s="66"/>
      <c r="L204" s="293"/>
      <c r="M204" s="66"/>
    </row>
    <row r="205" spans="3:13">
      <c r="C205" s="66"/>
      <c r="D205" s="66"/>
      <c r="E205" s="66"/>
      <c r="F205" s="66"/>
      <c r="G205" s="66"/>
      <c r="H205" s="66"/>
      <c r="I205" s="66"/>
      <c r="J205" s="66"/>
      <c r="K205" s="66"/>
      <c r="L205" s="293"/>
      <c r="M205" s="66"/>
    </row>
    <row r="206" spans="3:13">
      <c r="C206" s="66"/>
      <c r="D206" s="66"/>
      <c r="E206" s="66"/>
      <c r="F206" s="66"/>
      <c r="G206" s="66"/>
      <c r="H206" s="66"/>
      <c r="I206" s="66"/>
      <c r="J206" s="66"/>
      <c r="K206" s="66"/>
      <c r="L206" s="293"/>
      <c r="M206" s="66"/>
    </row>
    <row r="207" spans="3:13">
      <c r="C207" s="66"/>
      <c r="D207" s="66"/>
      <c r="E207" s="66"/>
      <c r="F207" s="66"/>
      <c r="G207" s="66"/>
      <c r="H207" s="66"/>
      <c r="I207" s="66"/>
      <c r="J207" s="66"/>
      <c r="K207" s="66"/>
      <c r="L207" s="293"/>
      <c r="M207" s="66"/>
    </row>
    <row r="208" spans="3:13">
      <c r="C208" s="66"/>
      <c r="D208" s="66"/>
      <c r="E208" s="66"/>
      <c r="F208" s="66"/>
      <c r="G208" s="66"/>
      <c r="H208" s="66"/>
      <c r="I208" s="66"/>
      <c r="J208" s="66"/>
      <c r="K208" s="66"/>
      <c r="L208" s="293"/>
      <c r="M208" s="66"/>
    </row>
    <row r="209" spans="3:13">
      <c r="C209" s="66"/>
      <c r="D209" s="66"/>
      <c r="E209" s="66"/>
      <c r="F209" s="66"/>
      <c r="G209" s="66"/>
      <c r="H209" s="66"/>
      <c r="I209" s="66"/>
      <c r="J209" s="66"/>
      <c r="K209" s="66"/>
      <c r="L209" s="293"/>
      <c r="M209" s="66"/>
    </row>
    <row r="210" spans="3:13">
      <c r="C210" s="66"/>
      <c r="D210" s="66"/>
      <c r="E210" s="66"/>
      <c r="F210" s="66"/>
      <c r="G210" s="66"/>
      <c r="H210" s="66"/>
      <c r="I210" s="66"/>
      <c r="J210" s="66"/>
      <c r="K210" s="66"/>
      <c r="L210" s="293"/>
      <c r="M210" s="66"/>
    </row>
    <row r="211" spans="3:13">
      <c r="C211" s="66"/>
      <c r="D211" s="66"/>
      <c r="E211" s="66"/>
      <c r="F211" s="66"/>
      <c r="G211" s="66"/>
      <c r="H211" s="66"/>
      <c r="I211" s="66"/>
      <c r="J211" s="66"/>
      <c r="K211" s="66"/>
      <c r="L211" s="293"/>
      <c r="M211" s="66"/>
    </row>
    <row r="212" spans="3:13">
      <c r="C212" s="66"/>
      <c r="D212" s="66"/>
      <c r="E212" s="66"/>
      <c r="F212" s="66"/>
      <c r="G212" s="66"/>
      <c r="H212" s="66"/>
      <c r="I212" s="66"/>
      <c r="J212" s="66"/>
      <c r="K212" s="66"/>
      <c r="L212" s="293"/>
      <c r="M212" s="66"/>
    </row>
    <row r="213" spans="3:13">
      <c r="C213" s="66"/>
      <c r="D213" s="66"/>
      <c r="E213" s="66"/>
      <c r="F213" s="66"/>
      <c r="G213" s="66"/>
      <c r="H213" s="66"/>
      <c r="I213" s="66"/>
      <c r="J213" s="66"/>
      <c r="K213" s="66"/>
      <c r="L213" s="293"/>
      <c r="M213" s="66"/>
    </row>
    <row r="214" spans="3:13">
      <c r="C214" s="66"/>
      <c r="D214" s="66"/>
      <c r="E214" s="66"/>
      <c r="F214" s="66"/>
      <c r="G214" s="66"/>
      <c r="H214" s="66"/>
      <c r="I214" s="66"/>
      <c r="J214" s="66"/>
      <c r="K214" s="66"/>
      <c r="L214" s="293"/>
      <c r="M214" s="66"/>
    </row>
    <row r="215" spans="3:13">
      <c r="C215" s="66"/>
      <c r="D215" s="66"/>
      <c r="E215" s="66"/>
      <c r="F215" s="66"/>
      <c r="G215" s="66"/>
      <c r="H215" s="66"/>
      <c r="I215" s="66"/>
      <c r="J215" s="66"/>
      <c r="K215" s="66"/>
      <c r="L215" s="293"/>
      <c r="M215" s="66"/>
    </row>
    <row r="216" spans="3:13">
      <c r="C216" s="66"/>
      <c r="D216" s="66"/>
      <c r="E216" s="66"/>
      <c r="F216" s="66"/>
      <c r="G216" s="66"/>
      <c r="H216" s="66"/>
      <c r="I216" s="66"/>
      <c r="J216" s="66"/>
      <c r="K216" s="66"/>
      <c r="L216" s="293"/>
      <c r="M216" s="66"/>
    </row>
    <row r="217" spans="3:13">
      <c r="C217" s="66"/>
      <c r="D217" s="66"/>
      <c r="E217" s="66"/>
      <c r="F217" s="66"/>
      <c r="G217" s="66"/>
      <c r="H217" s="66"/>
      <c r="I217" s="66"/>
      <c r="J217" s="66"/>
      <c r="K217" s="66"/>
      <c r="L217" s="293"/>
      <c r="M217" s="66"/>
    </row>
    <row r="218" spans="3:13">
      <c r="C218" s="66"/>
      <c r="D218" s="66"/>
      <c r="E218" s="66"/>
      <c r="F218" s="66"/>
      <c r="G218" s="66"/>
      <c r="H218" s="66"/>
      <c r="I218" s="66"/>
      <c r="J218" s="66"/>
      <c r="K218" s="66"/>
      <c r="L218" s="293"/>
      <c r="M218" s="66"/>
    </row>
    <row r="219" spans="3:13">
      <c r="C219" s="66"/>
      <c r="D219" s="66"/>
      <c r="E219" s="66"/>
      <c r="F219" s="66"/>
      <c r="G219" s="66"/>
      <c r="H219" s="66"/>
      <c r="I219" s="66"/>
      <c r="J219" s="66"/>
      <c r="K219" s="66"/>
      <c r="L219" s="293"/>
      <c r="M219" s="66"/>
    </row>
    <row r="220" spans="3:13">
      <c r="C220" s="66"/>
      <c r="D220" s="66"/>
      <c r="E220" s="66"/>
      <c r="F220" s="66"/>
      <c r="G220" s="66"/>
      <c r="H220" s="66"/>
      <c r="I220" s="66"/>
      <c r="J220" s="66"/>
      <c r="K220" s="66"/>
      <c r="L220" s="293"/>
      <c r="M220" s="66"/>
    </row>
    <row r="221" spans="3:13">
      <c r="C221" s="66"/>
      <c r="D221" s="66"/>
      <c r="E221" s="66"/>
      <c r="F221" s="66"/>
      <c r="G221" s="66"/>
      <c r="H221" s="66"/>
      <c r="I221" s="66"/>
      <c r="J221" s="66"/>
      <c r="K221" s="66"/>
      <c r="L221" s="293"/>
      <c r="M221" s="66"/>
    </row>
    <row r="222" spans="3:13">
      <c r="C222" s="66"/>
      <c r="D222" s="66"/>
      <c r="E222" s="66"/>
      <c r="F222" s="66"/>
      <c r="G222" s="66"/>
      <c r="H222" s="66"/>
      <c r="I222" s="66"/>
      <c r="J222" s="66"/>
      <c r="K222" s="66"/>
      <c r="L222" s="293"/>
      <c r="M222" s="66"/>
    </row>
    <row r="223" spans="3:13">
      <c r="C223" s="66"/>
      <c r="D223" s="66"/>
      <c r="E223" s="66"/>
      <c r="F223" s="66"/>
      <c r="G223" s="66"/>
      <c r="H223" s="66"/>
      <c r="I223" s="66"/>
      <c r="J223" s="66"/>
      <c r="K223" s="66"/>
      <c r="L223" s="293"/>
      <c r="M223" s="66"/>
    </row>
    <row r="224" spans="3:13">
      <c r="C224" s="66"/>
      <c r="D224" s="66"/>
      <c r="E224" s="66"/>
      <c r="F224" s="66"/>
      <c r="G224" s="66"/>
      <c r="H224" s="66"/>
      <c r="I224" s="66"/>
      <c r="J224" s="66"/>
      <c r="K224" s="66"/>
      <c r="L224" s="293"/>
      <c r="M224" s="66"/>
    </row>
    <row r="225" spans="3:13">
      <c r="C225" s="66"/>
      <c r="D225" s="66"/>
      <c r="E225" s="66"/>
      <c r="F225" s="66"/>
      <c r="G225" s="66"/>
      <c r="H225" s="66"/>
      <c r="I225" s="66"/>
      <c r="J225" s="66"/>
      <c r="K225" s="66"/>
      <c r="L225" s="293"/>
      <c r="M225" s="66"/>
    </row>
    <row r="226" spans="3:13">
      <c r="C226" s="66"/>
      <c r="D226" s="66"/>
      <c r="E226" s="66"/>
      <c r="F226" s="66"/>
      <c r="G226" s="66"/>
      <c r="H226" s="66"/>
      <c r="I226" s="66"/>
      <c r="J226" s="66"/>
      <c r="K226" s="66"/>
      <c r="L226" s="293"/>
      <c r="M226" s="66"/>
    </row>
    <row r="227" spans="3:13">
      <c r="C227" s="66"/>
      <c r="D227" s="66"/>
      <c r="E227" s="66"/>
      <c r="F227" s="66"/>
      <c r="G227" s="66"/>
      <c r="H227" s="66"/>
      <c r="I227" s="66"/>
      <c r="J227" s="66"/>
      <c r="K227" s="66"/>
      <c r="L227" s="293"/>
      <c r="M227" s="66"/>
    </row>
    <row r="228" spans="3:13">
      <c r="C228" s="66"/>
      <c r="D228" s="66"/>
      <c r="E228" s="66"/>
      <c r="F228" s="66"/>
      <c r="G228" s="66"/>
      <c r="H228" s="66"/>
      <c r="I228" s="66"/>
      <c r="J228" s="66"/>
      <c r="K228" s="66"/>
      <c r="L228" s="293"/>
      <c r="M228" s="66"/>
    </row>
    <row r="229" spans="3:13">
      <c r="C229" s="66"/>
      <c r="D229" s="66"/>
      <c r="E229" s="66"/>
      <c r="F229" s="66"/>
      <c r="G229" s="66"/>
      <c r="H229" s="66"/>
      <c r="I229" s="66"/>
      <c r="J229" s="66"/>
      <c r="K229" s="66"/>
      <c r="L229" s="293"/>
      <c r="M229" s="66"/>
    </row>
    <row r="230" spans="3:13">
      <c r="C230" s="66"/>
      <c r="D230" s="66"/>
      <c r="E230" s="66"/>
      <c r="F230" s="66"/>
      <c r="G230" s="66"/>
      <c r="H230" s="66"/>
      <c r="I230" s="66"/>
      <c r="J230" s="66"/>
      <c r="K230" s="66"/>
      <c r="L230" s="293"/>
      <c r="M230" s="66"/>
    </row>
    <row r="231" spans="3:13">
      <c r="C231" s="66"/>
      <c r="D231" s="66"/>
      <c r="E231" s="66"/>
      <c r="F231" s="66"/>
      <c r="G231" s="66"/>
      <c r="H231" s="66"/>
      <c r="I231" s="66"/>
      <c r="J231" s="66"/>
      <c r="K231" s="66"/>
      <c r="L231" s="293"/>
      <c r="M231" s="66"/>
    </row>
    <row r="232" spans="3:13">
      <c r="C232" s="66"/>
      <c r="D232" s="66"/>
      <c r="E232" s="66"/>
      <c r="F232" s="66"/>
      <c r="G232" s="66"/>
      <c r="H232" s="66"/>
      <c r="I232" s="66"/>
      <c r="J232" s="66"/>
      <c r="K232" s="66"/>
      <c r="L232" s="293"/>
      <c r="M232" s="66"/>
    </row>
    <row r="233" spans="3:13">
      <c r="C233" s="66"/>
      <c r="D233" s="66"/>
      <c r="E233" s="66"/>
      <c r="F233" s="66"/>
      <c r="G233" s="66"/>
      <c r="H233" s="66"/>
      <c r="I233" s="66"/>
      <c r="J233" s="66"/>
      <c r="K233" s="66"/>
      <c r="L233" s="293"/>
      <c r="M233" s="66"/>
    </row>
    <row r="234" spans="3:13">
      <c r="C234" s="66"/>
      <c r="D234" s="66"/>
      <c r="E234" s="66"/>
      <c r="F234" s="66"/>
      <c r="G234" s="66"/>
      <c r="H234" s="66"/>
      <c r="I234" s="66"/>
      <c r="J234" s="66"/>
      <c r="K234" s="66"/>
      <c r="L234" s="293"/>
      <c r="M234" s="66"/>
    </row>
    <row r="235" spans="3:13">
      <c r="C235" s="66"/>
      <c r="D235" s="66"/>
      <c r="E235" s="66"/>
      <c r="F235" s="66"/>
      <c r="G235" s="66"/>
      <c r="H235" s="66"/>
      <c r="I235" s="66"/>
      <c r="J235" s="66"/>
      <c r="K235" s="66"/>
      <c r="L235" s="293"/>
      <c r="M235" s="66"/>
    </row>
    <row r="236" spans="3:13">
      <c r="C236" s="66"/>
      <c r="D236" s="66"/>
      <c r="E236" s="66"/>
      <c r="F236" s="66"/>
      <c r="G236" s="66"/>
      <c r="H236" s="66"/>
      <c r="I236" s="66"/>
      <c r="J236" s="66"/>
      <c r="K236" s="66"/>
      <c r="L236" s="293"/>
      <c r="M236" s="66"/>
    </row>
    <row r="237" spans="3:13">
      <c r="C237" s="66"/>
      <c r="D237" s="66"/>
      <c r="E237" s="66"/>
      <c r="F237" s="66"/>
      <c r="G237" s="66"/>
      <c r="H237" s="66"/>
      <c r="I237" s="66"/>
      <c r="J237" s="66"/>
      <c r="K237" s="66"/>
      <c r="L237" s="293"/>
      <c r="M237" s="66"/>
    </row>
    <row r="238" spans="3:13">
      <c r="C238" s="66"/>
      <c r="D238" s="66"/>
      <c r="E238" s="66"/>
      <c r="F238" s="66"/>
      <c r="G238" s="66"/>
      <c r="H238" s="66"/>
      <c r="I238" s="66"/>
      <c r="J238" s="66"/>
      <c r="K238" s="66"/>
      <c r="L238" s="293"/>
      <c r="M238" s="66"/>
    </row>
    <row r="239" spans="3:13">
      <c r="C239" s="66"/>
      <c r="D239" s="66"/>
      <c r="E239" s="66"/>
      <c r="F239" s="66"/>
      <c r="G239" s="66"/>
      <c r="H239" s="66"/>
      <c r="I239" s="66"/>
      <c r="J239" s="66"/>
      <c r="K239" s="66"/>
      <c r="L239" s="293"/>
      <c r="M239" s="66"/>
    </row>
    <row r="240" spans="3:13">
      <c r="C240" s="66"/>
      <c r="D240" s="66"/>
      <c r="E240" s="66"/>
      <c r="F240" s="66"/>
      <c r="G240" s="66"/>
      <c r="H240" s="66"/>
      <c r="I240" s="66"/>
      <c r="J240" s="66"/>
      <c r="K240" s="66"/>
      <c r="L240" s="293"/>
      <c r="M240" s="66"/>
    </row>
    <row r="241" spans="3:13">
      <c r="C241" s="66"/>
      <c r="D241" s="66"/>
      <c r="E241" s="66"/>
      <c r="F241" s="66"/>
      <c r="G241" s="66"/>
      <c r="H241" s="66"/>
      <c r="I241" s="66"/>
      <c r="J241" s="66"/>
      <c r="K241" s="66"/>
      <c r="L241" s="293"/>
      <c r="M241" s="66"/>
    </row>
    <row r="242" spans="3:13">
      <c r="C242" s="66"/>
      <c r="D242" s="66"/>
      <c r="E242" s="66"/>
      <c r="F242" s="66"/>
      <c r="G242" s="66"/>
      <c r="H242" s="66"/>
      <c r="I242" s="66"/>
      <c r="J242" s="66"/>
      <c r="K242" s="66"/>
      <c r="L242" s="293"/>
      <c r="M242" s="66"/>
    </row>
    <row r="243" spans="3:13">
      <c r="C243" s="66"/>
      <c r="D243" s="66"/>
      <c r="E243" s="66"/>
      <c r="F243" s="66"/>
      <c r="G243" s="66"/>
      <c r="H243" s="66"/>
      <c r="I243" s="66"/>
      <c r="J243" s="66"/>
      <c r="K243" s="66"/>
      <c r="L243" s="293"/>
      <c r="M243" s="66"/>
    </row>
    <row r="244" spans="3:13">
      <c r="C244" s="66"/>
      <c r="D244" s="66"/>
      <c r="E244" s="66"/>
      <c r="F244" s="66"/>
      <c r="G244" s="66"/>
      <c r="H244" s="66"/>
      <c r="I244" s="66"/>
      <c r="J244" s="66"/>
      <c r="K244" s="66"/>
      <c r="L244" s="293"/>
      <c r="M244" s="66"/>
    </row>
    <row r="245" spans="3:13">
      <c r="C245" s="66"/>
      <c r="D245" s="66"/>
      <c r="E245" s="66"/>
      <c r="F245" s="66"/>
      <c r="G245" s="66"/>
      <c r="H245" s="66"/>
      <c r="I245" s="66"/>
      <c r="J245" s="66"/>
      <c r="K245" s="66"/>
      <c r="L245" s="293"/>
      <c r="M245" s="66"/>
    </row>
    <row r="246" spans="3:13">
      <c r="C246" s="66"/>
      <c r="D246" s="66"/>
      <c r="E246" s="66"/>
      <c r="F246" s="66"/>
      <c r="G246" s="66"/>
      <c r="H246" s="66"/>
      <c r="I246" s="66"/>
      <c r="J246" s="66"/>
      <c r="K246" s="66"/>
      <c r="L246" s="293"/>
      <c r="M246" s="66"/>
    </row>
    <row r="247" spans="3:13">
      <c r="C247" s="66"/>
      <c r="D247" s="66"/>
      <c r="E247" s="66"/>
      <c r="F247" s="66"/>
      <c r="G247" s="66"/>
      <c r="H247" s="66"/>
      <c r="I247" s="66"/>
      <c r="J247" s="66"/>
      <c r="K247" s="66"/>
      <c r="L247" s="293"/>
      <c r="M247" s="66"/>
    </row>
    <row r="248" spans="3:13">
      <c r="C248" s="66"/>
      <c r="D248" s="66"/>
      <c r="E248" s="66"/>
      <c r="F248" s="66"/>
      <c r="G248" s="66"/>
      <c r="H248" s="66"/>
      <c r="I248" s="66"/>
      <c r="J248" s="66"/>
      <c r="K248" s="66"/>
      <c r="L248" s="293"/>
      <c r="M248" s="66"/>
    </row>
    <row r="249" spans="3:13">
      <c r="C249" s="66"/>
      <c r="D249" s="66"/>
      <c r="E249" s="66"/>
      <c r="F249" s="66"/>
      <c r="G249" s="66"/>
      <c r="H249" s="66"/>
      <c r="I249" s="66"/>
      <c r="J249" s="66"/>
      <c r="K249" s="66"/>
      <c r="L249" s="293"/>
      <c r="M249" s="66"/>
    </row>
    <row r="250" spans="3:13">
      <c r="C250" s="66"/>
      <c r="D250" s="66"/>
      <c r="E250" s="66"/>
      <c r="F250" s="66"/>
      <c r="G250" s="66"/>
      <c r="H250" s="66"/>
      <c r="I250" s="66"/>
      <c r="J250" s="66"/>
      <c r="K250" s="66"/>
      <c r="L250" s="293"/>
      <c r="M250" s="66"/>
    </row>
    <row r="251" spans="3:13">
      <c r="C251" s="66"/>
      <c r="D251" s="66"/>
      <c r="E251" s="66"/>
      <c r="F251" s="66"/>
      <c r="G251" s="66"/>
      <c r="H251" s="66"/>
      <c r="I251" s="66"/>
      <c r="J251" s="66"/>
      <c r="K251" s="66"/>
      <c r="L251" s="293"/>
      <c r="M251" s="66"/>
    </row>
    <row r="252" spans="3:13">
      <c r="C252" s="66"/>
      <c r="D252" s="66"/>
      <c r="E252" s="66"/>
      <c r="F252" s="66"/>
      <c r="G252" s="66"/>
      <c r="H252" s="66"/>
      <c r="I252" s="66"/>
      <c r="J252" s="66"/>
      <c r="K252" s="66"/>
      <c r="L252" s="293"/>
      <c r="M252" s="66"/>
    </row>
    <row r="253" spans="3:13">
      <c r="C253" s="66"/>
      <c r="D253" s="66"/>
      <c r="E253" s="66"/>
      <c r="F253" s="66"/>
      <c r="G253" s="66"/>
      <c r="H253" s="66"/>
      <c r="I253" s="66"/>
      <c r="J253" s="66"/>
      <c r="K253" s="66"/>
      <c r="L253" s="293"/>
      <c r="M253" s="66"/>
    </row>
    <row r="254" spans="3:13">
      <c r="C254" s="66"/>
      <c r="D254" s="66"/>
      <c r="E254" s="66"/>
      <c r="F254" s="66"/>
      <c r="G254" s="66"/>
      <c r="H254" s="66"/>
      <c r="I254" s="66"/>
      <c r="J254" s="66"/>
      <c r="K254" s="66"/>
      <c r="L254" s="293"/>
      <c r="M254" s="66"/>
    </row>
    <row r="255" spans="3:13">
      <c r="C255" s="66"/>
      <c r="D255" s="66"/>
      <c r="E255" s="66"/>
      <c r="F255" s="66"/>
      <c r="G255" s="66"/>
      <c r="H255" s="66"/>
      <c r="I255" s="66"/>
      <c r="J255" s="66"/>
      <c r="K255" s="66"/>
      <c r="L255" s="293"/>
      <c r="M255" s="66"/>
    </row>
    <row r="256" spans="3:13">
      <c r="C256" s="66"/>
      <c r="D256" s="66"/>
      <c r="E256" s="66"/>
      <c r="F256" s="66"/>
      <c r="G256" s="66"/>
      <c r="H256" s="66"/>
      <c r="I256" s="66"/>
      <c r="J256" s="66"/>
      <c r="K256" s="66"/>
      <c r="L256" s="293"/>
      <c r="M256" s="66"/>
    </row>
    <row r="257" spans="3:13">
      <c r="C257" s="66"/>
      <c r="D257" s="66"/>
      <c r="E257" s="66"/>
      <c r="F257" s="66"/>
      <c r="G257" s="66"/>
      <c r="H257" s="66"/>
      <c r="I257" s="66"/>
      <c r="J257" s="66"/>
      <c r="K257" s="66"/>
      <c r="L257" s="293"/>
      <c r="M257" s="66"/>
    </row>
    <row r="258" spans="3:13">
      <c r="C258" s="66"/>
      <c r="D258" s="66"/>
      <c r="E258" s="66"/>
      <c r="F258" s="66"/>
      <c r="G258" s="66"/>
      <c r="H258" s="66"/>
      <c r="I258" s="66"/>
      <c r="J258" s="66"/>
      <c r="K258" s="66"/>
      <c r="L258" s="293"/>
      <c r="M258" s="66"/>
    </row>
    <row r="259" spans="3:13">
      <c r="C259" s="66"/>
      <c r="D259" s="66"/>
      <c r="E259" s="66"/>
      <c r="F259" s="66"/>
      <c r="G259" s="66"/>
      <c r="H259" s="66"/>
      <c r="I259" s="66"/>
      <c r="J259" s="66"/>
      <c r="K259" s="66"/>
      <c r="L259" s="293"/>
      <c r="M259" s="66"/>
    </row>
    <row r="260" spans="3:13">
      <c r="C260" s="66"/>
      <c r="D260" s="66"/>
      <c r="E260" s="66"/>
      <c r="F260" s="66"/>
      <c r="G260" s="66"/>
      <c r="H260" s="66"/>
      <c r="I260" s="66"/>
      <c r="J260" s="66"/>
      <c r="K260" s="66"/>
      <c r="L260" s="293"/>
      <c r="M260" s="66"/>
    </row>
    <row r="261" spans="3:13">
      <c r="C261" s="66"/>
      <c r="D261" s="66"/>
      <c r="E261" s="66"/>
      <c r="F261" s="66"/>
      <c r="G261" s="66"/>
      <c r="H261" s="66"/>
      <c r="I261" s="66"/>
      <c r="J261" s="66"/>
      <c r="K261" s="66"/>
      <c r="L261" s="293"/>
      <c r="M261" s="66"/>
    </row>
    <row r="262" spans="3:13">
      <c r="C262" s="66"/>
      <c r="D262" s="66"/>
      <c r="E262" s="66"/>
      <c r="F262" s="66"/>
      <c r="G262" s="66"/>
      <c r="H262" s="66"/>
      <c r="I262" s="66"/>
      <c r="J262" s="66"/>
      <c r="K262" s="66"/>
      <c r="L262" s="293"/>
      <c r="M262" s="66"/>
    </row>
    <row r="263" spans="3:13">
      <c r="C263" s="66"/>
      <c r="D263" s="66"/>
      <c r="E263" s="66"/>
      <c r="F263" s="66"/>
      <c r="G263" s="66"/>
      <c r="H263" s="66"/>
      <c r="I263" s="66"/>
      <c r="J263" s="66"/>
      <c r="K263" s="66"/>
      <c r="L263" s="293"/>
      <c r="M263" s="66"/>
    </row>
    <row r="264" spans="3:13">
      <c r="C264" s="66"/>
      <c r="D264" s="66"/>
      <c r="E264" s="66"/>
      <c r="F264" s="66"/>
      <c r="G264" s="66"/>
      <c r="H264" s="66"/>
      <c r="I264" s="66"/>
      <c r="J264" s="66"/>
      <c r="K264" s="66"/>
      <c r="L264" s="293"/>
      <c r="M264" s="66"/>
    </row>
    <row r="265" spans="3:13">
      <c r="C265" s="66"/>
      <c r="D265" s="66"/>
      <c r="E265" s="66"/>
      <c r="F265" s="66"/>
      <c r="G265" s="66"/>
      <c r="H265" s="66"/>
      <c r="I265" s="66"/>
      <c r="J265" s="66"/>
      <c r="K265" s="66"/>
      <c r="L265" s="293"/>
      <c r="M265" s="66"/>
    </row>
    <row r="266" spans="3:13">
      <c r="C266" s="66"/>
      <c r="D266" s="66"/>
      <c r="E266" s="66"/>
      <c r="F266" s="66"/>
      <c r="G266" s="66"/>
      <c r="H266" s="66"/>
      <c r="I266" s="66"/>
      <c r="J266" s="66"/>
      <c r="K266" s="66"/>
      <c r="L266" s="293"/>
      <c r="M266" s="66"/>
    </row>
    <row r="267" spans="3:13">
      <c r="C267" s="66"/>
      <c r="D267" s="66"/>
      <c r="E267" s="66"/>
      <c r="F267" s="66"/>
      <c r="G267" s="66"/>
      <c r="H267" s="66"/>
      <c r="I267" s="66"/>
      <c r="J267" s="66"/>
      <c r="K267" s="66"/>
      <c r="L267" s="293"/>
      <c r="M267" s="66"/>
    </row>
    <row r="268" spans="3:13">
      <c r="C268" s="66"/>
      <c r="D268" s="66"/>
      <c r="E268" s="66"/>
      <c r="F268" s="66"/>
      <c r="G268" s="66"/>
      <c r="H268" s="66"/>
      <c r="I268" s="66"/>
      <c r="J268" s="66"/>
      <c r="K268" s="66"/>
      <c r="L268" s="293"/>
      <c r="M268" s="66"/>
    </row>
    <row r="269" spans="3:13">
      <c r="C269" s="66"/>
      <c r="D269" s="66"/>
      <c r="E269" s="66"/>
      <c r="F269" s="66"/>
      <c r="G269" s="66"/>
      <c r="H269" s="66"/>
      <c r="I269" s="66"/>
      <c r="J269" s="66"/>
      <c r="K269" s="66"/>
      <c r="L269" s="293"/>
      <c r="M269" s="66"/>
    </row>
    <row r="270" spans="3:13">
      <c r="C270" s="66"/>
      <c r="D270" s="66"/>
      <c r="E270" s="66"/>
      <c r="F270" s="66"/>
      <c r="G270" s="66"/>
      <c r="H270" s="66"/>
      <c r="I270" s="66"/>
      <c r="J270" s="66"/>
      <c r="K270" s="66"/>
      <c r="L270" s="293"/>
      <c r="M270" s="66"/>
    </row>
    <row r="271" spans="3:13">
      <c r="C271" s="66"/>
      <c r="D271" s="66"/>
      <c r="E271" s="66"/>
      <c r="F271" s="66"/>
      <c r="G271" s="66"/>
      <c r="H271" s="66"/>
      <c r="I271" s="66"/>
      <c r="J271" s="66"/>
      <c r="K271" s="66"/>
      <c r="L271" s="293"/>
      <c r="M271" s="66"/>
    </row>
    <row r="272" spans="3:13">
      <c r="C272" s="66"/>
      <c r="D272" s="66"/>
      <c r="E272" s="66"/>
      <c r="F272" s="66"/>
      <c r="G272" s="66"/>
      <c r="H272" s="66"/>
      <c r="I272" s="66"/>
      <c r="J272" s="66"/>
      <c r="K272" s="66"/>
      <c r="L272" s="293"/>
      <c r="M272" s="66"/>
    </row>
    <row r="273" spans="3:13">
      <c r="C273" s="66"/>
      <c r="D273" s="66"/>
      <c r="E273" s="66"/>
      <c r="F273" s="66"/>
      <c r="G273" s="66"/>
      <c r="H273" s="66"/>
      <c r="I273" s="66"/>
      <c r="J273" s="66"/>
      <c r="K273" s="66"/>
      <c r="L273" s="293"/>
      <c r="M273" s="66"/>
    </row>
    <row r="274" spans="3:13">
      <c r="C274" s="66"/>
      <c r="D274" s="66"/>
      <c r="E274" s="66"/>
      <c r="F274" s="66"/>
      <c r="G274" s="66"/>
      <c r="H274" s="66"/>
      <c r="I274" s="66"/>
      <c r="J274" s="66"/>
      <c r="K274" s="66"/>
      <c r="L274" s="293"/>
      <c r="M274" s="66"/>
    </row>
    <row r="275" spans="3:13">
      <c r="C275" s="66"/>
      <c r="D275" s="66"/>
      <c r="E275" s="66"/>
      <c r="F275" s="66"/>
      <c r="G275" s="66"/>
      <c r="H275" s="66"/>
      <c r="I275" s="66"/>
      <c r="J275" s="66"/>
      <c r="K275" s="66"/>
      <c r="L275" s="293"/>
      <c r="M275" s="66"/>
    </row>
    <row r="276" spans="3:13">
      <c r="C276" s="66"/>
      <c r="D276" s="66"/>
      <c r="E276" s="66"/>
      <c r="F276" s="66"/>
      <c r="G276" s="66"/>
      <c r="H276" s="66"/>
      <c r="I276" s="66"/>
      <c r="J276" s="66"/>
      <c r="K276" s="66"/>
      <c r="L276" s="293"/>
      <c r="M276" s="66"/>
    </row>
    <row r="277" spans="3:13">
      <c r="C277" s="66"/>
      <c r="D277" s="66"/>
      <c r="E277" s="66"/>
      <c r="F277" s="66"/>
      <c r="G277" s="66"/>
      <c r="H277" s="66"/>
      <c r="I277" s="66"/>
      <c r="J277" s="66"/>
      <c r="K277" s="66"/>
      <c r="L277" s="293"/>
      <c r="M277" s="66"/>
    </row>
    <row r="278" spans="3:13">
      <c r="C278" s="66"/>
      <c r="D278" s="66"/>
      <c r="E278" s="66"/>
      <c r="F278" s="66"/>
      <c r="G278" s="66"/>
      <c r="H278" s="66"/>
      <c r="I278" s="66"/>
      <c r="J278" s="66"/>
      <c r="K278" s="66"/>
      <c r="L278" s="293"/>
      <c r="M278" s="66"/>
    </row>
    <row r="279" spans="3:13">
      <c r="C279" s="66"/>
      <c r="D279" s="66"/>
      <c r="E279" s="66"/>
      <c r="F279" s="66"/>
      <c r="G279" s="66"/>
      <c r="H279" s="66"/>
      <c r="I279" s="66"/>
      <c r="J279" s="66"/>
      <c r="K279" s="66"/>
      <c r="L279" s="293"/>
      <c r="M279" s="66"/>
    </row>
    <row r="280" spans="3:13">
      <c r="C280" s="66"/>
      <c r="D280" s="66"/>
      <c r="E280" s="66"/>
      <c r="F280" s="66"/>
      <c r="G280" s="66"/>
      <c r="H280" s="66"/>
      <c r="I280" s="66"/>
      <c r="J280" s="66"/>
      <c r="K280" s="66"/>
      <c r="L280" s="293"/>
      <c r="M280" s="66"/>
    </row>
    <row r="281" spans="3:13">
      <c r="C281" s="66"/>
      <c r="D281" s="66"/>
      <c r="E281" s="66"/>
      <c r="F281" s="66"/>
      <c r="G281" s="66"/>
      <c r="H281" s="66"/>
      <c r="I281" s="66"/>
      <c r="J281" s="66"/>
      <c r="K281" s="66"/>
      <c r="L281" s="293"/>
      <c r="M281" s="66"/>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M7"/>
    <mergeCell ref="C80:M80"/>
    <mergeCell ref="C81:M81"/>
    <mergeCell ref="C83:M83"/>
    <mergeCell ref="C82:M82"/>
    <mergeCell ref="C78:M78"/>
    <mergeCell ref="C79:M79"/>
    <mergeCell ref="A50:O50"/>
    <mergeCell ref="A51:O51"/>
  </mergeCells>
  <phoneticPr fontId="11" type="noConversion"/>
  <printOptions horizontalCentered="1"/>
  <pageMargins left="0.7" right="0.7" top="0.75" bottom="0.75" header="0.3" footer="0.3"/>
  <pageSetup scale="31" fitToHeight="0" orientation="landscape" r:id="rId2"/>
  <headerFooter alignWithMargins="0"/>
  <rowBreaks count="1" manualBreakCount="1">
    <brk id="4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M242"/>
  <sheetViews>
    <sheetView view="pageBreakPreview" zoomScale="70" zoomScaleNormal="75" zoomScaleSheetLayoutView="70" workbookViewId="0"/>
  </sheetViews>
  <sheetFormatPr defaultColWidth="8.90625" defaultRowHeight="15.6"/>
  <cols>
    <col min="1" max="1" width="6" style="14" customWidth="1"/>
    <col min="2" max="2" width="3.36328125" style="14" customWidth="1"/>
    <col min="3" max="3" width="69.81640625" style="14" bestFit="1" customWidth="1"/>
    <col min="4" max="4" width="12" style="14" customWidth="1"/>
    <col min="5" max="5" width="14.453125" style="14" customWidth="1"/>
    <col min="6" max="6" width="14.26953125" style="14" customWidth="1"/>
    <col min="7" max="7" width="15.7265625" style="14" customWidth="1"/>
    <col min="8" max="8" width="14.90625" style="14" customWidth="1"/>
    <col min="9" max="9" width="13.36328125" style="14" customWidth="1"/>
    <col min="10" max="10" width="13.08984375" style="14" customWidth="1"/>
    <col min="11" max="11" width="15.54296875" style="14" customWidth="1"/>
    <col min="12" max="12" width="3.90625" style="14" customWidth="1"/>
    <col min="13" max="13" width="17.08984375" style="14" customWidth="1"/>
    <col min="14" max="16384" width="8.90625" style="14"/>
  </cols>
  <sheetData>
    <row r="1" spans="1:13">
      <c r="M1" s="40" t="s">
        <v>411</v>
      </c>
    </row>
    <row r="2" spans="1:13">
      <c r="M2" s="40" t="s">
        <v>276</v>
      </c>
    </row>
    <row r="3" spans="1:13">
      <c r="M3" s="133" t="s">
        <v>435</v>
      </c>
    </row>
    <row r="4" spans="1:13">
      <c r="A4" s="41"/>
      <c r="G4" s="10"/>
    </row>
    <row r="5" spans="1:13">
      <c r="A5" s="41"/>
      <c r="C5" s="27"/>
      <c r="D5" s="27"/>
    </row>
    <row r="6" spans="1:13">
      <c r="A6" s="41"/>
      <c r="C6" s="27"/>
      <c r="D6" s="27"/>
      <c r="L6" s="10"/>
    </row>
    <row r="7" spans="1:13" ht="14.25" customHeight="1">
      <c r="A7" s="41"/>
    </row>
    <row r="8" spans="1:13">
      <c r="A8" s="700" t="s">
        <v>419</v>
      </c>
      <c r="B8" s="700"/>
      <c r="C8" s="700"/>
      <c r="D8" s="700"/>
      <c r="E8" s="700"/>
      <c r="F8" s="700"/>
      <c r="G8" s="700"/>
      <c r="H8" s="700"/>
      <c r="I8" s="700"/>
      <c r="J8" s="700"/>
      <c r="K8" s="700"/>
      <c r="L8" s="700"/>
    </row>
    <row r="9" spans="1:13">
      <c r="A9" s="701" t="s">
        <v>418</v>
      </c>
      <c r="B9" s="704"/>
      <c r="C9" s="704"/>
      <c r="D9" s="704"/>
      <c r="E9" s="704"/>
      <c r="F9" s="704"/>
      <c r="G9" s="704"/>
      <c r="H9" s="704"/>
      <c r="I9" s="704"/>
      <c r="J9" s="704"/>
      <c r="K9" s="704"/>
      <c r="L9" s="704"/>
    </row>
    <row r="10" spans="1:13">
      <c r="A10" s="41"/>
      <c r="E10" s="28"/>
      <c r="H10" s="8"/>
      <c r="I10" s="8"/>
      <c r="J10" s="8"/>
      <c r="K10" s="8"/>
      <c r="L10" s="8"/>
    </row>
    <row r="11" spans="1:13">
      <c r="A11" s="41"/>
      <c r="E11" s="28"/>
      <c r="F11" s="28"/>
      <c r="H11" s="8"/>
      <c r="I11" s="8"/>
      <c r="J11" s="8"/>
      <c r="K11" s="8"/>
      <c r="L11" s="8"/>
    </row>
    <row r="12" spans="1:13">
      <c r="A12" s="41"/>
      <c r="C12" s="49" t="s">
        <v>424</v>
      </c>
      <c r="D12" s="49" t="s">
        <v>425</v>
      </c>
      <c r="E12" s="49" t="s">
        <v>426</v>
      </c>
      <c r="F12" s="49" t="s">
        <v>427</v>
      </c>
      <c r="G12" s="49" t="s">
        <v>428</v>
      </c>
      <c r="H12" s="49" t="s">
        <v>429</v>
      </c>
      <c r="I12" s="49" t="s">
        <v>430</v>
      </c>
      <c r="J12" s="49" t="s">
        <v>431</v>
      </c>
      <c r="K12" s="49" t="s">
        <v>432</v>
      </c>
    </row>
    <row r="13" spans="1:13" s="122" customFormat="1" ht="80.099999999999994" customHeight="1">
      <c r="A13" s="50" t="s">
        <v>256</v>
      </c>
      <c r="B13" s="121"/>
      <c r="C13" s="52" t="s">
        <v>257</v>
      </c>
      <c r="D13" s="52" t="s">
        <v>297</v>
      </c>
      <c r="E13" s="53" t="s">
        <v>422</v>
      </c>
      <c r="F13" s="53" t="s">
        <v>412</v>
      </c>
      <c r="G13" s="52" t="s">
        <v>413</v>
      </c>
      <c r="H13" s="53" t="s">
        <v>414</v>
      </c>
      <c r="I13" s="53" t="s">
        <v>415</v>
      </c>
      <c r="J13" s="52" t="s">
        <v>573</v>
      </c>
      <c r="K13" s="214" t="s">
        <v>574</v>
      </c>
    </row>
    <row r="14" spans="1:13" ht="46.5" customHeight="1">
      <c r="A14" s="56"/>
      <c r="B14" s="57"/>
      <c r="C14" s="57"/>
      <c r="D14" s="57"/>
      <c r="E14" s="58"/>
      <c r="F14" s="126" t="s">
        <v>768</v>
      </c>
      <c r="G14" s="126" t="s">
        <v>433</v>
      </c>
      <c r="H14" s="126" t="s">
        <v>769</v>
      </c>
      <c r="I14" s="58" t="s">
        <v>434</v>
      </c>
      <c r="J14" s="126" t="s">
        <v>572</v>
      </c>
      <c r="K14" s="215" t="s">
        <v>770</v>
      </c>
    </row>
    <row r="15" spans="1:13">
      <c r="A15" s="61"/>
      <c r="B15" s="8"/>
      <c r="C15" s="8"/>
      <c r="D15" s="8"/>
      <c r="E15" s="123"/>
      <c r="F15" s="123"/>
      <c r="G15" s="123"/>
      <c r="H15" s="123"/>
      <c r="I15" s="123"/>
      <c r="J15" s="123"/>
      <c r="K15" s="124"/>
    </row>
    <row r="16" spans="1:13">
      <c r="A16" s="125">
        <v>1</v>
      </c>
      <c r="B16" s="8" t="s">
        <v>364</v>
      </c>
      <c r="C16" s="8" t="s">
        <v>420</v>
      </c>
      <c r="D16" s="8"/>
      <c r="E16" s="616">
        <v>25992055.799999993</v>
      </c>
      <c r="F16" s="617"/>
      <c r="G16" s="617"/>
      <c r="H16" s="617"/>
      <c r="I16" s="617"/>
      <c r="J16" s="617"/>
      <c r="K16" s="618"/>
    </row>
    <row r="17" spans="1:11">
      <c r="A17" s="61"/>
      <c r="B17" s="8"/>
      <c r="C17" s="8"/>
      <c r="D17" s="8"/>
      <c r="E17" s="617"/>
      <c r="F17" s="617"/>
      <c r="G17" s="617"/>
      <c r="H17" s="617"/>
      <c r="I17" s="617"/>
      <c r="J17" s="617"/>
      <c r="K17" s="618"/>
    </row>
    <row r="18" spans="1:11">
      <c r="A18" s="612" t="s">
        <v>329</v>
      </c>
      <c r="B18" s="609"/>
      <c r="C18" s="613" t="s">
        <v>735</v>
      </c>
      <c r="D18" s="615" t="s">
        <v>736</v>
      </c>
      <c r="E18" s="619"/>
      <c r="F18" s="620">
        <v>1948007.8325615958</v>
      </c>
      <c r="G18" s="619">
        <f>IF(F$35&gt;0,(E$16*(F18/F$35)),0)</f>
        <v>1948007.8367418854</v>
      </c>
      <c r="H18" s="620">
        <v>2006609.8878652917</v>
      </c>
      <c r="I18" s="619">
        <f>H18-G18</f>
        <v>58602.051123406272</v>
      </c>
      <c r="J18" s="621">
        <f>IF(I$38=0,0,(I18*((I$37/I$38)-1)))</f>
        <v>6365.7665862378162</v>
      </c>
      <c r="K18" s="622">
        <f>I18+J18</f>
        <v>64967.817709644092</v>
      </c>
    </row>
    <row r="19" spans="1:11">
      <c r="A19" s="612" t="s">
        <v>352</v>
      </c>
      <c r="B19" s="609"/>
      <c r="C19" s="613" t="s">
        <v>737</v>
      </c>
      <c r="D19" s="615" t="s">
        <v>738</v>
      </c>
      <c r="E19" s="619"/>
      <c r="F19" s="620">
        <v>3130976.0518476749</v>
      </c>
      <c r="G19" s="619">
        <f t="shared" ref="G19:G24" si="0">IF(F$35&gt;0,(E$16*(F19/F$35)),0)</f>
        <v>3130976.0585665321</v>
      </c>
      <c r="H19" s="620">
        <v>3187039.3216120126</v>
      </c>
      <c r="I19" s="619">
        <f>H19-G19</f>
        <v>56063.263045480475</v>
      </c>
      <c r="J19" s="621">
        <f t="shared" ref="J19:J24" si="1">IF(I$38=0,0,(I19*((I$37/I$38)-1)))</f>
        <v>6089.9855852969813</v>
      </c>
      <c r="K19" s="622">
        <f t="shared" ref="K19:K24" si="2">I19+J19</f>
        <v>62153.248630777452</v>
      </c>
    </row>
    <row r="20" spans="1:11">
      <c r="A20" s="612" t="s">
        <v>353</v>
      </c>
      <c r="B20" s="609"/>
      <c r="C20" s="613" t="s">
        <v>739</v>
      </c>
      <c r="D20" s="615" t="s">
        <v>740</v>
      </c>
      <c r="E20" s="619"/>
      <c r="F20" s="620">
        <v>6244545.8508738745</v>
      </c>
      <c r="G20" s="619">
        <f t="shared" si="0"/>
        <v>6244545.8642742364</v>
      </c>
      <c r="H20" s="620">
        <v>6328925.863567018</v>
      </c>
      <c r="I20" s="619">
        <f>H20-G20</f>
        <v>84379.999292781577</v>
      </c>
      <c r="J20" s="621">
        <f t="shared" si="1"/>
        <v>9165.9484565416315</v>
      </c>
      <c r="K20" s="622">
        <f t="shared" si="2"/>
        <v>93545.947749323212</v>
      </c>
    </row>
    <row r="21" spans="1:11">
      <c r="A21" s="612" t="s">
        <v>756</v>
      </c>
      <c r="B21" s="609"/>
      <c r="C21" s="613" t="s">
        <v>742</v>
      </c>
      <c r="D21" s="615" t="s">
        <v>743</v>
      </c>
      <c r="E21" s="619"/>
      <c r="F21" s="620">
        <v>14647464.311732627</v>
      </c>
      <c r="G21" s="619">
        <f t="shared" si="0"/>
        <v>14647464.343165068</v>
      </c>
      <c r="H21" s="620">
        <v>15262532.746034544</v>
      </c>
      <c r="I21" s="619">
        <f t="shared" ref="I21:I24" si="3">H21-G21</f>
        <v>615068.40286947601</v>
      </c>
      <c r="J21" s="621">
        <f t="shared" si="1"/>
        <v>66813.051969666049</v>
      </c>
      <c r="K21" s="622">
        <f t="shared" si="2"/>
        <v>681881.45483914204</v>
      </c>
    </row>
    <row r="22" spans="1:11">
      <c r="A22" s="612" t="s">
        <v>757</v>
      </c>
      <c r="B22" s="609"/>
      <c r="C22" s="613" t="s">
        <v>745</v>
      </c>
      <c r="D22" s="615" t="s">
        <v>746</v>
      </c>
      <c r="E22" s="619"/>
      <c r="F22" s="620">
        <v>0</v>
      </c>
      <c r="G22" s="619">
        <f t="shared" si="0"/>
        <v>0</v>
      </c>
      <c r="H22" s="620">
        <v>1549653.4590905732</v>
      </c>
      <c r="I22" s="619">
        <f t="shared" si="3"/>
        <v>1549653.4590905732</v>
      </c>
      <c r="J22" s="621">
        <f t="shared" si="1"/>
        <v>168334.24805137145</v>
      </c>
      <c r="K22" s="622">
        <f t="shared" si="2"/>
        <v>1717987.7071419447</v>
      </c>
    </row>
    <row r="23" spans="1:11">
      <c r="A23" s="612" t="s">
        <v>758</v>
      </c>
      <c r="B23" s="609"/>
      <c r="C23" s="613" t="s">
        <v>748</v>
      </c>
      <c r="D23" s="615" t="s">
        <v>749</v>
      </c>
      <c r="E23" s="619"/>
      <c r="F23" s="620">
        <v>0</v>
      </c>
      <c r="G23" s="619">
        <f t="shared" si="0"/>
        <v>0</v>
      </c>
      <c r="H23" s="620">
        <v>471195.23574585019</v>
      </c>
      <c r="I23" s="619">
        <f t="shared" si="3"/>
        <v>471195.23574585019</v>
      </c>
      <c r="J23" s="621">
        <f t="shared" si="1"/>
        <v>51184.537568299289</v>
      </c>
      <c r="K23" s="622">
        <f t="shared" si="2"/>
        <v>522379.77331414947</v>
      </c>
    </row>
    <row r="24" spans="1:11">
      <c r="A24" s="612" t="s">
        <v>759</v>
      </c>
      <c r="B24" s="609"/>
      <c r="C24" s="613" t="s">
        <v>751</v>
      </c>
      <c r="D24" s="615" t="s">
        <v>752</v>
      </c>
      <c r="E24" s="619"/>
      <c r="F24" s="620">
        <v>0</v>
      </c>
      <c r="G24" s="619">
        <f t="shared" si="0"/>
        <v>0</v>
      </c>
      <c r="H24" s="620">
        <v>1055724.8725472619</v>
      </c>
      <c r="I24" s="619">
        <f t="shared" si="3"/>
        <v>1055724.8725472619</v>
      </c>
      <c r="J24" s="621">
        <f t="shared" si="1"/>
        <v>114680.25417351475</v>
      </c>
      <c r="K24" s="622">
        <f t="shared" si="2"/>
        <v>1170405.1267207765</v>
      </c>
    </row>
    <row r="25" spans="1:11">
      <c r="A25" s="612" t="s">
        <v>831</v>
      </c>
      <c r="B25" s="663"/>
      <c r="C25" s="613" t="s">
        <v>754</v>
      </c>
      <c r="D25" s="615" t="s">
        <v>755</v>
      </c>
      <c r="E25" s="619"/>
      <c r="F25" s="620">
        <v>21061.697207075045</v>
      </c>
      <c r="G25" s="619"/>
      <c r="H25" s="620">
        <v>55364.374179565086</v>
      </c>
      <c r="I25" s="619">
        <f t="shared" ref="I25" si="4">H25-G25</f>
        <v>55364.374179565086</v>
      </c>
      <c r="J25" s="621">
        <f t="shared" ref="J25" si="5">IF(I$38=0,0,(I25*((I$37/I$38)-1)))</f>
        <v>6014.0673656297367</v>
      </c>
      <c r="K25" s="622">
        <f t="shared" ref="K25" si="6">I25+J25</f>
        <v>61378.441545194823</v>
      </c>
    </row>
    <row r="26" spans="1:11">
      <c r="A26" s="64"/>
      <c r="C26" s="66"/>
      <c r="D26" s="66"/>
      <c r="E26" s="129"/>
      <c r="F26" s="129"/>
      <c r="G26" s="129"/>
      <c r="H26" s="129"/>
      <c r="I26" s="129"/>
      <c r="J26" s="129"/>
      <c r="K26" s="130"/>
    </row>
    <row r="27" spans="1:11">
      <c r="A27" s="64"/>
      <c r="C27" s="66"/>
      <c r="D27" s="66"/>
      <c r="E27" s="129"/>
      <c r="F27" s="129"/>
      <c r="G27" s="129"/>
      <c r="H27" s="129"/>
      <c r="I27" s="129"/>
      <c r="J27" s="129"/>
      <c r="K27" s="130"/>
    </row>
    <row r="28" spans="1:11">
      <c r="A28" s="64"/>
      <c r="C28" s="66"/>
      <c r="D28" s="66"/>
      <c r="E28" s="129"/>
      <c r="F28" s="129"/>
      <c r="G28" s="129"/>
      <c r="H28" s="129"/>
      <c r="I28" s="129"/>
      <c r="J28" s="129"/>
      <c r="K28" s="130"/>
    </row>
    <row r="29" spans="1:11">
      <c r="A29" s="64"/>
      <c r="C29" s="66"/>
      <c r="D29" s="66"/>
      <c r="E29" s="129"/>
      <c r="F29" s="129"/>
      <c r="G29" s="129"/>
      <c r="H29" s="129"/>
      <c r="I29" s="129"/>
      <c r="J29" s="129"/>
      <c r="K29" s="130"/>
    </row>
    <row r="30" spans="1:11">
      <c r="A30" s="64"/>
      <c r="C30" s="66"/>
      <c r="D30" s="66"/>
      <c r="E30" s="129"/>
      <c r="F30" s="129"/>
      <c r="G30" s="129"/>
      <c r="H30" s="129"/>
      <c r="I30" s="129"/>
      <c r="J30" s="129"/>
      <c r="K30" s="130"/>
    </row>
    <row r="31" spans="1:11">
      <c r="A31" s="64"/>
      <c r="C31" s="66"/>
      <c r="D31" s="66"/>
      <c r="E31" s="129"/>
      <c r="F31" s="129"/>
      <c r="G31" s="129"/>
      <c r="H31" s="129"/>
      <c r="I31" s="129"/>
      <c r="J31" s="129"/>
      <c r="K31" s="130"/>
    </row>
    <row r="32" spans="1:11">
      <c r="A32" s="64"/>
      <c r="C32" s="66"/>
      <c r="D32" s="66"/>
      <c r="E32" s="129"/>
      <c r="F32" s="129"/>
      <c r="G32" s="129"/>
      <c r="H32" s="129"/>
      <c r="I32" s="129"/>
      <c r="J32" s="129"/>
      <c r="K32" s="130"/>
    </row>
    <row r="33" spans="1:12">
      <c r="A33" s="64"/>
      <c r="C33" s="66"/>
      <c r="D33" s="66"/>
      <c r="E33" s="129"/>
      <c r="F33" s="129"/>
      <c r="G33" s="129"/>
      <c r="H33" s="129"/>
      <c r="I33" s="129"/>
      <c r="J33" s="129"/>
      <c r="K33" s="130"/>
    </row>
    <row r="34" spans="1:12">
      <c r="A34" s="68"/>
      <c r="B34" s="69"/>
      <c r="C34" s="70"/>
      <c r="D34" s="70"/>
      <c r="E34" s="131"/>
      <c r="F34" s="131"/>
      <c r="G34" s="131"/>
      <c r="H34" s="131"/>
      <c r="I34" s="131"/>
      <c r="J34" s="131"/>
      <c r="K34" s="132"/>
    </row>
    <row r="35" spans="1:12">
      <c r="A35" s="12" t="s">
        <v>345</v>
      </c>
      <c r="B35" s="48"/>
      <c r="C35" s="14" t="s">
        <v>423</v>
      </c>
      <c r="D35" s="27"/>
      <c r="E35" s="46"/>
      <c r="F35" s="626">
        <f>SUM(F18:F34)</f>
        <v>25992055.744222846</v>
      </c>
      <c r="G35" s="626">
        <f>SUM(G18:G34)</f>
        <v>25970994.102747723</v>
      </c>
      <c r="H35" s="626">
        <f>SUM(H18:H34)</f>
        <v>29917045.760642115</v>
      </c>
      <c r="I35" s="128"/>
      <c r="J35" s="128"/>
      <c r="K35" s="128"/>
      <c r="L35" s="128"/>
    </row>
    <row r="36" spans="1:12">
      <c r="A36" s="66"/>
      <c r="B36" s="66"/>
      <c r="E36" s="66"/>
    </row>
    <row r="37" spans="1:12">
      <c r="A37" s="46" t="s">
        <v>223</v>
      </c>
      <c r="C37" s="14" t="s">
        <v>479</v>
      </c>
      <c r="I37" s="168">
        <f>-'Appendix H-Rev Req True-up Adj'!H51</f>
        <v>-38975969.708964191</v>
      </c>
    </row>
    <row r="38" spans="1:12">
      <c r="A38" s="46" t="s">
        <v>224</v>
      </c>
      <c r="C38" s="14" t="s">
        <v>480</v>
      </c>
      <c r="I38" s="168">
        <f>'Appendix H-Rev Req True-up Adj'!H52</f>
        <v>-35156972.328624129</v>
      </c>
    </row>
    <row r="39" spans="1:12">
      <c r="A39" s="46"/>
      <c r="K39" s="516"/>
    </row>
    <row r="40" spans="1:12">
      <c r="A40" s="662"/>
      <c r="I40" s="128"/>
      <c r="K40" s="516"/>
    </row>
    <row r="41" spans="1:12">
      <c r="C41" s="167"/>
    </row>
    <row r="43" spans="1:12">
      <c r="A43" s="66" t="s">
        <v>436</v>
      </c>
      <c r="B43" s="66"/>
      <c r="C43" s="66"/>
      <c r="D43" s="66"/>
      <c r="E43" s="66"/>
      <c r="F43" s="66"/>
      <c r="G43" s="66"/>
      <c r="H43" s="66"/>
      <c r="I43" s="66"/>
      <c r="J43" s="66"/>
      <c r="K43" s="66"/>
      <c r="L43" s="66"/>
    </row>
    <row r="44" spans="1:12">
      <c r="A44" s="76"/>
      <c r="B44" s="66" t="s">
        <v>364</v>
      </c>
      <c r="C44" s="66" t="s">
        <v>421</v>
      </c>
      <c r="D44" s="66"/>
      <c r="E44" s="66"/>
      <c r="F44" s="66"/>
      <c r="G44" s="66"/>
      <c r="H44" s="66"/>
      <c r="I44" s="66"/>
      <c r="J44" s="66"/>
      <c r="K44" s="66"/>
      <c r="L44" s="66"/>
    </row>
    <row r="45" spans="1:12">
      <c r="A45" s="11"/>
      <c r="C45" s="12"/>
      <c r="D45" s="12"/>
      <c r="E45" s="46"/>
      <c r="F45" s="46"/>
      <c r="G45" s="10"/>
      <c r="J45" s="44"/>
    </row>
    <row r="46" spans="1:12">
      <c r="A46" s="11"/>
      <c r="C46" s="12"/>
      <c r="D46" s="12"/>
      <c r="E46" s="46"/>
      <c r="F46" s="46"/>
      <c r="G46" s="10"/>
      <c r="J46" s="44"/>
    </row>
    <row r="47" spans="1:12">
      <c r="C47" s="66"/>
      <c r="D47" s="66"/>
      <c r="E47" s="66"/>
      <c r="F47" s="66"/>
      <c r="G47" s="66"/>
      <c r="H47" s="66"/>
      <c r="I47" s="66"/>
      <c r="J47" s="66"/>
      <c r="K47" s="66"/>
      <c r="L47" s="66"/>
    </row>
    <row r="48" spans="1:12">
      <c r="C48" s="66"/>
      <c r="D48" s="66"/>
      <c r="E48" s="66"/>
      <c r="F48" s="66"/>
      <c r="G48" s="66"/>
      <c r="H48" s="66"/>
      <c r="I48" s="66"/>
      <c r="J48" s="66"/>
      <c r="K48" s="66"/>
      <c r="L48" s="66"/>
    </row>
    <row r="49" spans="3:12">
      <c r="C49" s="66"/>
      <c r="D49" s="66"/>
      <c r="E49" s="66"/>
      <c r="F49" s="66"/>
      <c r="G49" s="66"/>
      <c r="H49" s="66"/>
      <c r="I49" s="66"/>
      <c r="J49" s="66"/>
      <c r="K49" s="66"/>
      <c r="L49" s="66"/>
    </row>
    <row r="50" spans="3:12">
      <c r="C50" s="66"/>
      <c r="D50" s="66"/>
      <c r="E50" s="66"/>
      <c r="F50" s="66"/>
      <c r="G50" s="66"/>
      <c r="H50" s="66"/>
      <c r="I50" s="66"/>
      <c r="J50" s="66"/>
      <c r="K50" s="66"/>
      <c r="L50" s="66"/>
    </row>
    <row r="51" spans="3:12">
      <c r="C51" s="66"/>
      <c r="D51" s="66"/>
      <c r="E51" s="66"/>
      <c r="F51" s="66"/>
      <c r="G51" s="66"/>
      <c r="H51" s="66"/>
      <c r="I51" s="66"/>
      <c r="J51" s="66"/>
      <c r="K51" s="66"/>
      <c r="L51" s="66"/>
    </row>
    <row r="52" spans="3:12">
      <c r="C52" s="66"/>
      <c r="D52" s="66"/>
      <c r="E52" s="66"/>
      <c r="F52" s="66"/>
      <c r="G52" s="66"/>
      <c r="H52" s="66"/>
      <c r="I52" s="66"/>
      <c r="J52" s="66"/>
      <c r="K52" s="66"/>
      <c r="L52" s="66"/>
    </row>
    <row r="53" spans="3:12">
      <c r="C53" s="66"/>
      <c r="D53" s="66"/>
      <c r="E53" s="66"/>
      <c r="F53" s="66"/>
      <c r="G53" s="66"/>
      <c r="H53" s="66"/>
      <c r="I53" s="66"/>
      <c r="J53" s="66"/>
      <c r="K53" s="66"/>
      <c r="L53" s="66"/>
    </row>
    <row r="54" spans="3:12">
      <c r="C54" s="66"/>
      <c r="D54" s="66"/>
      <c r="E54" s="66"/>
      <c r="F54" s="66"/>
      <c r="G54" s="66"/>
      <c r="H54" s="66"/>
      <c r="I54" s="66"/>
      <c r="J54" s="66"/>
      <c r="K54" s="66"/>
      <c r="L54" s="66"/>
    </row>
    <row r="55" spans="3:12">
      <c r="C55" s="66"/>
      <c r="D55" s="66"/>
      <c r="E55" s="66"/>
      <c r="F55" s="66"/>
      <c r="G55" s="66"/>
      <c r="H55" s="66"/>
      <c r="I55" s="66"/>
      <c r="J55" s="66"/>
      <c r="K55" s="66"/>
      <c r="L55" s="66"/>
    </row>
    <row r="56" spans="3:12">
      <c r="C56" s="66"/>
      <c r="D56" s="66"/>
      <c r="E56" s="66"/>
      <c r="F56" s="66"/>
      <c r="G56" s="66"/>
      <c r="H56" s="66"/>
      <c r="I56" s="66"/>
      <c r="J56" s="66"/>
      <c r="K56" s="66"/>
      <c r="L56" s="66"/>
    </row>
    <row r="57" spans="3:12">
      <c r="C57" s="66"/>
      <c r="D57" s="66"/>
      <c r="E57" s="66"/>
      <c r="F57" s="66"/>
      <c r="G57" s="66"/>
      <c r="H57" s="66"/>
      <c r="I57" s="66"/>
      <c r="J57" s="66"/>
      <c r="K57" s="66"/>
      <c r="L57" s="66"/>
    </row>
    <row r="58" spans="3:12">
      <c r="C58" s="66"/>
      <c r="D58" s="66"/>
      <c r="E58" s="66"/>
      <c r="F58" s="66"/>
      <c r="G58" s="66"/>
      <c r="H58" s="66"/>
      <c r="I58" s="66"/>
      <c r="J58" s="66"/>
      <c r="K58" s="66"/>
      <c r="L58" s="66"/>
    </row>
    <row r="59" spans="3:12">
      <c r="C59" s="66"/>
      <c r="D59" s="66"/>
      <c r="E59" s="66"/>
      <c r="F59" s="66"/>
      <c r="G59" s="66"/>
      <c r="H59" s="66"/>
      <c r="I59" s="66"/>
      <c r="J59" s="66"/>
      <c r="K59" s="66"/>
      <c r="L59" s="66"/>
    </row>
    <row r="60" spans="3:12">
      <c r="C60" s="66"/>
      <c r="D60" s="66"/>
      <c r="E60" s="66"/>
      <c r="F60" s="66"/>
      <c r="G60" s="66"/>
      <c r="H60" s="66"/>
      <c r="I60" s="66"/>
      <c r="J60" s="66"/>
      <c r="K60" s="66"/>
      <c r="L60" s="66"/>
    </row>
    <row r="61" spans="3:12">
      <c r="C61" s="66"/>
      <c r="D61" s="66"/>
      <c r="E61" s="66"/>
      <c r="F61" s="66"/>
      <c r="G61" s="66"/>
      <c r="H61" s="66"/>
      <c r="I61" s="66"/>
      <c r="J61" s="66"/>
      <c r="K61" s="66"/>
      <c r="L61" s="66"/>
    </row>
    <row r="62" spans="3:12">
      <c r="C62" s="66"/>
      <c r="D62" s="66"/>
      <c r="E62" s="66"/>
      <c r="F62" s="66"/>
      <c r="G62" s="66"/>
      <c r="H62" s="66"/>
      <c r="I62" s="66"/>
      <c r="J62" s="66"/>
      <c r="K62" s="66"/>
      <c r="L62" s="66"/>
    </row>
    <row r="63" spans="3:12">
      <c r="C63" s="66"/>
      <c r="D63" s="66"/>
      <c r="E63" s="66"/>
      <c r="F63" s="66"/>
      <c r="G63" s="66"/>
      <c r="H63" s="66"/>
      <c r="I63" s="66"/>
      <c r="J63" s="66"/>
      <c r="K63" s="66"/>
      <c r="L63" s="66"/>
    </row>
    <row r="64" spans="3:12">
      <c r="C64" s="66"/>
      <c r="D64" s="66"/>
      <c r="E64" s="66"/>
      <c r="F64" s="66"/>
      <c r="G64" s="66"/>
      <c r="H64" s="66"/>
      <c r="I64" s="66"/>
      <c r="J64" s="66"/>
      <c r="K64" s="66"/>
      <c r="L64" s="66"/>
    </row>
    <row r="65" spans="3:12">
      <c r="C65" s="66"/>
      <c r="D65" s="66"/>
      <c r="E65" s="66"/>
      <c r="F65" s="66"/>
      <c r="G65" s="66"/>
      <c r="H65" s="66"/>
      <c r="I65" s="66"/>
      <c r="J65" s="66"/>
      <c r="K65" s="66"/>
      <c r="L65" s="66"/>
    </row>
    <row r="66" spans="3:12">
      <c r="C66" s="66"/>
      <c r="D66" s="66"/>
      <c r="E66" s="66"/>
      <c r="F66" s="66"/>
      <c r="G66" s="66"/>
      <c r="H66" s="66"/>
      <c r="I66" s="66"/>
      <c r="J66" s="66"/>
      <c r="K66" s="66"/>
      <c r="L66" s="66"/>
    </row>
    <row r="67" spans="3:12">
      <c r="C67" s="66"/>
      <c r="D67" s="66"/>
      <c r="E67" s="66"/>
      <c r="F67" s="66"/>
      <c r="G67" s="66"/>
      <c r="H67" s="66"/>
      <c r="I67" s="66"/>
      <c r="J67" s="66"/>
      <c r="K67" s="66"/>
      <c r="L67" s="66"/>
    </row>
    <row r="68" spans="3:12">
      <c r="C68" s="66"/>
      <c r="D68" s="66"/>
      <c r="E68" s="66"/>
      <c r="F68" s="66"/>
      <c r="G68" s="66"/>
      <c r="H68" s="66"/>
      <c r="I68" s="66"/>
      <c r="J68" s="66"/>
      <c r="K68" s="66"/>
      <c r="L68" s="66"/>
    </row>
    <row r="69" spans="3:12">
      <c r="C69" s="66"/>
      <c r="D69" s="66"/>
      <c r="E69" s="66"/>
      <c r="F69" s="66"/>
      <c r="G69" s="66"/>
      <c r="H69" s="66"/>
      <c r="I69" s="66"/>
      <c r="J69" s="66"/>
      <c r="K69" s="66"/>
      <c r="L69" s="66"/>
    </row>
    <row r="70" spans="3:12">
      <c r="C70" s="66"/>
      <c r="D70" s="66"/>
      <c r="E70" s="66"/>
      <c r="F70" s="66"/>
      <c r="G70" s="66"/>
      <c r="H70" s="66"/>
      <c r="I70" s="66"/>
      <c r="J70" s="66"/>
      <c r="K70" s="66"/>
      <c r="L70" s="66"/>
    </row>
    <row r="71" spans="3:12">
      <c r="C71" s="66"/>
      <c r="D71" s="66"/>
      <c r="E71" s="66"/>
      <c r="F71" s="66"/>
      <c r="G71" s="66"/>
      <c r="H71" s="66"/>
      <c r="I71" s="66"/>
      <c r="J71" s="66"/>
      <c r="K71" s="66"/>
      <c r="L71" s="66"/>
    </row>
    <row r="72" spans="3:12">
      <c r="C72" s="66"/>
      <c r="D72" s="66"/>
      <c r="E72" s="66"/>
      <c r="F72" s="66"/>
      <c r="G72" s="66"/>
      <c r="H72" s="66"/>
      <c r="I72" s="66"/>
      <c r="J72" s="66"/>
      <c r="K72" s="66"/>
      <c r="L72" s="66"/>
    </row>
    <row r="73" spans="3:12">
      <c r="C73" s="66"/>
      <c r="D73" s="66"/>
      <c r="E73" s="66"/>
      <c r="F73" s="66"/>
      <c r="G73" s="66"/>
      <c r="H73" s="66"/>
      <c r="I73" s="66"/>
      <c r="J73" s="66"/>
      <c r="K73" s="66"/>
      <c r="L73" s="66"/>
    </row>
    <row r="74" spans="3:12">
      <c r="C74" s="66"/>
      <c r="D74" s="66"/>
      <c r="E74" s="66"/>
      <c r="F74" s="66"/>
      <c r="G74" s="66"/>
      <c r="H74" s="66"/>
      <c r="I74" s="66"/>
      <c r="J74" s="66"/>
      <c r="K74" s="66"/>
      <c r="L74" s="66"/>
    </row>
    <row r="75" spans="3:12">
      <c r="C75" s="66"/>
      <c r="D75" s="66"/>
      <c r="E75" s="66"/>
      <c r="F75" s="66"/>
      <c r="G75" s="66"/>
      <c r="H75" s="66"/>
      <c r="I75" s="66"/>
      <c r="J75" s="66"/>
      <c r="K75" s="66"/>
      <c r="L75" s="66"/>
    </row>
    <row r="76" spans="3:12">
      <c r="C76" s="66"/>
      <c r="D76" s="66"/>
      <c r="E76" s="66"/>
      <c r="F76" s="66"/>
      <c r="G76" s="66"/>
      <c r="H76" s="66"/>
      <c r="I76" s="66"/>
      <c r="J76" s="66"/>
      <c r="K76" s="66"/>
      <c r="L76" s="66"/>
    </row>
    <row r="77" spans="3:12">
      <c r="C77" s="66"/>
      <c r="D77" s="66"/>
      <c r="E77" s="66"/>
      <c r="F77" s="66"/>
      <c r="G77" s="66"/>
      <c r="H77" s="66"/>
      <c r="I77" s="66"/>
      <c r="J77" s="66"/>
      <c r="K77" s="66"/>
      <c r="L77" s="66"/>
    </row>
    <row r="78" spans="3:12">
      <c r="C78" s="66"/>
      <c r="D78" s="66"/>
      <c r="E78" s="66"/>
      <c r="F78" s="66"/>
      <c r="G78" s="66"/>
      <c r="H78" s="66"/>
      <c r="I78" s="66"/>
      <c r="J78" s="66"/>
      <c r="K78" s="66"/>
      <c r="L78" s="66"/>
    </row>
    <row r="79" spans="3:12">
      <c r="C79" s="66"/>
      <c r="D79" s="66"/>
      <c r="E79" s="66"/>
      <c r="F79" s="66"/>
      <c r="G79" s="66"/>
      <c r="H79" s="66"/>
      <c r="I79" s="66"/>
      <c r="J79" s="66"/>
      <c r="K79" s="66"/>
      <c r="L79" s="66"/>
    </row>
    <row r="80" spans="3:12">
      <c r="C80" s="66"/>
      <c r="D80" s="66"/>
      <c r="E80" s="66"/>
      <c r="F80" s="66"/>
      <c r="G80" s="66"/>
      <c r="H80" s="66"/>
      <c r="I80" s="66"/>
      <c r="J80" s="66"/>
      <c r="K80" s="66"/>
      <c r="L80" s="66"/>
    </row>
    <row r="81" spans="3:12">
      <c r="C81" s="66"/>
      <c r="D81" s="66"/>
      <c r="E81" s="66"/>
      <c r="F81" s="66"/>
      <c r="G81" s="66"/>
      <c r="H81" s="66"/>
      <c r="I81" s="66"/>
      <c r="J81" s="66"/>
      <c r="K81" s="66"/>
      <c r="L81" s="66"/>
    </row>
    <row r="82" spans="3:12">
      <c r="C82" s="66"/>
      <c r="D82" s="66"/>
      <c r="E82" s="66"/>
      <c r="F82" s="66"/>
      <c r="G82" s="66"/>
      <c r="H82" s="66"/>
      <c r="I82" s="66"/>
      <c r="J82" s="66"/>
      <c r="K82" s="66"/>
      <c r="L82" s="66"/>
    </row>
    <row r="83" spans="3:12">
      <c r="C83" s="66"/>
      <c r="D83" s="66"/>
      <c r="E83" s="66"/>
      <c r="F83" s="66"/>
      <c r="G83" s="66"/>
      <c r="H83" s="66"/>
      <c r="I83" s="66"/>
      <c r="J83" s="66"/>
      <c r="K83" s="66"/>
      <c r="L83" s="66"/>
    </row>
    <row r="84" spans="3:12">
      <c r="C84" s="66"/>
      <c r="D84" s="66"/>
      <c r="E84" s="66"/>
      <c r="F84" s="66"/>
      <c r="G84" s="66"/>
      <c r="H84" s="66"/>
      <c r="I84" s="66"/>
      <c r="J84" s="66"/>
      <c r="K84" s="66"/>
      <c r="L84" s="66"/>
    </row>
    <row r="85" spans="3:12">
      <c r="C85" s="66"/>
      <c r="D85" s="66"/>
      <c r="E85" s="66"/>
      <c r="F85" s="66"/>
      <c r="G85" s="66"/>
      <c r="H85" s="66"/>
      <c r="I85" s="66"/>
      <c r="J85" s="66"/>
      <c r="K85" s="66"/>
      <c r="L85" s="66"/>
    </row>
    <row r="86" spans="3:12">
      <c r="C86" s="66"/>
      <c r="D86" s="66"/>
      <c r="E86" s="66"/>
      <c r="F86" s="66"/>
      <c r="G86" s="66"/>
      <c r="H86" s="66"/>
      <c r="I86" s="66"/>
      <c r="J86" s="66"/>
      <c r="K86" s="66"/>
      <c r="L86" s="66"/>
    </row>
    <row r="87" spans="3:12">
      <c r="C87" s="66"/>
      <c r="D87" s="66"/>
      <c r="E87" s="66"/>
      <c r="F87" s="66"/>
      <c r="G87" s="66"/>
      <c r="H87" s="66"/>
      <c r="I87" s="66"/>
      <c r="J87" s="66"/>
      <c r="K87" s="66"/>
      <c r="L87" s="66"/>
    </row>
    <row r="88" spans="3:12">
      <c r="C88" s="66"/>
      <c r="D88" s="66"/>
      <c r="E88" s="66"/>
      <c r="F88" s="66"/>
      <c r="G88" s="66"/>
      <c r="H88" s="66"/>
      <c r="I88" s="66"/>
      <c r="J88" s="66"/>
      <c r="K88" s="66"/>
      <c r="L88" s="66"/>
    </row>
    <row r="89" spans="3:12">
      <c r="C89" s="66"/>
      <c r="D89" s="66"/>
      <c r="E89" s="66"/>
      <c r="F89" s="66"/>
      <c r="G89" s="66"/>
      <c r="H89" s="66"/>
      <c r="I89" s="66"/>
      <c r="J89" s="66"/>
      <c r="K89" s="66"/>
      <c r="L89" s="66"/>
    </row>
    <row r="90" spans="3:12">
      <c r="C90" s="66"/>
      <c r="D90" s="66"/>
      <c r="E90" s="66"/>
      <c r="F90" s="66"/>
      <c r="G90" s="66"/>
      <c r="H90" s="66"/>
      <c r="I90" s="66"/>
      <c r="J90" s="66"/>
      <c r="K90" s="66"/>
      <c r="L90" s="66"/>
    </row>
    <row r="91" spans="3:12">
      <c r="C91" s="66"/>
      <c r="D91" s="66"/>
      <c r="E91" s="66"/>
      <c r="F91" s="66"/>
      <c r="G91" s="66"/>
      <c r="H91" s="66"/>
      <c r="I91" s="66"/>
      <c r="J91" s="66"/>
      <c r="K91" s="66"/>
      <c r="L91" s="66"/>
    </row>
    <row r="92" spans="3:12">
      <c r="C92" s="66"/>
      <c r="D92" s="66"/>
      <c r="E92" s="66"/>
      <c r="F92" s="66"/>
      <c r="G92" s="66"/>
      <c r="H92" s="66"/>
      <c r="I92" s="66"/>
      <c r="J92" s="66"/>
      <c r="K92" s="66"/>
      <c r="L92" s="66"/>
    </row>
    <row r="93" spans="3:12">
      <c r="C93" s="66"/>
      <c r="D93" s="66"/>
      <c r="E93" s="66"/>
      <c r="F93" s="66"/>
      <c r="G93" s="66"/>
      <c r="H93" s="66"/>
      <c r="I93" s="66"/>
      <c r="J93" s="66"/>
      <c r="K93" s="66"/>
      <c r="L93" s="66"/>
    </row>
    <row r="94" spans="3:12">
      <c r="C94" s="66"/>
      <c r="D94" s="66"/>
      <c r="E94" s="66"/>
      <c r="F94" s="66"/>
      <c r="G94" s="66"/>
      <c r="H94" s="66"/>
      <c r="I94" s="66"/>
      <c r="J94" s="66"/>
      <c r="K94" s="66"/>
      <c r="L94" s="66"/>
    </row>
    <row r="95" spans="3:12">
      <c r="C95" s="66"/>
      <c r="D95" s="66"/>
      <c r="E95" s="66"/>
      <c r="F95" s="66"/>
      <c r="G95" s="66"/>
      <c r="H95" s="66"/>
      <c r="I95" s="66"/>
      <c r="J95" s="66"/>
      <c r="K95" s="66"/>
      <c r="L95" s="66"/>
    </row>
    <row r="96" spans="3:12">
      <c r="C96" s="66"/>
      <c r="D96" s="66"/>
      <c r="E96" s="66"/>
      <c r="F96" s="66"/>
      <c r="G96" s="66"/>
      <c r="H96" s="66"/>
      <c r="I96" s="66"/>
      <c r="J96" s="66"/>
      <c r="K96" s="66"/>
      <c r="L96" s="66"/>
    </row>
    <row r="97" spans="3:12">
      <c r="C97" s="66"/>
      <c r="D97" s="66"/>
      <c r="E97" s="66"/>
      <c r="F97" s="66"/>
      <c r="G97" s="66"/>
      <c r="H97" s="66"/>
      <c r="I97" s="66"/>
      <c r="J97" s="66"/>
      <c r="K97" s="66"/>
      <c r="L97" s="66"/>
    </row>
    <row r="98" spans="3:12">
      <c r="C98" s="66"/>
      <c r="D98" s="66"/>
      <c r="E98" s="66"/>
      <c r="F98" s="66"/>
      <c r="G98" s="66"/>
      <c r="H98" s="66"/>
      <c r="I98" s="66"/>
      <c r="J98" s="66"/>
      <c r="K98" s="66"/>
      <c r="L98" s="66"/>
    </row>
    <row r="99" spans="3:12">
      <c r="C99" s="66"/>
      <c r="D99" s="66"/>
      <c r="E99" s="66"/>
      <c r="F99" s="66"/>
      <c r="G99" s="66"/>
      <c r="H99" s="66"/>
      <c r="I99" s="66"/>
      <c r="J99" s="66"/>
      <c r="K99" s="66"/>
      <c r="L99" s="66"/>
    </row>
    <row r="100" spans="3:12">
      <c r="C100" s="66"/>
      <c r="D100" s="66"/>
      <c r="E100" s="66"/>
      <c r="F100" s="66"/>
      <c r="G100" s="66"/>
      <c r="H100" s="66"/>
      <c r="I100" s="66"/>
      <c r="J100" s="66"/>
      <c r="K100" s="66"/>
      <c r="L100" s="66"/>
    </row>
    <row r="101" spans="3:12">
      <c r="C101" s="66"/>
      <c r="D101" s="66"/>
      <c r="E101" s="66"/>
      <c r="F101" s="66"/>
      <c r="G101" s="66"/>
      <c r="H101" s="66"/>
      <c r="I101" s="66"/>
      <c r="J101" s="66"/>
      <c r="K101" s="66"/>
      <c r="L101" s="66"/>
    </row>
    <row r="102" spans="3:12">
      <c r="C102" s="66"/>
      <c r="D102" s="66"/>
      <c r="E102" s="66"/>
      <c r="F102" s="66"/>
      <c r="G102" s="66"/>
      <c r="H102" s="66"/>
      <c r="I102" s="66"/>
      <c r="J102" s="66"/>
      <c r="K102" s="66"/>
      <c r="L102" s="66"/>
    </row>
    <row r="103" spans="3:12">
      <c r="C103" s="66"/>
      <c r="D103" s="66"/>
      <c r="E103" s="66"/>
      <c r="F103" s="66"/>
      <c r="G103" s="66"/>
      <c r="H103" s="66"/>
      <c r="I103" s="66"/>
      <c r="J103" s="66"/>
      <c r="K103" s="66"/>
      <c r="L103" s="66"/>
    </row>
    <row r="104" spans="3:12">
      <c r="C104" s="66"/>
      <c r="D104" s="66"/>
      <c r="E104" s="66"/>
      <c r="F104" s="66"/>
      <c r="G104" s="66"/>
      <c r="H104" s="66"/>
      <c r="I104" s="66"/>
      <c r="J104" s="66"/>
      <c r="K104" s="66"/>
      <c r="L104" s="66"/>
    </row>
    <row r="105" spans="3:12">
      <c r="C105" s="66"/>
      <c r="D105" s="66"/>
      <c r="E105" s="66"/>
      <c r="F105" s="66"/>
      <c r="G105" s="66"/>
      <c r="H105" s="66"/>
      <c r="I105" s="66"/>
      <c r="J105" s="66"/>
      <c r="K105" s="66"/>
      <c r="L105" s="66"/>
    </row>
    <row r="106" spans="3:12">
      <c r="C106" s="66"/>
      <c r="D106" s="66"/>
      <c r="E106" s="66"/>
      <c r="F106" s="66"/>
      <c r="G106" s="66"/>
      <c r="H106" s="66"/>
      <c r="I106" s="66"/>
      <c r="J106" s="66"/>
      <c r="K106" s="66"/>
      <c r="L106" s="66"/>
    </row>
    <row r="107" spans="3:12">
      <c r="C107" s="66"/>
      <c r="D107" s="66"/>
      <c r="E107" s="66"/>
      <c r="F107" s="66"/>
      <c r="G107" s="66"/>
      <c r="H107" s="66"/>
      <c r="I107" s="66"/>
      <c r="J107" s="66"/>
      <c r="K107" s="66"/>
      <c r="L107" s="66"/>
    </row>
    <row r="108" spans="3:12">
      <c r="C108" s="66"/>
      <c r="D108" s="66"/>
      <c r="E108" s="66"/>
      <c r="F108" s="66"/>
      <c r="G108" s="66"/>
      <c r="H108" s="66"/>
      <c r="I108" s="66"/>
      <c r="J108" s="66"/>
      <c r="K108" s="66"/>
      <c r="L108" s="66"/>
    </row>
    <row r="109" spans="3:12">
      <c r="C109" s="66"/>
      <c r="D109" s="66"/>
      <c r="E109" s="66"/>
      <c r="F109" s="66"/>
      <c r="G109" s="66"/>
      <c r="H109" s="66"/>
      <c r="I109" s="66"/>
      <c r="J109" s="66"/>
      <c r="K109" s="66"/>
      <c r="L109" s="66"/>
    </row>
    <row r="110" spans="3:12">
      <c r="C110" s="66"/>
      <c r="D110" s="66"/>
      <c r="E110" s="66"/>
      <c r="F110" s="66"/>
      <c r="G110" s="66"/>
      <c r="H110" s="66"/>
      <c r="I110" s="66"/>
      <c r="J110" s="66"/>
      <c r="K110" s="66"/>
      <c r="L110" s="66"/>
    </row>
    <row r="111" spans="3:12">
      <c r="C111" s="66"/>
      <c r="D111" s="66"/>
      <c r="E111" s="66"/>
      <c r="F111" s="66"/>
      <c r="G111" s="66"/>
      <c r="H111" s="66"/>
      <c r="I111" s="66"/>
      <c r="J111" s="66"/>
      <c r="K111" s="66"/>
      <c r="L111" s="66"/>
    </row>
    <row r="112" spans="3:12">
      <c r="C112" s="66"/>
      <c r="D112" s="66"/>
      <c r="E112" s="66"/>
      <c r="F112" s="66"/>
      <c r="G112" s="66"/>
      <c r="H112" s="66"/>
      <c r="I112" s="66"/>
      <c r="J112" s="66"/>
      <c r="K112" s="66"/>
      <c r="L112" s="66"/>
    </row>
    <row r="113" spans="3:12">
      <c r="C113" s="66"/>
      <c r="D113" s="66"/>
      <c r="E113" s="66"/>
      <c r="F113" s="66"/>
      <c r="G113" s="66"/>
      <c r="H113" s="66"/>
      <c r="I113" s="66"/>
      <c r="J113" s="66"/>
      <c r="K113" s="66"/>
      <c r="L113" s="66"/>
    </row>
    <row r="114" spans="3:12">
      <c r="C114" s="66"/>
      <c r="D114" s="66"/>
      <c r="E114" s="66"/>
      <c r="F114" s="66"/>
      <c r="G114" s="66"/>
      <c r="H114" s="66"/>
      <c r="I114" s="66"/>
      <c r="J114" s="66"/>
      <c r="K114" s="66"/>
      <c r="L114" s="66"/>
    </row>
    <row r="115" spans="3:12">
      <c r="C115" s="66"/>
      <c r="D115" s="66"/>
      <c r="E115" s="66"/>
      <c r="F115" s="66"/>
      <c r="G115" s="66"/>
      <c r="H115" s="66"/>
      <c r="I115" s="66"/>
      <c r="J115" s="66"/>
      <c r="K115" s="66"/>
      <c r="L115" s="66"/>
    </row>
    <row r="116" spans="3:12">
      <c r="C116" s="66"/>
      <c r="D116" s="66"/>
      <c r="E116" s="66"/>
      <c r="F116" s="66"/>
      <c r="G116" s="66"/>
      <c r="H116" s="66"/>
      <c r="I116" s="66"/>
      <c r="J116" s="66"/>
      <c r="K116" s="66"/>
      <c r="L116" s="66"/>
    </row>
    <row r="117" spans="3:12">
      <c r="C117" s="66"/>
      <c r="D117" s="66"/>
      <c r="E117" s="66"/>
      <c r="F117" s="66"/>
      <c r="G117" s="66"/>
      <c r="H117" s="66"/>
      <c r="I117" s="66"/>
      <c r="J117" s="66"/>
      <c r="K117" s="66"/>
      <c r="L117" s="66"/>
    </row>
    <row r="118" spans="3:12">
      <c r="C118" s="66"/>
      <c r="D118" s="66"/>
      <c r="E118" s="66"/>
      <c r="F118" s="66"/>
      <c r="G118" s="66"/>
      <c r="H118" s="66"/>
      <c r="I118" s="66"/>
      <c r="J118" s="66"/>
      <c r="K118" s="66"/>
      <c r="L118" s="66"/>
    </row>
    <row r="119" spans="3:12">
      <c r="C119" s="66"/>
      <c r="D119" s="66"/>
      <c r="E119" s="66"/>
      <c r="F119" s="66"/>
      <c r="G119" s="66"/>
      <c r="H119" s="66"/>
      <c r="I119" s="66"/>
      <c r="J119" s="66"/>
      <c r="K119" s="66"/>
      <c r="L119" s="66"/>
    </row>
    <row r="120" spans="3:12">
      <c r="C120" s="66"/>
      <c r="D120" s="66"/>
      <c r="E120" s="66"/>
      <c r="F120" s="66"/>
      <c r="G120" s="66"/>
      <c r="H120" s="66"/>
      <c r="I120" s="66"/>
      <c r="J120" s="66"/>
      <c r="K120" s="66"/>
      <c r="L120" s="66"/>
    </row>
    <row r="121" spans="3:12">
      <c r="C121" s="66"/>
      <c r="D121" s="66"/>
      <c r="E121" s="66"/>
      <c r="F121" s="66"/>
      <c r="G121" s="66"/>
      <c r="H121" s="66"/>
      <c r="I121" s="66"/>
      <c r="J121" s="66"/>
      <c r="K121" s="66"/>
      <c r="L121" s="66"/>
    </row>
    <row r="122" spans="3:12">
      <c r="C122" s="66"/>
      <c r="D122" s="66"/>
      <c r="E122" s="66"/>
      <c r="F122" s="66"/>
      <c r="G122" s="66"/>
      <c r="H122" s="66"/>
      <c r="I122" s="66"/>
      <c r="J122" s="66"/>
      <c r="K122" s="66"/>
      <c r="L122" s="66"/>
    </row>
    <row r="123" spans="3:12">
      <c r="C123" s="66"/>
      <c r="D123" s="66"/>
      <c r="E123" s="66"/>
      <c r="F123" s="66"/>
      <c r="G123" s="66"/>
      <c r="H123" s="66"/>
      <c r="I123" s="66"/>
      <c r="J123" s="66"/>
      <c r="K123" s="66"/>
      <c r="L123" s="66"/>
    </row>
    <row r="124" spans="3:12">
      <c r="C124" s="66"/>
      <c r="D124" s="66"/>
      <c r="E124" s="66"/>
      <c r="F124" s="66"/>
      <c r="G124" s="66"/>
      <c r="H124" s="66"/>
      <c r="I124" s="66"/>
      <c r="J124" s="66"/>
      <c r="K124" s="66"/>
      <c r="L124" s="66"/>
    </row>
    <row r="125" spans="3:12">
      <c r="C125" s="66"/>
      <c r="D125" s="66"/>
      <c r="E125" s="66"/>
      <c r="F125" s="66"/>
      <c r="G125" s="66"/>
      <c r="H125" s="66"/>
      <c r="I125" s="66"/>
      <c r="J125" s="66"/>
      <c r="K125" s="66"/>
      <c r="L125" s="66"/>
    </row>
    <row r="126" spans="3:12">
      <c r="C126" s="66"/>
      <c r="D126" s="66"/>
      <c r="E126" s="66"/>
      <c r="F126" s="66"/>
      <c r="G126" s="66"/>
      <c r="H126" s="66"/>
      <c r="I126" s="66"/>
      <c r="J126" s="66"/>
      <c r="K126" s="66"/>
      <c r="L126" s="66"/>
    </row>
    <row r="127" spans="3:12">
      <c r="C127" s="66"/>
      <c r="D127" s="66"/>
      <c r="E127" s="66"/>
      <c r="F127" s="66"/>
      <c r="G127" s="66"/>
      <c r="H127" s="66"/>
      <c r="I127" s="66"/>
      <c r="J127" s="66"/>
      <c r="K127" s="66"/>
      <c r="L127" s="66"/>
    </row>
    <row r="128" spans="3:12">
      <c r="C128" s="66"/>
      <c r="D128" s="66"/>
      <c r="E128" s="66"/>
      <c r="F128" s="66"/>
      <c r="G128" s="66"/>
      <c r="H128" s="66"/>
      <c r="I128" s="66"/>
      <c r="J128" s="66"/>
      <c r="K128" s="66"/>
      <c r="L128" s="66"/>
    </row>
    <row r="129" spans="3:12">
      <c r="C129" s="66"/>
      <c r="D129" s="66"/>
      <c r="E129" s="66"/>
      <c r="F129" s="66"/>
      <c r="G129" s="66"/>
      <c r="H129" s="66"/>
      <c r="I129" s="66"/>
      <c r="J129" s="66"/>
      <c r="K129" s="66"/>
      <c r="L129" s="66"/>
    </row>
    <row r="130" spans="3:12">
      <c r="C130" s="66"/>
      <c r="D130" s="66"/>
      <c r="E130" s="66"/>
      <c r="F130" s="66"/>
      <c r="G130" s="66"/>
      <c r="H130" s="66"/>
      <c r="I130" s="66"/>
      <c r="J130" s="66"/>
      <c r="K130" s="66"/>
      <c r="L130" s="66"/>
    </row>
    <row r="131" spans="3:12">
      <c r="C131" s="66"/>
      <c r="D131" s="66"/>
      <c r="E131" s="66"/>
      <c r="F131" s="66"/>
      <c r="G131" s="66"/>
      <c r="H131" s="66"/>
      <c r="I131" s="66"/>
      <c r="J131" s="66"/>
      <c r="K131" s="66"/>
      <c r="L131" s="66"/>
    </row>
    <row r="132" spans="3:12">
      <c r="C132" s="66"/>
      <c r="D132" s="66"/>
      <c r="E132" s="66"/>
      <c r="F132" s="66"/>
      <c r="G132" s="66"/>
      <c r="H132" s="66"/>
      <c r="I132" s="66"/>
      <c r="J132" s="66"/>
      <c r="K132" s="66"/>
      <c r="L132" s="66"/>
    </row>
    <row r="133" spans="3:12">
      <c r="C133" s="66"/>
      <c r="D133" s="66"/>
      <c r="E133" s="66"/>
      <c r="F133" s="66"/>
      <c r="G133" s="66"/>
      <c r="H133" s="66"/>
      <c r="I133" s="66"/>
      <c r="J133" s="66"/>
      <c r="K133" s="66"/>
      <c r="L133" s="66"/>
    </row>
    <row r="134" spans="3:12">
      <c r="C134" s="66"/>
      <c r="D134" s="66"/>
      <c r="E134" s="66"/>
      <c r="F134" s="66"/>
      <c r="G134" s="66"/>
      <c r="H134" s="66"/>
      <c r="I134" s="66"/>
      <c r="J134" s="66"/>
      <c r="K134" s="66"/>
      <c r="L134" s="66"/>
    </row>
    <row r="135" spans="3:12">
      <c r="C135" s="66"/>
      <c r="D135" s="66"/>
      <c r="E135" s="66"/>
      <c r="F135" s="66"/>
      <c r="G135" s="66"/>
      <c r="H135" s="66"/>
      <c r="I135" s="66"/>
      <c r="J135" s="66"/>
      <c r="K135" s="66"/>
      <c r="L135" s="66"/>
    </row>
    <row r="136" spans="3:12">
      <c r="C136" s="66"/>
      <c r="D136" s="66"/>
      <c r="E136" s="66"/>
      <c r="F136" s="66"/>
      <c r="G136" s="66"/>
      <c r="H136" s="66"/>
      <c r="I136" s="66"/>
      <c r="J136" s="66"/>
      <c r="K136" s="66"/>
      <c r="L136" s="66"/>
    </row>
    <row r="137" spans="3:12">
      <c r="C137" s="66"/>
      <c r="D137" s="66"/>
      <c r="E137" s="66"/>
      <c r="F137" s="66"/>
      <c r="G137" s="66"/>
      <c r="H137" s="66"/>
      <c r="I137" s="66"/>
      <c r="J137" s="66"/>
      <c r="K137" s="66"/>
      <c r="L137" s="66"/>
    </row>
    <row r="138" spans="3:12">
      <c r="C138" s="66"/>
      <c r="D138" s="66"/>
      <c r="E138" s="66"/>
      <c r="F138" s="66"/>
      <c r="G138" s="66"/>
      <c r="H138" s="66"/>
      <c r="I138" s="66"/>
      <c r="J138" s="66"/>
      <c r="K138" s="66"/>
      <c r="L138" s="66"/>
    </row>
    <row r="139" spans="3:12">
      <c r="C139" s="66"/>
      <c r="D139" s="66"/>
      <c r="E139" s="66"/>
      <c r="F139" s="66"/>
      <c r="G139" s="66"/>
      <c r="H139" s="66"/>
      <c r="I139" s="66"/>
      <c r="J139" s="66"/>
      <c r="K139" s="66"/>
      <c r="L139" s="66"/>
    </row>
    <row r="140" spans="3:12">
      <c r="C140" s="66"/>
      <c r="D140" s="66"/>
      <c r="E140" s="66"/>
      <c r="F140" s="66"/>
      <c r="G140" s="66"/>
      <c r="H140" s="66"/>
      <c r="I140" s="66"/>
      <c r="J140" s="66"/>
      <c r="K140" s="66"/>
      <c r="L140" s="66"/>
    </row>
    <row r="141" spans="3:12">
      <c r="C141" s="66"/>
      <c r="D141" s="66"/>
      <c r="E141" s="66"/>
      <c r="F141" s="66"/>
      <c r="G141" s="66"/>
      <c r="H141" s="66"/>
      <c r="I141" s="66"/>
      <c r="J141" s="66"/>
      <c r="K141" s="66"/>
      <c r="L141" s="66"/>
    </row>
    <row r="142" spans="3:12">
      <c r="C142" s="66"/>
      <c r="D142" s="66"/>
      <c r="E142" s="66"/>
      <c r="F142" s="66"/>
      <c r="G142" s="66"/>
      <c r="H142" s="66"/>
      <c r="I142" s="66"/>
      <c r="J142" s="66"/>
      <c r="K142" s="66"/>
      <c r="L142" s="66"/>
    </row>
    <row r="143" spans="3:12">
      <c r="C143" s="66"/>
      <c r="D143" s="66"/>
      <c r="E143" s="66"/>
      <c r="F143" s="66"/>
      <c r="G143" s="66"/>
      <c r="H143" s="66"/>
      <c r="I143" s="66"/>
      <c r="J143" s="66"/>
      <c r="K143" s="66"/>
      <c r="L143" s="66"/>
    </row>
    <row r="144" spans="3:12">
      <c r="C144" s="66"/>
      <c r="D144" s="66"/>
      <c r="E144" s="66"/>
      <c r="F144" s="66"/>
      <c r="G144" s="66"/>
      <c r="H144" s="66"/>
      <c r="I144" s="66"/>
      <c r="J144" s="66"/>
      <c r="K144" s="66"/>
      <c r="L144" s="66"/>
    </row>
    <row r="145" spans="3:12">
      <c r="C145" s="66"/>
      <c r="D145" s="66"/>
      <c r="E145" s="66"/>
      <c r="F145" s="66"/>
      <c r="G145" s="66"/>
      <c r="H145" s="66"/>
      <c r="I145" s="66"/>
      <c r="J145" s="66"/>
      <c r="K145" s="66"/>
      <c r="L145" s="66"/>
    </row>
    <row r="146" spans="3:12">
      <c r="C146" s="66"/>
      <c r="D146" s="66"/>
      <c r="E146" s="66"/>
      <c r="F146" s="66"/>
      <c r="G146" s="66"/>
      <c r="H146" s="66"/>
      <c r="I146" s="66"/>
      <c r="J146" s="66"/>
      <c r="K146" s="66"/>
      <c r="L146" s="66"/>
    </row>
    <row r="147" spans="3:12">
      <c r="C147" s="66"/>
      <c r="D147" s="66"/>
      <c r="E147" s="66"/>
      <c r="F147" s="66"/>
      <c r="G147" s="66"/>
      <c r="H147" s="66"/>
      <c r="I147" s="66"/>
      <c r="J147" s="66"/>
      <c r="K147" s="66"/>
      <c r="L147" s="66"/>
    </row>
    <row r="148" spans="3:12">
      <c r="C148" s="66"/>
      <c r="D148" s="66"/>
      <c r="E148" s="66"/>
      <c r="F148" s="66"/>
      <c r="G148" s="66"/>
      <c r="H148" s="66"/>
      <c r="I148" s="66"/>
      <c r="J148" s="66"/>
      <c r="K148" s="66"/>
      <c r="L148" s="66"/>
    </row>
    <row r="149" spans="3:12">
      <c r="C149" s="66"/>
      <c r="D149" s="66"/>
      <c r="E149" s="66"/>
      <c r="F149" s="66"/>
      <c r="G149" s="66"/>
      <c r="H149" s="66"/>
      <c r="I149" s="66"/>
      <c r="J149" s="66"/>
      <c r="K149" s="66"/>
      <c r="L149" s="66"/>
    </row>
    <row r="150" spans="3:12">
      <c r="C150" s="66"/>
      <c r="D150" s="66"/>
      <c r="E150" s="66"/>
      <c r="F150" s="66"/>
      <c r="G150" s="66"/>
      <c r="H150" s="66"/>
      <c r="I150" s="66"/>
      <c r="J150" s="66"/>
      <c r="K150" s="66"/>
      <c r="L150" s="66"/>
    </row>
    <row r="151" spans="3:12">
      <c r="C151" s="66"/>
      <c r="D151" s="66"/>
      <c r="E151" s="66"/>
      <c r="F151" s="66"/>
      <c r="G151" s="66"/>
      <c r="H151" s="66"/>
      <c r="I151" s="66"/>
      <c r="J151" s="66"/>
      <c r="K151" s="66"/>
      <c r="L151" s="66"/>
    </row>
    <row r="152" spans="3:12">
      <c r="C152" s="66"/>
      <c r="D152" s="66"/>
      <c r="E152" s="66"/>
      <c r="F152" s="66"/>
      <c r="G152" s="66"/>
      <c r="H152" s="66"/>
      <c r="I152" s="66"/>
      <c r="J152" s="66"/>
      <c r="K152" s="66"/>
      <c r="L152" s="66"/>
    </row>
    <row r="153" spans="3:12">
      <c r="C153" s="66"/>
      <c r="D153" s="66"/>
      <c r="E153" s="66"/>
      <c r="F153" s="66"/>
      <c r="G153" s="66"/>
      <c r="H153" s="66"/>
      <c r="I153" s="66"/>
      <c r="J153" s="66"/>
      <c r="K153" s="66"/>
      <c r="L153" s="66"/>
    </row>
    <row r="154" spans="3:12">
      <c r="C154" s="66"/>
      <c r="D154" s="66"/>
      <c r="E154" s="66"/>
      <c r="F154" s="66"/>
      <c r="G154" s="66"/>
      <c r="H154" s="66"/>
      <c r="I154" s="66"/>
      <c r="J154" s="66"/>
      <c r="K154" s="66"/>
      <c r="L154" s="66"/>
    </row>
    <row r="155" spans="3:12">
      <c r="C155" s="66"/>
      <c r="D155" s="66"/>
      <c r="E155" s="66"/>
      <c r="F155" s="66"/>
      <c r="G155" s="66"/>
      <c r="H155" s="66"/>
      <c r="I155" s="66"/>
      <c r="J155" s="66"/>
      <c r="K155" s="66"/>
      <c r="L155" s="66"/>
    </row>
    <row r="156" spans="3:12">
      <c r="C156" s="66"/>
      <c r="D156" s="66"/>
      <c r="E156" s="66"/>
      <c r="F156" s="66"/>
      <c r="G156" s="66"/>
      <c r="H156" s="66"/>
      <c r="I156" s="66"/>
      <c r="J156" s="66"/>
      <c r="K156" s="66"/>
      <c r="L156" s="66"/>
    </row>
    <row r="157" spans="3:12">
      <c r="C157" s="66"/>
      <c r="D157" s="66"/>
      <c r="E157" s="66"/>
      <c r="F157" s="66"/>
      <c r="G157" s="66"/>
      <c r="H157" s="66"/>
      <c r="I157" s="66"/>
      <c r="J157" s="66"/>
      <c r="K157" s="66"/>
      <c r="L157" s="66"/>
    </row>
    <row r="158" spans="3:12">
      <c r="C158" s="66"/>
      <c r="D158" s="66"/>
      <c r="E158" s="66"/>
      <c r="F158" s="66"/>
      <c r="G158" s="66"/>
      <c r="H158" s="66"/>
      <c r="I158" s="66"/>
      <c r="J158" s="66"/>
      <c r="K158" s="66"/>
      <c r="L158" s="66"/>
    </row>
    <row r="159" spans="3:12">
      <c r="C159" s="66"/>
      <c r="D159" s="66"/>
      <c r="E159" s="66"/>
      <c r="F159" s="66"/>
      <c r="G159" s="66"/>
      <c r="H159" s="66"/>
      <c r="I159" s="66"/>
      <c r="J159" s="66"/>
      <c r="K159" s="66"/>
      <c r="L159" s="66"/>
    </row>
    <row r="160" spans="3:12">
      <c r="C160" s="66"/>
      <c r="D160" s="66"/>
      <c r="E160" s="66"/>
      <c r="F160" s="66"/>
      <c r="G160" s="66"/>
      <c r="H160" s="66"/>
      <c r="I160" s="66"/>
      <c r="J160" s="66"/>
      <c r="K160" s="66"/>
      <c r="L160" s="66"/>
    </row>
    <row r="161" spans="3:12">
      <c r="C161" s="66"/>
      <c r="D161" s="66"/>
      <c r="E161" s="66"/>
      <c r="F161" s="66"/>
      <c r="G161" s="66"/>
      <c r="H161" s="66"/>
      <c r="I161" s="66"/>
      <c r="J161" s="66"/>
      <c r="K161" s="66"/>
      <c r="L161" s="66"/>
    </row>
    <row r="162" spans="3:12">
      <c r="C162" s="66"/>
      <c r="D162" s="66"/>
      <c r="E162" s="66"/>
      <c r="F162" s="66"/>
      <c r="G162" s="66"/>
      <c r="H162" s="66"/>
      <c r="I162" s="66"/>
      <c r="J162" s="66"/>
      <c r="K162" s="66"/>
      <c r="L162" s="66"/>
    </row>
    <row r="163" spans="3:12">
      <c r="C163" s="66"/>
      <c r="D163" s="66"/>
      <c r="E163" s="66"/>
      <c r="F163" s="66"/>
      <c r="G163" s="66"/>
      <c r="H163" s="66"/>
      <c r="I163" s="66"/>
      <c r="J163" s="66"/>
      <c r="K163" s="66"/>
      <c r="L163" s="66"/>
    </row>
    <row r="164" spans="3:12">
      <c r="C164" s="66"/>
      <c r="D164" s="66"/>
      <c r="E164" s="66"/>
      <c r="F164" s="66"/>
      <c r="G164" s="66"/>
      <c r="H164" s="66"/>
      <c r="I164" s="66"/>
      <c r="J164" s="66"/>
      <c r="K164" s="66"/>
      <c r="L164" s="66"/>
    </row>
    <row r="165" spans="3:12">
      <c r="C165" s="66"/>
      <c r="D165" s="66"/>
      <c r="E165" s="66"/>
      <c r="F165" s="66"/>
      <c r="G165" s="66"/>
      <c r="H165" s="66"/>
      <c r="I165" s="66"/>
      <c r="J165" s="66"/>
      <c r="K165" s="66"/>
      <c r="L165" s="66"/>
    </row>
    <row r="166" spans="3:12">
      <c r="C166" s="66"/>
      <c r="D166" s="66"/>
      <c r="E166" s="66"/>
      <c r="F166" s="66"/>
      <c r="G166" s="66"/>
      <c r="H166" s="66"/>
      <c r="I166" s="66"/>
      <c r="J166" s="66"/>
      <c r="K166" s="66"/>
      <c r="L166" s="66"/>
    </row>
    <row r="167" spans="3:12">
      <c r="C167" s="66"/>
      <c r="D167" s="66"/>
      <c r="E167" s="66"/>
      <c r="F167" s="66"/>
      <c r="G167" s="66"/>
      <c r="H167" s="66"/>
      <c r="I167" s="66"/>
      <c r="J167" s="66"/>
      <c r="K167" s="66"/>
      <c r="L167" s="66"/>
    </row>
    <row r="168" spans="3:12">
      <c r="C168" s="66"/>
      <c r="D168" s="66"/>
      <c r="E168" s="66"/>
      <c r="F168" s="66"/>
      <c r="G168" s="66"/>
      <c r="H168" s="66"/>
      <c r="I168" s="66"/>
      <c r="J168" s="66"/>
      <c r="K168" s="66"/>
      <c r="L168" s="66"/>
    </row>
    <row r="169" spans="3:12">
      <c r="C169" s="66"/>
      <c r="D169" s="66"/>
      <c r="E169" s="66"/>
      <c r="F169" s="66"/>
      <c r="G169" s="66"/>
      <c r="H169" s="66"/>
      <c r="I169" s="66"/>
      <c r="J169" s="66"/>
      <c r="K169" s="66"/>
      <c r="L169" s="66"/>
    </row>
    <row r="170" spans="3:12">
      <c r="C170" s="66"/>
      <c r="D170" s="66"/>
      <c r="E170" s="66"/>
      <c r="F170" s="66"/>
      <c r="G170" s="66"/>
      <c r="H170" s="66"/>
      <c r="I170" s="66"/>
      <c r="J170" s="66"/>
      <c r="K170" s="66"/>
      <c r="L170" s="66"/>
    </row>
    <row r="171" spans="3:12">
      <c r="C171" s="66"/>
      <c r="D171" s="66"/>
      <c r="E171" s="66"/>
      <c r="F171" s="66"/>
      <c r="G171" s="66"/>
      <c r="H171" s="66"/>
      <c r="I171" s="66"/>
      <c r="J171" s="66"/>
      <c r="K171" s="66"/>
      <c r="L171" s="66"/>
    </row>
    <row r="172" spans="3:12">
      <c r="C172" s="66"/>
      <c r="D172" s="66"/>
      <c r="E172" s="66"/>
      <c r="F172" s="66"/>
      <c r="G172" s="66"/>
      <c r="H172" s="66"/>
      <c r="I172" s="66"/>
      <c r="J172" s="66"/>
      <c r="K172" s="66"/>
      <c r="L172" s="66"/>
    </row>
    <row r="173" spans="3:12">
      <c r="C173" s="66"/>
      <c r="D173" s="66"/>
      <c r="E173" s="66"/>
      <c r="F173" s="66"/>
      <c r="G173" s="66"/>
      <c r="H173" s="66"/>
      <c r="I173" s="66"/>
      <c r="J173" s="66"/>
      <c r="K173" s="66"/>
      <c r="L173" s="66"/>
    </row>
    <row r="174" spans="3:12">
      <c r="C174" s="66"/>
      <c r="D174" s="66"/>
      <c r="E174" s="66"/>
      <c r="F174" s="66"/>
      <c r="G174" s="66"/>
      <c r="H174" s="66"/>
      <c r="I174" s="66"/>
      <c r="J174" s="66"/>
      <c r="K174" s="66"/>
      <c r="L174" s="66"/>
    </row>
    <row r="175" spans="3:12">
      <c r="C175" s="66"/>
      <c r="D175" s="66"/>
      <c r="E175" s="66"/>
      <c r="F175" s="66"/>
      <c r="G175" s="66"/>
      <c r="H175" s="66"/>
      <c r="I175" s="66"/>
      <c r="J175" s="66"/>
      <c r="K175" s="66"/>
      <c r="L175" s="66"/>
    </row>
    <row r="176" spans="3:12">
      <c r="C176" s="66"/>
      <c r="D176" s="66"/>
      <c r="E176" s="66"/>
      <c r="F176" s="66"/>
      <c r="G176" s="66"/>
      <c r="H176" s="66"/>
      <c r="I176" s="66"/>
      <c r="J176" s="66"/>
      <c r="K176" s="66"/>
      <c r="L176" s="66"/>
    </row>
    <row r="177" spans="3:12">
      <c r="C177" s="66"/>
      <c r="D177" s="66"/>
      <c r="E177" s="66"/>
      <c r="F177" s="66"/>
      <c r="G177" s="66"/>
      <c r="H177" s="66"/>
      <c r="I177" s="66"/>
      <c r="J177" s="66"/>
      <c r="K177" s="66"/>
      <c r="L177" s="66"/>
    </row>
    <row r="178" spans="3:12">
      <c r="C178" s="66"/>
      <c r="D178" s="66"/>
      <c r="E178" s="66"/>
      <c r="F178" s="66"/>
      <c r="G178" s="66"/>
      <c r="H178" s="66"/>
      <c r="I178" s="66"/>
      <c r="J178" s="66"/>
      <c r="K178" s="66"/>
      <c r="L178" s="66"/>
    </row>
    <row r="179" spans="3:12">
      <c r="C179" s="66"/>
      <c r="D179" s="66"/>
      <c r="E179" s="66"/>
      <c r="F179" s="66"/>
      <c r="G179" s="66"/>
      <c r="H179" s="66"/>
      <c r="I179" s="66"/>
      <c r="J179" s="66"/>
      <c r="K179" s="66"/>
      <c r="L179" s="66"/>
    </row>
    <row r="180" spans="3:12">
      <c r="C180" s="66"/>
      <c r="D180" s="66"/>
      <c r="E180" s="66"/>
      <c r="F180" s="66"/>
      <c r="G180" s="66"/>
      <c r="H180" s="66"/>
      <c r="I180" s="66"/>
      <c r="J180" s="66"/>
      <c r="K180" s="66"/>
      <c r="L180" s="66"/>
    </row>
    <row r="181" spans="3:12">
      <c r="C181" s="66"/>
      <c r="D181" s="66"/>
      <c r="E181" s="66"/>
      <c r="F181" s="66"/>
      <c r="G181" s="66"/>
      <c r="H181" s="66"/>
      <c r="I181" s="66"/>
      <c r="J181" s="66"/>
      <c r="K181" s="66"/>
      <c r="L181" s="66"/>
    </row>
    <row r="182" spans="3:12">
      <c r="C182" s="66"/>
      <c r="D182" s="66"/>
      <c r="E182" s="66"/>
      <c r="F182" s="66"/>
      <c r="G182" s="66"/>
      <c r="H182" s="66"/>
      <c r="I182" s="66"/>
      <c r="J182" s="66"/>
      <c r="K182" s="66"/>
      <c r="L182" s="66"/>
    </row>
    <row r="183" spans="3:12">
      <c r="C183" s="66"/>
      <c r="D183" s="66"/>
      <c r="E183" s="66"/>
      <c r="F183" s="66"/>
      <c r="G183" s="66"/>
      <c r="H183" s="66"/>
      <c r="I183" s="66"/>
      <c r="J183" s="66"/>
      <c r="K183" s="66"/>
      <c r="L183" s="66"/>
    </row>
    <row r="184" spans="3:12">
      <c r="C184" s="66"/>
      <c r="D184" s="66"/>
      <c r="E184" s="66"/>
      <c r="F184" s="66"/>
      <c r="G184" s="66"/>
      <c r="H184" s="66"/>
      <c r="I184" s="66"/>
      <c r="J184" s="66"/>
      <c r="K184" s="66"/>
      <c r="L184" s="66"/>
    </row>
    <row r="185" spans="3:12">
      <c r="C185" s="66"/>
      <c r="D185" s="66"/>
      <c r="E185" s="66"/>
      <c r="F185" s="66"/>
      <c r="G185" s="66"/>
      <c r="H185" s="66"/>
      <c r="I185" s="66"/>
      <c r="J185" s="66"/>
      <c r="K185" s="66"/>
      <c r="L185" s="66"/>
    </row>
    <row r="186" spans="3:12">
      <c r="C186" s="66"/>
      <c r="D186" s="66"/>
      <c r="E186" s="66"/>
      <c r="F186" s="66"/>
      <c r="G186" s="66"/>
      <c r="H186" s="66"/>
      <c r="I186" s="66"/>
      <c r="J186" s="66"/>
      <c r="K186" s="66"/>
      <c r="L186" s="66"/>
    </row>
    <row r="187" spans="3:12">
      <c r="C187" s="66"/>
      <c r="D187" s="66"/>
      <c r="E187" s="66"/>
      <c r="F187" s="66"/>
      <c r="G187" s="66"/>
      <c r="H187" s="66"/>
      <c r="I187" s="66"/>
      <c r="J187" s="66"/>
      <c r="K187" s="66"/>
      <c r="L187" s="66"/>
    </row>
    <row r="188" spans="3:12">
      <c r="C188" s="66"/>
      <c r="D188" s="66"/>
      <c r="E188" s="66"/>
      <c r="F188" s="66"/>
      <c r="G188" s="66"/>
      <c r="H188" s="66"/>
      <c r="I188" s="66"/>
      <c r="J188" s="66"/>
      <c r="K188" s="66"/>
      <c r="L188" s="66"/>
    </row>
    <row r="189" spans="3:12">
      <c r="C189" s="66"/>
      <c r="D189" s="66"/>
      <c r="E189" s="66"/>
      <c r="F189" s="66"/>
      <c r="G189" s="66"/>
      <c r="H189" s="66"/>
      <c r="I189" s="66"/>
      <c r="J189" s="66"/>
      <c r="K189" s="66"/>
      <c r="L189" s="66"/>
    </row>
    <row r="190" spans="3:12">
      <c r="C190" s="66"/>
      <c r="D190" s="66"/>
      <c r="E190" s="66"/>
      <c r="F190" s="66"/>
      <c r="G190" s="66"/>
      <c r="H190" s="66"/>
      <c r="I190" s="66"/>
      <c r="J190" s="66"/>
      <c r="K190" s="66"/>
      <c r="L190" s="66"/>
    </row>
    <row r="191" spans="3:12">
      <c r="C191" s="66"/>
      <c r="D191" s="66"/>
      <c r="E191" s="66"/>
      <c r="F191" s="66"/>
      <c r="G191" s="66"/>
      <c r="H191" s="66"/>
      <c r="I191" s="66"/>
      <c r="J191" s="66"/>
      <c r="K191" s="66"/>
      <c r="L191" s="66"/>
    </row>
    <row r="192" spans="3:12">
      <c r="C192" s="66"/>
      <c r="D192" s="66"/>
      <c r="E192" s="66"/>
      <c r="F192" s="66"/>
      <c r="G192" s="66"/>
      <c r="H192" s="66"/>
      <c r="I192" s="66"/>
      <c r="J192" s="66"/>
      <c r="K192" s="66"/>
      <c r="L192" s="66"/>
    </row>
    <row r="193" spans="3:12">
      <c r="C193" s="66"/>
      <c r="D193" s="66"/>
      <c r="E193" s="66"/>
      <c r="F193" s="66"/>
      <c r="G193" s="66"/>
      <c r="H193" s="66"/>
      <c r="I193" s="66"/>
      <c r="J193" s="66"/>
      <c r="K193" s="66"/>
      <c r="L193" s="66"/>
    </row>
    <row r="194" spans="3:12">
      <c r="C194" s="66"/>
      <c r="D194" s="66"/>
      <c r="E194" s="66"/>
      <c r="F194" s="66"/>
      <c r="G194" s="66"/>
      <c r="H194" s="66"/>
      <c r="I194" s="66"/>
      <c r="J194" s="66"/>
      <c r="K194" s="66"/>
      <c r="L194" s="66"/>
    </row>
    <row r="195" spans="3:12">
      <c r="C195" s="66"/>
      <c r="D195" s="66"/>
      <c r="E195" s="66"/>
      <c r="F195" s="66"/>
      <c r="G195" s="66"/>
      <c r="H195" s="66"/>
      <c r="I195" s="66"/>
      <c r="J195" s="66"/>
      <c r="K195" s="66"/>
      <c r="L195" s="66"/>
    </row>
    <row r="196" spans="3:12">
      <c r="C196" s="66"/>
      <c r="D196" s="66"/>
      <c r="E196" s="66"/>
      <c r="F196" s="66"/>
      <c r="G196" s="66"/>
      <c r="H196" s="66"/>
      <c r="I196" s="66"/>
      <c r="J196" s="66"/>
      <c r="K196" s="66"/>
      <c r="L196" s="66"/>
    </row>
    <row r="197" spans="3:12">
      <c r="C197" s="66"/>
      <c r="D197" s="66"/>
      <c r="E197" s="66"/>
      <c r="F197" s="66"/>
      <c r="G197" s="66"/>
      <c r="H197" s="66"/>
      <c r="I197" s="66"/>
      <c r="J197" s="66"/>
      <c r="K197" s="66"/>
      <c r="L197" s="66"/>
    </row>
    <row r="198" spans="3:12">
      <c r="C198" s="66"/>
      <c r="D198" s="66"/>
      <c r="E198" s="66"/>
      <c r="F198" s="66"/>
      <c r="G198" s="66"/>
      <c r="H198" s="66"/>
      <c r="I198" s="66"/>
      <c r="J198" s="66"/>
      <c r="K198" s="66"/>
      <c r="L198" s="66"/>
    </row>
    <row r="199" spans="3:12">
      <c r="C199" s="66"/>
      <c r="D199" s="66"/>
      <c r="E199" s="66"/>
      <c r="F199" s="66"/>
      <c r="G199" s="66"/>
      <c r="H199" s="66"/>
      <c r="I199" s="66"/>
      <c r="J199" s="66"/>
      <c r="K199" s="66"/>
      <c r="L199" s="66"/>
    </row>
    <row r="200" spans="3:12">
      <c r="C200" s="66"/>
      <c r="D200" s="66"/>
      <c r="E200" s="66"/>
      <c r="F200" s="66"/>
      <c r="G200" s="66"/>
      <c r="H200" s="66"/>
      <c r="I200" s="66"/>
      <c r="J200" s="66"/>
      <c r="K200" s="66"/>
      <c r="L200" s="66"/>
    </row>
    <row r="201" spans="3:12">
      <c r="C201" s="66"/>
      <c r="D201" s="66"/>
      <c r="E201" s="66"/>
      <c r="F201" s="66"/>
      <c r="G201" s="66"/>
      <c r="H201" s="66"/>
      <c r="I201" s="66"/>
      <c r="J201" s="66"/>
      <c r="K201" s="66"/>
      <c r="L201" s="66"/>
    </row>
    <row r="202" spans="3:12">
      <c r="C202" s="66"/>
      <c r="D202" s="66"/>
      <c r="E202" s="66"/>
      <c r="F202" s="66"/>
      <c r="G202" s="66"/>
      <c r="H202" s="66"/>
      <c r="I202" s="66"/>
      <c r="J202" s="66"/>
      <c r="K202" s="66"/>
      <c r="L202" s="66"/>
    </row>
    <row r="203" spans="3:12">
      <c r="C203" s="66"/>
      <c r="D203" s="66"/>
      <c r="E203" s="66"/>
      <c r="F203" s="66"/>
      <c r="G203" s="66"/>
      <c r="H203" s="66"/>
      <c r="I203" s="66"/>
      <c r="J203" s="66"/>
      <c r="K203" s="66"/>
      <c r="L203" s="66"/>
    </row>
    <row r="204" spans="3:12">
      <c r="C204" s="66"/>
      <c r="D204" s="66"/>
      <c r="E204" s="66"/>
      <c r="F204" s="66"/>
      <c r="G204" s="66"/>
      <c r="H204" s="66"/>
      <c r="I204" s="66"/>
      <c r="J204" s="66"/>
      <c r="K204" s="66"/>
      <c r="L204" s="66"/>
    </row>
    <row r="205" spans="3:12">
      <c r="C205" s="66"/>
      <c r="D205" s="66"/>
      <c r="E205" s="66"/>
      <c r="F205" s="66"/>
      <c r="G205" s="66"/>
      <c r="H205" s="66"/>
      <c r="I205" s="66"/>
      <c r="J205" s="66"/>
      <c r="K205" s="66"/>
      <c r="L205" s="66"/>
    </row>
    <row r="206" spans="3:12">
      <c r="C206" s="66"/>
      <c r="D206" s="66"/>
      <c r="E206" s="66"/>
      <c r="F206" s="66"/>
      <c r="G206" s="66"/>
      <c r="H206" s="66"/>
      <c r="I206" s="66"/>
      <c r="J206" s="66"/>
      <c r="K206" s="66"/>
      <c r="L206" s="66"/>
    </row>
    <row r="207" spans="3:12">
      <c r="C207" s="66"/>
      <c r="D207" s="66"/>
      <c r="E207" s="66"/>
      <c r="F207" s="66"/>
      <c r="G207" s="66"/>
      <c r="H207" s="66"/>
      <c r="I207" s="66"/>
      <c r="J207" s="66"/>
      <c r="K207" s="66"/>
      <c r="L207" s="66"/>
    </row>
    <row r="208" spans="3:12">
      <c r="C208" s="66"/>
      <c r="D208" s="66"/>
      <c r="E208" s="66"/>
      <c r="F208" s="66"/>
      <c r="G208" s="66"/>
      <c r="H208" s="66"/>
      <c r="I208" s="66"/>
      <c r="J208" s="66"/>
      <c r="K208" s="66"/>
      <c r="L208" s="66"/>
    </row>
    <row r="209" spans="3:12">
      <c r="C209" s="66"/>
      <c r="D209" s="66"/>
      <c r="E209" s="66"/>
      <c r="F209" s="66"/>
      <c r="G209" s="66"/>
      <c r="H209" s="66"/>
      <c r="I209" s="66"/>
      <c r="J209" s="66"/>
      <c r="K209" s="66"/>
      <c r="L209" s="66"/>
    </row>
    <row r="210" spans="3:12">
      <c r="C210" s="66"/>
      <c r="D210" s="66"/>
      <c r="E210" s="66"/>
      <c r="F210" s="66"/>
      <c r="G210" s="66"/>
      <c r="H210" s="66"/>
      <c r="I210" s="66"/>
      <c r="J210" s="66"/>
      <c r="K210" s="66"/>
      <c r="L210" s="66"/>
    </row>
    <row r="211" spans="3:12">
      <c r="C211" s="66"/>
      <c r="D211" s="66"/>
      <c r="E211" s="66"/>
      <c r="F211" s="66"/>
      <c r="G211" s="66"/>
      <c r="H211" s="66"/>
      <c r="I211" s="66"/>
      <c r="J211" s="66"/>
      <c r="K211" s="66"/>
      <c r="L211" s="66"/>
    </row>
    <row r="212" spans="3:12">
      <c r="C212" s="66"/>
      <c r="D212" s="66"/>
      <c r="E212" s="66"/>
      <c r="F212" s="66"/>
      <c r="G212" s="66"/>
      <c r="H212" s="66"/>
      <c r="I212" s="66"/>
      <c r="J212" s="66"/>
      <c r="K212" s="66"/>
      <c r="L212" s="66"/>
    </row>
    <row r="213" spans="3:12">
      <c r="C213" s="66"/>
      <c r="D213" s="66"/>
      <c r="E213" s="66"/>
      <c r="F213" s="66"/>
      <c r="G213" s="66"/>
      <c r="H213" s="66"/>
      <c r="I213" s="66"/>
      <c r="J213" s="66"/>
      <c r="K213" s="66"/>
      <c r="L213" s="66"/>
    </row>
    <row r="214" spans="3:12">
      <c r="C214" s="66"/>
      <c r="D214" s="66"/>
      <c r="E214" s="66"/>
      <c r="F214" s="66"/>
      <c r="G214" s="66"/>
      <c r="H214" s="66"/>
      <c r="I214" s="66"/>
      <c r="J214" s="66"/>
      <c r="K214" s="66"/>
      <c r="L214" s="66"/>
    </row>
    <row r="215" spans="3:12">
      <c r="C215" s="66"/>
      <c r="D215" s="66"/>
      <c r="E215" s="66"/>
      <c r="F215" s="66"/>
      <c r="G215" s="66"/>
      <c r="H215" s="66"/>
      <c r="I215" s="66"/>
      <c r="J215" s="66"/>
      <c r="K215" s="66"/>
      <c r="L215" s="66"/>
    </row>
    <row r="216" spans="3:12">
      <c r="C216" s="66"/>
      <c r="D216" s="66"/>
      <c r="E216" s="66"/>
      <c r="F216" s="66"/>
      <c r="G216" s="66"/>
      <c r="H216" s="66"/>
      <c r="I216" s="66"/>
      <c r="J216" s="66"/>
      <c r="K216" s="66"/>
      <c r="L216" s="66"/>
    </row>
    <row r="217" spans="3:12">
      <c r="C217" s="66"/>
      <c r="D217" s="66"/>
      <c r="E217" s="66"/>
      <c r="F217" s="66"/>
      <c r="G217" s="66"/>
      <c r="H217" s="66"/>
      <c r="I217" s="66"/>
      <c r="J217" s="66"/>
      <c r="K217" s="66"/>
      <c r="L217" s="66"/>
    </row>
    <row r="218" spans="3:12">
      <c r="C218" s="66"/>
      <c r="D218" s="66"/>
      <c r="E218" s="66"/>
      <c r="F218" s="66"/>
      <c r="G218" s="66"/>
      <c r="H218" s="66"/>
      <c r="I218" s="66"/>
      <c r="J218" s="66"/>
      <c r="K218" s="66"/>
      <c r="L218" s="66"/>
    </row>
    <row r="219" spans="3:12">
      <c r="C219" s="66"/>
      <c r="D219" s="66"/>
      <c r="E219" s="66"/>
      <c r="F219" s="66"/>
      <c r="G219" s="66"/>
      <c r="H219" s="66"/>
      <c r="I219" s="66"/>
      <c r="J219" s="66"/>
      <c r="K219" s="66"/>
      <c r="L219" s="66"/>
    </row>
    <row r="220" spans="3:12">
      <c r="C220" s="66"/>
      <c r="D220" s="66"/>
      <c r="E220" s="66"/>
      <c r="F220" s="66"/>
      <c r="G220" s="66"/>
      <c r="H220" s="66"/>
      <c r="I220" s="66"/>
      <c r="J220" s="66"/>
      <c r="K220" s="66"/>
      <c r="L220" s="66"/>
    </row>
    <row r="221" spans="3:12">
      <c r="C221" s="66"/>
      <c r="D221" s="66"/>
      <c r="E221" s="66"/>
      <c r="F221" s="66"/>
      <c r="G221" s="66"/>
      <c r="H221" s="66"/>
      <c r="I221" s="66"/>
      <c r="J221" s="66"/>
      <c r="K221" s="66"/>
      <c r="L221" s="66"/>
    </row>
    <row r="222" spans="3:12">
      <c r="C222" s="66"/>
      <c r="D222" s="66"/>
      <c r="E222" s="66"/>
      <c r="F222" s="66"/>
      <c r="G222" s="66"/>
      <c r="H222" s="66"/>
      <c r="I222" s="66"/>
      <c r="J222" s="66"/>
      <c r="K222" s="66"/>
      <c r="L222" s="66"/>
    </row>
    <row r="223" spans="3:12">
      <c r="C223" s="66"/>
      <c r="D223" s="66"/>
      <c r="E223" s="66"/>
      <c r="F223" s="66"/>
      <c r="G223" s="66"/>
      <c r="H223" s="66"/>
      <c r="I223" s="66"/>
      <c r="J223" s="66"/>
      <c r="K223" s="66"/>
      <c r="L223" s="66"/>
    </row>
    <row r="224" spans="3:12">
      <c r="C224" s="66"/>
      <c r="D224" s="66"/>
      <c r="E224" s="66"/>
      <c r="F224" s="66"/>
      <c r="G224" s="66"/>
      <c r="H224" s="66"/>
      <c r="I224" s="66"/>
      <c r="J224" s="66"/>
      <c r="K224" s="66"/>
      <c r="L224" s="66"/>
    </row>
    <row r="225" spans="3:12">
      <c r="C225" s="66"/>
      <c r="D225" s="66"/>
      <c r="E225" s="66"/>
      <c r="F225" s="66"/>
      <c r="G225" s="66"/>
      <c r="H225" s="66"/>
      <c r="I225" s="66"/>
      <c r="J225" s="66"/>
      <c r="K225" s="66"/>
      <c r="L225" s="66"/>
    </row>
    <row r="226" spans="3:12">
      <c r="C226" s="66"/>
      <c r="D226" s="66"/>
      <c r="E226" s="66"/>
      <c r="F226" s="66"/>
      <c r="G226" s="66"/>
      <c r="H226" s="66"/>
      <c r="I226" s="66"/>
      <c r="J226" s="66"/>
      <c r="K226" s="66"/>
      <c r="L226" s="66"/>
    </row>
    <row r="227" spans="3:12">
      <c r="C227" s="66"/>
      <c r="D227" s="66"/>
      <c r="E227" s="66"/>
      <c r="F227" s="66"/>
      <c r="G227" s="66"/>
      <c r="H227" s="66"/>
      <c r="I227" s="66"/>
      <c r="J227" s="66"/>
      <c r="K227" s="66"/>
      <c r="L227" s="66"/>
    </row>
    <row r="228" spans="3:12">
      <c r="C228" s="66"/>
      <c r="D228" s="66"/>
      <c r="E228" s="66"/>
      <c r="F228" s="66"/>
      <c r="G228" s="66"/>
      <c r="H228" s="66"/>
      <c r="I228" s="66"/>
      <c r="J228" s="66"/>
      <c r="K228" s="66"/>
      <c r="L228" s="66"/>
    </row>
    <row r="229" spans="3:12">
      <c r="C229" s="66"/>
      <c r="D229" s="66"/>
      <c r="E229" s="66"/>
      <c r="F229" s="66"/>
      <c r="G229" s="66"/>
      <c r="H229" s="66"/>
      <c r="I229" s="66"/>
      <c r="J229" s="66"/>
      <c r="K229" s="66"/>
      <c r="L229" s="66"/>
    </row>
    <row r="230" spans="3:12">
      <c r="C230" s="66"/>
      <c r="D230" s="66"/>
      <c r="E230" s="66"/>
      <c r="F230" s="66"/>
      <c r="G230" s="66"/>
      <c r="H230" s="66"/>
      <c r="I230" s="66"/>
      <c r="J230" s="66"/>
      <c r="K230" s="66"/>
      <c r="L230" s="66"/>
    </row>
    <row r="231" spans="3:12">
      <c r="C231" s="66"/>
      <c r="D231" s="66"/>
      <c r="E231" s="66"/>
      <c r="F231" s="66"/>
      <c r="G231" s="66"/>
      <c r="H231" s="66"/>
      <c r="I231" s="66"/>
      <c r="J231" s="66"/>
      <c r="K231" s="66"/>
      <c r="L231" s="66"/>
    </row>
    <row r="232" spans="3:12">
      <c r="C232" s="66"/>
      <c r="D232" s="66"/>
      <c r="E232" s="66"/>
      <c r="F232" s="66"/>
      <c r="G232" s="66"/>
      <c r="H232" s="66"/>
      <c r="I232" s="66"/>
      <c r="J232" s="66"/>
      <c r="K232" s="66"/>
      <c r="L232" s="66"/>
    </row>
    <row r="233" spans="3:12">
      <c r="C233" s="66"/>
      <c r="D233" s="66"/>
      <c r="E233" s="66"/>
      <c r="F233" s="66"/>
      <c r="G233" s="66"/>
      <c r="H233" s="66"/>
      <c r="I233" s="66"/>
      <c r="J233" s="66"/>
      <c r="K233" s="66"/>
      <c r="L233" s="66"/>
    </row>
    <row r="234" spans="3:12">
      <c r="C234" s="66"/>
      <c r="D234" s="66"/>
      <c r="E234" s="66"/>
      <c r="F234" s="66"/>
      <c r="G234" s="66"/>
      <c r="H234" s="66"/>
      <c r="I234" s="66"/>
      <c r="J234" s="66"/>
      <c r="K234" s="66"/>
      <c r="L234" s="66"/>
    </row>
    <row r="235" spans="3:12">
      <c r="C235" s="66"/>
      <c r="D235" s="66"/>
      <c r="E235" s="66"/>
      <c r="F235" s="66"/>
      <c r="G235" s="66"/>
      <c r="H235" s="66"/>
      <c r="I235" s="66"/>
      <c r="J235" s="66"/>
      <c r="K235" s="66"/>
      <c r="L235" s="66"/>
    </row>
    <row r="236" spans="3:12">
      <c r="C236" s="66"/>
      <c r="D236" s="66"/>
      <c r="E236" s="66"/>
      <c r="F236" s="66"/>
      <c r="G236" s="66"/>
      <c r="H236" s="66"/>
      <c r="I236" s="66"/>
      <c r="J236" s="66"/>
      <c r="K236" s="66"/>
      <c r="L236" s="66"/>
    </row>
    <row r="237" spans="3:12">
      <c r="C237" s="66"/>
      <c r="D237" s="66"/>
      <c r="E237" s="66"/>
      <c r="F237" s="66"/>
      <c r="G237" s="66"/>
      <c r="H237" s="66"/>
      <c r="I237" s="66"/>
      <c r="J237" s="66"/>
      <c r="K237" s="66"/>
      <c r="L237" s="66"/>
    </row>
    <row r="238" spans="3:12">
      <c r="C238" s="66"/>
      <c r="D238" s="66"/>
      <c r="E238" s="66"/>
      <c r="F238" s="66"/>
      <c r="G238" s="66"/>
      <c r="H238" s="66"/>
      <c r="I238" s="66"/>
      <c r="J238" s="66"/>
      <c r="K238" s="66"/>
      <c r="L238" s="66"/>
    </row>
    <row r="239" spans="3:12">
      <c r="C239" s="66"/>
      <c r="D239" s="66"/>
      <c r="E239" s="66"/>
      <c r="F239" s="66"/>
      <c r="G239" s="66"/>
      <c r="H239" s="66"/>
      <c r="I239" s="66"/>
      <c r="J239" s="66"/>
      <c r="K239" s="66"/>
      <c r="L239" s="66"/>
    </row>
    <row r="240" spans="3:12">
      <c r="C240" s="66"/>
      <c r="D240" s="66"/>
      <c r="E240" s="66"/>
      <c r="F240" s="66"/>
      <c r="G240" s="66"/>
      <c r="H240" s="66"/>
      <c r="I240" s="66"/>
      <c r="J240" s="66"/>
      <c r="K240" s="66"/>
      <c r="L240" s="66"/>
    </row>
    <row r="241" spans="3:12">
      <c r="C241" s="66"/>
      <c r="D241" s="66"/>
      <c r="E241" s="66"/>
      <c r="F241" s="66"/>
      <c r="G241" s="66"/>
      <c r="H241" s="66"/>
      <c r="I241" s="66"/>
      <c r="J241" s="66"/>
      <c r="K241" s="66"/>
      <c r="L241" s="66"/>
    </row>
    <row r="242" spans="3:12">
      <c r="C242" s="66"/>
      <c r="D242" s="66"/>
      <c r="E242" s="66"/>
      <c r="F242" s="66"/>
      <c r="G242" s="66"/>
      <c r="H242" s="66"/>
      <c r="I242" s="66"/>
      <c r="J242" s="66"/>
      <c r="K242" s="66"/>
      <c r="L242" s="66"/>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4"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S295"/>
  <sheetViews>
    <sheetView view="pageBreakPreview" zoomScale="65" zoomScaleNormal="75" zoomScaleSheetLayoutView="65" workbookViewId="0"/>
  </sheetViews>
  <sheetFormatPr defaultColWidth="8.90625" defaultRowHeight="15.6"/>
  <cols>
    <col min="1" max="1" width="6" style="14" customWidth="1"/>
    <col min="2" max="2" width="1.453125" style="14" customWidth="1"/>
    <col min="3" max="3" width="39.08984375" style="14" customWidth="1"/>
    <col min="4" max="4" width="8.81640625" style="14" customWidth="1"/>
    <col min="5" max="5" width="14.453125" style="14" customWidth="1"/>
    <col min="6" max="6" width="11.90625" style="14" customWidth="1"/>
    <col min="7" max="7" width="16.90625" style="14" bestFit="1" customWidth="1"/>
    <col min="8" max="8" width="13.90625" style="14" customWidth="1"/>
    <col min="9" max="10" width="12.81640625" style="14" customWidth="1"/>
    <col min="11" max="11" width="13.54296875" style="14" customWidth="1"/>
    <col min="12" max="12" width="13.54296875" style="291" customWidth="1"/>
    <col min="13" max="14" width="15.36328125" style="14" customWidth="1"/>
    <col min="15" max="15" width="15.453125" style="14" customWidth="1"/>
    <col min="16" max="16" width="13.81640625" style="14" customWidth="1"/>
    <col min="17" max="16384" width="8.90625" style="14"/>
  </cols>
  <sheetData>
    <row r="1" spans="1:16">
      <c r="P1" s="4" t="s">
        <v>310</v>
      </c>
    </row>
    <row r="2" spans="1:16">
      <c r="G2" s="47"/>
      <c r="P2" s="4" t="s">
        <v>279</v>
      </c>
    </row>
    <row r="3" spans="1:16">
      <c r="P3" s="7" t="str">
        <f>'Attachment H-21-A ATSI '!K4</f>
        <v>For the 12 months ended 12/31/2021</v>
      </c>
    </row>
    <row r="4" spans="1:16">
      <c r="O4" s="40"/>
    </row>
    <row r="5" spans="1:16">
      <c r="A5" s="696" t="s">
        <v>285</v>
      </c>
      <c r="B5" s="696"/>
      <c r="C5" s="696"/>
      <c r="D5" s="696"/>
      <c r="E5" s="696"/>
      <c r="F5" s="696"/>
      <c r="G5" s="696"/>
      <c r="H5" s="696"/>
      <c r="I5" s="696"/>
      <c r="J5" s="696"/>
      <c r="K5" s="696"/>
      <c r="L5" s="696"/>
      <c r="M5" s="696"/>
      <c r="N5" s="696"/>
      <c r="O5" s="696"/>
      <c r="P5" s="696"/>
    </row>
    <row r="6" spans="1:16">
      <c r="A6" s="702" t="s">
        <v>313</v>
      </c>
      <c r="B6" s="702"/>
      <c r="C6" s="702"/>
      <c r="D6" s="702"/>
      <c r="E6" s="702"/>
      <c r="F6" s="702"/>
      <c r="G6" s="702"/>
      <c r="H6" s="702"/>
      <c r="I6" s="702"/>
      <c r="J6" s="702"/>
      <c r="K6" s="702"/>
      <c r="L6" s="702"/>
      <c r="M6" s="702"/>
      <c r="N6" s="702"/>
      <c r="O6" s="702"/>
      <c r="P6" s="702"/>
    </row>
    <row r="7" spans="1:16">
      <c r="A7" s="702"/>
      <c r="B7" s="702"/>
      <c r="C7" s="702"/>
      <c r="D7" s="702"/>
      <c r="E7" s="702"/>
      <c r="F7" s="702"/>
      <c r="G7" s="702"/>
      <c r="H7" s="702"/>
      <c r="I7" s="702"/>
      <c r="J7" s="702"/>
      <c r="K7" s="702"/>
      <c r="L7" s="702"/>
      <c r="M7" s="702"/>
      <c r="N7" s="702"/>
      <c r="O7" s="8"/>
      <c r="P7" s="8"/>
    </row>
    <row r="8" spans="1:16">
      <c r="A8" s="173"/>
      <c r="C8" s="8"/>
      <c r="D8" s="8"/>
      <c r="F8" s="8"/>
      <c r="H8" s="8"/>
      <c r="I8" s="8"/>
      <c r="J8" s="8"/>
      <c r="K8" s="8"/>
      <c r="L8" s="292"/>
      <c r="M8" s="8"/>
      <c r="N8" s="8"/>
      <c r="O8" s="8"/>
      <c r="P8" s="8"/>
    </row>
    <row r="9" spans="1:16">
      <c r="A9" s="173"/>
      <c r="C9" s="8"/>
      <c r="D9" s="8"/>
      <c r="E9" s="8"/>
      <c r="F9" s="8"/>
      <c r="G9" s="25"/>
      <c r="H9" s="8"/>
      <c r="I9" s="8"/>
      <c r="J9" s="8"/>
      <c r="K9" s="8"/>
      <c r="L9" s="292"/>
      <c r="M9" s="8"/>
      <c r="N9" s="8"/>
      <c r="O9" s="8"/>
      <c r="P9" s="8"/>
    </row>
    <row r="10" spans="1:16">
      <c r="A10" s="173"/>
      <c r="D10" s="8"/>
      <c r="E10" s="8"/>
      <c r="F10" s="8"/>
      <c r="G10" s="25"/>
      <c r="H10" s="8"/>
      <c r="I10" s="8"/>
      <c r="J10" s="8"/>
      <c r="K10" s="8"/>
      <c r="L10" s="292"/>
      <c r="M10" s="8"/>
      <c r="N10" s="8"/>
      <c r="O10" s="8"/>
      <c r="P10" s="8"/>
    </row>
    <row r="11" spans="1:16">
      <c r="A11" s="173"/>
      <c r="C11" s="8"/>
      <c r="D11" s="8"/>
      <c r="E11" s="8"/>
      <c r="F11" s="8"/>
      <c r="G11" s="25"/>
      <c r="M11" s="8"/>
      <c r="N11" s="8"/>
      <c r="O11" s="8"/>
      <c r="P11" s="8"/>
    </row>
    <row r="12" spans="1:16">
      <c r="A12" s="173"/>
      <c r="C12" s="8"/>
      <c r="D12" s="8"/>
      <c r="E12" s="8"/>
      <c r="F12" s="8"/>
      <c r="G12" s="8"/>
      <c r="M12" s="5"/>
      <c r="N12" s="8"/>
      <c r="O12" s="8"/>
      <c r="P12" s="8"/>
    </row>
    <row r="13" spans="1:16">
      <c r="C13" s="9" t="s">
        <v>27</v>
      </c>
      <c r="D13" s="9"/>
      <c r="E13" s="9" t="s">
        <v>28</v>
      </c>
      <c r="F13" s="9"/>
      <c r="G13" s="9" t="s">
        <v>29</v>
      </c>
      <c r="I13" s="12" t="s">
        <v>30</v>
      </c>
      <c r="N13" s="10"/>
      <c r="O13" s="12"/>
      <c r="P13" s="10"/>
    </row>
    <row r="14" spans="1:16">
      <c r="C14" s="27"/>
      <c r="D14" s="27"/>
      <c r="E14" s="26"/>
      <c r="F14" s="26"/>
      <c r="G14" s="10"/>
      <c r="N14" s="10"/>
      <c r="P14" s="10"/>
    </row>
    <row r="15" spans="1:16">
      <c r="A15" s="173" t="s">
        <v>5</v>
      </c>
      <c r="C15" s="27"/>
      <c r="D15" s="27"/>
      <c r="E15" s="172" t="s">
        <v>278</v>
      </c>
      <c r="F15" s="172"/>
      <c r="G15" s="42" t="s">
        <v>33</v>
      </c>
      <c r="I15" s="42" t="s">
        <v>12</v>
      </c>
      <c r="N15" s="10"/>
      <c r="P15" s="8"/>
    </row>
    <row r="16" spans="1:16">
      <c r="A16" s="173" t="s">
        <v>7</v>
      </c>
      <c r="C16" s="28"/>
      <c r="D16" s="28"/>
      <c r="E16" s="10"/>
      <c r="F16" s="10"/>
      <c r="G16" s="10"/>
      <c r="I16" s="10"/>
      <c r="N16" s="10"/>
      <c r="O16" s="10"/>
      <c r="P16" s="8"/>
    </row>
    <row r="17" spans="1:16">
      <c r="A17" s="43"/>
      <c r="C17" s="27"/>
      <c r="D17" s="27"/>
      <c r="E17" s="10"/>
      <c r="F17" s="10"/>
      <c r="G17" s="10"/>
      <c r="I17" s="10"/>
      <c r="N17" s="10"/>
      <c r="O17" s="10"/>
      <c r="P17" s="8"/>
    </row>
    <row r="18" spans="1:16">
      <c r="A18" s="171">
        <v>1</v>
      </c>
      <c r="C18" s="27" t="s">
        <v>232</v>
      </c>
      <c r="D18" s="27"/>
      <c r="E18" s="171" t="s">
        <v>315</v>
      </c>
      <c r="F18" s="171"/>
      <c r="G18" s="30">
        <f>'Attachment H-21-A ATSI '!I66</f>
        <v>5167031424.2478809</v>
      </c>
      <c r="N18" s="10"/>
      <c r="O18" s="10"/>
      <c r="P18" s="8"/>
    </row>
    <row r="19" spans="1:16">
      <c r="A19" s="171">
        <v>2</v>
      </c>
      <c r="C19" s="27" t="s">
        <v>233</v>
      </c>
      <c r="D19" s="27"/>
      <c r="E19" s="171" t="s">
        <v>316</v>
      </c>
      <c r="F19" s="171"/>
      <c r="G19" s="30">
        <f>'Attachment H-21-A ATSI '!I82</f>
        <v>4049396868.1465282</v>
      </c>
      <c r="N19" s="10"/>
      <c r="O19" s="10"/>
      <c r="P19" s="8"/>
    </row>
    <row r="20" spans="1:16">
      <c r="A20" s="171"/>
      <c r="E20" s="171"/>
      <c r="F20" s="171"/>
      <c r="N20" s="10"/>
      <c r="O20" s="10"/>
      <c r="P20" s="8"/>
    </row>
    <row r="21" spans="1:16">
      <c r="A21" s="171"/>
      <c r="C21" s="27" t="s">
        <v>234</v>
      </c>
      <c r="D21" s="27"/>
      <c r="E21" s="171"/>
      <c r="F21" s="171"/>
      <c r="G21" s="10"/>
      <c r="I21" s="10"/>
      <c r="N21" s="10"/>
      <c r="O21" s="10"/>
      <c r="P21" s="10"/>
    </row>
    <row r="22" spans="1:16">
      <c r="A22" s="171">
        <v>3</v>
      </c>
      <c r="C22" s="27" t="s">
        <v>235</v>
      </c>
      <c r="D22" s="27"/>
      <c r="E22" s="171" t="s">
        <v>317</v>
      </c>
      <c r="F22" s="171"/>
      <c r="G22" s="30">
        <f>'Attachment H-21-A ATSI '!I147</f>
        <v>131880157.73</v>
      </c>
      <c r="N22" s="10"/>
      <c r="O22" s="10"/>
      <c r="P22" s="10"/>
    </row>
    <row r="23" spans="1:16">
      <c r="A23" s="171">
        <v>4</v>
      </c>
      <c r="C23" s="27" t="s">
        <v>236</v>
      </c>
      <c r="D23" s="27"/>
      <c r="E23" s="171" t="s">
        <v>280</v>
      </c>
      <c r="F23" s="171"/>
      <c r="G23" s="81">
        <f>IF(G22=0,0,G22/G18)</f>
        <v>2.5523389912264105E-2</v>
      </c>
      <c r="I23" s="82">
        <f>G23</f>
        <v>2.5523389912264105E-2</v>
      </c>
      <c r="N23" s="10"/>
      <c r="O23" s="45"/>
      <c r="P23" s="15"/>
    </row>
    <row r="24" spans="1:16">
      <c r="A24" s="171"/>
      <c r="E24" s="171"/>
      <c r="F24" s="171"/>
      <c r="I24" s="81"/>
      <c r="N24" s="10"/>
      <c r="P24" s="10"/>
    </row>
    <row r="25" spans="1:16">
      <c r="A25" s="12"/>
      <c r="C25" s="27" t="s">
        <v>237</v>
      </c>
      <c r="D25" s="27"/>
      <c r="E25" s="46"/>
      <c r="F25" s="46"/>
      <c r="G25" s="10"/>
      <c r="I25" s="81"/>
      <c r="N25" s="10"/>
      <c r="O25" s="10"/>
      <c r="P25" s="10"/>
    </row>
    <row r="26" spans="1:16">
      <c r="A26" s="12" t="s">
        <v>238</v>
      </c>
      <c r="C26" s="27" t="s">
        <v>239</v>
      </c>
      <c r="D26" s="27"/>
      <c r="E26" s="171" t="s">
        <v>314</v>
      </c>
      <c r="F26" s="171"/>
      <c r="G26" s="30">
        <f>'Attachment H-21-A ATSI '!I164</f>
        <v>226414363.82999995</v>
      </c>
      <c r="I26" s="81"/>
      <c r="N26" s="10"/>
      <c r="O26" s="13"/>
      <c r="P26" s="10"/>
    </row>
    <row r="27" spans="1:16">
      <c r="A27" s="12" t="s">
        <v>240</v>
      </c>
      <c r="C27" s="27" t="s">
        <v>241</v>
      </c>
      <c r="D27" s="27"/>
      <c r="E27" s="171" t="s">
        <v>281</v>
      </c>
      <c r="F27" s="171"/>
      <c r="G27" s="81">
        <f>IF(G26=0,0,G26/G18)</f>
        <v>4.3819041387571409E-2</v>
      </c>
      <c r="I27" s="82">
        <f>G27</f>
        <v>4.3819041387571409E-2</v>
      </c>
      <c r="N27" s="10"/>
      <c r="O27" s="45"/>
      <c r="P27" s="10"/>
    </row>
    <row r="28" spans="1:16">
      <c r="A28" s="12"/>
      <c r="C28" s="27"/>
      <c r="D28" s="27"/>
      <c r="E28" s="171"/>
      <c r="F28" s="171"/>
      <c r="G28" s="10"/>
      <c r="I28" s="81"/>
      <c r="N28" s="10"/>
    </row>
    <row r="29" spans="1:16">
      <c r="A29" s="170" t="s">
        <v>242</v>
      </c>
      <c r="B29" s="47"/>
      <c r="C29" s="28" t="s">
        <v>243</v>
      </c>
      <c r="D29" s="28"/>
      <c r="E29" s="26" t="s">
        <v>244</v>
      </c>
      <c r="F29" s="26"/>
      <c r="G29" s="15"/>
      <c r="I29" s="83">
        <f>I23+I27</f>
        <v>6.9342431299835514E-2</v>
      </c>
      <c r="N29" s="10"/>
    </row>
    <row r="30" spans="1:16">
      <c r="A30" s="12"/>
      <c r="C30" s="27"/>
      <c r="D30" s="27"/>
      <c r="E30" s="171"/>
      <c r="F30" s="171"/>
      <c r="G30" s="10"/>
      <c r="I30" s="81"/>
      <c r="N30" s="10"/>
      <c r="O30" s="10"/>
      <c r="P30" s="10"/>
    </row>
    <row r="31" spans="1:16">
      <c r="A31" s="12"/>
      <c r="C31" s="10" t="s">
        <v>245</v>
      </c>
      <c r="D31" s="10"/>
      <c r="E31" s="171"/>
      <c r="F31" s="171"/>
      <c r="G31" s="10"/>
      <c r="I31" s="81"/>
      <c r="N31" s="10"/>
    </row>
    <row r="32" spans="1:16">
      <c r="A32" s="12" t="s">
        <v>246</v>
      </c>
      <c r="C32" s="10" t="s">
        <v>92</v>
      </c>
      <c r="D32" s="10"/>
      <c r="E32" s="171" t="s">
        <v>318</v>
      </c>
      <c r="F32" s="171"/>
      <c r="G32" s="30">
        <f>'Attachment H-21-A ATSI '!I177</f>
        <v>38285663.350991271</v>
      </c>
      <c r="I32" s="81"/>
      <c r="N32" s="10"/>
    </row>
    <row r="33" spans="1:16">
      <c r="A33" s="12" t="s">
        <v>247</v>
      </c>
      <c r="C33" s="10" t="s">
        <v>248</v>
      </c>
      <c r="D33" s="10"/>
      <c r="E33" s="171" t="s">
        <v>282</v>
      </c>
      <c r="F33" s="171"/>
      <c r="G33" s="81">
        <f>IF(G19=0,0,G32/G19)</f>
        <v>9.4546582114869888E-3</v>
      </c>
      <c r="I33" s="82">
        <f>G33</f>
        <v>9.4546582114869888E-3</v>
      </c>
      <c r="N33" s="10"/>
      <c r="P33" s="10"/>
    </row>
    <row r="34" spans="1:16">
      <c r="A34" s="12"/>
      <c r="C34" s="10"/>
      <c r="D34" s="10"/>
      <c r="E34" s="171"/>
      <c r="F34" s="171"/>
      <c r="G34" s="10"/>
      <c r="I34" s="81"/>
      <c r="N34" s="10"/>
      <c r="P34" s="8"/>
    </row>
    <row r="35" spans="1:16">
      <c r="A35" s="12"/>
      <c r="C35" s="27" t="s">
        <v>93</v>
      </c>
      <c r="D35" s="27"/>
      <c r="E35" s="16"/>
      <c r="F35" s="16"/>
      <c r="I35" s="81"/>
      <c r="N35" s="10"/>
      <c r="P35" s="10"/>
    </row>
    <row r="36" spans="1:16">
      <c r="A36" s="12" t="s">
        <v>249</v>
      </c>
      <c r="C36" s="27" t="s">
        <v>250</v>
      </c>
      <c r="D36" s="27"/>
      <c r="E36" s="171" t="s">
        <v>319</v>
      </c>
      <c r="F36" s="171"/>
      <c r="G36" s="30">
        <f>'Attachment H-21-A ATSI '!I179</f>
        <v>283814305.24240589</v>
      </c>
      <c r="I36" s="81"/>
      <c r="N36" s="10"/>
      <c r="P36" s="10"/>
    </row>
    <row r="37" spans="1:16">
      <c r="A37" s="12" t="s">
        <v>251</v>
      </c>
      <c r="C37" s="10" t="s">
        <v>252</v>
      </c>
      <c r="D37" s="10"/>
      <c r="E37" s="171" t="s">
        <v>283</v>
      </c>
      <c r="F37" s="171"/>
      <c r="G37" s="82">
        <f>IF(G19=0,0,G36/G19)</f>
        <v>7.0088043845480646E-2</v>
      </c>
      <c r="I37" s="82">
        <f>G37</f>
        <v>7.0088043845480646E-2</v>
      </c>
      <c r="N37" s="10"/>
    </row>
    <row r="38" spans="1:16">
      <c r="A38" s="12"/>
      <c r="C38" s="27"/>
      <c r="D38" s="27"/>
      <c r="E38" s="171"/>
      <c r="F38" s="171"/>
      <c r="G38" s="10"/>
      <c r="I38" s="81"/>
      <c r="N38" s="10"/>
      <c r="O38" s="16"/>
      <c r="P38" s="10"/>
    </row>
    <row r="39" spans="1:16">
      <c r="A39" s="170" t="s">
        <v>253</v>
      </c>
      <c r="B39" s="47"/>
      <c r="C39" s="28" t="s">
        <v>254</v>
      </c>
      <c r="D39" s="28"/>
      <c r="E39" s="26" t="s">
        <v>255</v>
      </c>
      <c r="F39" s="26"/>
      <c r="G39" s="15"/>
      <c r="I39" s="83">
        <f>I33+I37</f>
        <v>7.9542702056967632E-2</v>
      </c>
      <c r="N39" s="10"/>
      <c r="O39" s="16"/>
      <c r="P39" s="10"/>
    </row>
    <row r="40" spans="1:16">
      <c r="N40" s="8"/>
      <c r="O40" s="8"/>
      <c r="P40" s="10"/>
    </row>
    <row r="41" spans="1:16">
      <c r="N41" s="8"/>
      <c r="O41" s="8"/>
      <c r="P41" s="10"/>
    </row>
    <row r="42" spans="1:16">
      <c r="N42" s="8"/>
      <c r="O42" s="8"/>
      <c r="P42" s="10"/>
    </row>
    <row r="43" spans="1:16">
      <c r="N43" s="8"/>
      <c r="O43" s="8"/>
      <c r="P43" s="27"/>
    </row>
    <row r="44" spans="1:16">
      <c r="N44" s="10"/>
      <c r="O44" s="10"/>
      <c r="P44" s="10"/>
    </row>
    <row r="45" spans="1:16">
      <c r="N45" s="10"/>
      <c r="O45" s="45"/>
      <c r="P45" s="10"/>
    </row>
    <row r="46" spans="1:16">
      <c r="N46" s="10"/>
      <c r="O46" s="45"/>
      <c r="P46" s="10"/>
    </row>
    <row r="47" spans="1:16">
      <c r="N47" s="10"/>
      <c r="O47" s="45"/>
      <c r="P47" s="10"/>
    </row>
    <row r="48" spans="1:16">
      <c r="A48" s="12"/>
      <c r="E48" s="46"/>
      <c r="F48" s="46"/>
      <c r="G48" s="10"/>
      <c r="J48" s="44"/>
      <c r="M48" s="10"/>
      <c r="N48" s="10"/>
      <c r="O48" s="45"/>
      <c r="P48" s="10"/>
    </row>
    <row r="49" spans="1:16">
      <c r="A49" s="12"/>
      <c r="E49" s="46"/>
      <c r="F49" s="46"/>
      <c r="G49" s="10"/>
      <c r="J49" s="44"/>
      <c r="M49" s="10"/>
      <c r="N49" s="10"/>
      <c r="O49" s="45"/>
      <c r="P49" s="10"/>
    </row>
    <row r="50" spans="1:16">
      <c r="A50" s="11"/>
      <c r="C50" s="12"/>
      <c r="D50" s="12"/>
      <c r="E50" s="46"/>
      <c r="F50" s="46"/>
      <c r="G50" s="10"/>
      <c r="J50" s="44"/>
      <c r="N50" s="10"/>
      <c r="O50" s="24"/>
      <c r="P50" s="24"/>
    </row>
    <row r="51" spans="1:16">
      <c r="A51" s="11"/>
      <c r="C51" s="12"/>
      <c r="D51" s="12"/>
      <c r="E51" s="46"/>
      <c r="F51" s="46"/>
      <c r="G51" s="10"/>
      <c r="J51" s="44"/>
      <c r="N51" s="10"/>
      <c r="O51" s="45"/>
      <c r="P51" s="24"/>
    </row>
    <row r="52" spans="1:16">
      <c r="A52" s="11"/>
      <c r="C52" s="12"/>
      <c r="D52" s="12"/>
      <c r="E52" s="46"/>
      <c r="F52" s="46"/>
      <c r="G52" s="10"/>
      <c r="J52" s="44"/>
      <c r="N52" s="10"/>
      <c r="O52" s="45"/>
      <c r="P52" s="24"/>
    </row>
    <row r="53" spans="1:16">
      <c r="A53" s="173"/>
      <c r="G53" s="10"/>
      <c r="N53" s="10"/>
      <c r="O53" s="10"/>
      <c r="P53" s="10"/>
    </row>
    <row r="54" spans="1:16">
      <c r="P54" s="40" t="str">
        <f>P1</f>
        <v>Attachment  H-21A, Appendix E</v>
      </c>
    </row>
    <row r="55" spans="1:16">
      <c r="P55" s="40" t="s">
        <v>284</v>
      </c>
    </row>
    <row r="56" spans="1:16">
      <c r="P56" s="40" t="str">
        <f>P3</f>
        <v>For the 12 months ended 12/31/2021</v>
      </c>
    </row>
    <row r="57" spans="1:16">
      <c r="A57" s="173"/>
      <c r="G57" s="10"/>
      <c r="N57" s="10"/>
      <c r="O57" s="40"/>
      <c r="P57" s="10"/>
    </row>
    <row r="58" spans="1:16">
      <c r="A58" s="173"/>
      <c r="C58" s="27"/>
      <c r="D58" s="27"/>
      <c r="N58" s="10"/>
      <c r="O58" s="40"/>
      <c r="P58" s="10"/>
    </row>
    <row r="59" spans="1:16">
      <c r="A59" s="173"/>
      <c r="C59" s="27"/>
      <c r="D59" s="27"/>
      <c r="M59" s="10"/>
      <c r="N59" s="10"/>
      <c r="P59" s="10"/>
    </row>
    <row r="60" spans="1:16" ht="14.25" customHeight="1">
      <c r="A60" s="173"/>
      <c r="N60" s="10"/>
      <c r="P60" s="10"/>
    </row>
    <row r="61" spans="1:16">
      <c r="A61" s="700" t="str">
        <f>A5</f>
        <v xml:space="preserve">  Legacy MTEP Credit Calculation</v>
      </c>
      <c r="B61" s="700"/>
      <c r="C61" s="700"/>
      <c r="D61" s="700"/>
      <c r="E61" s="700"/>
      <c r="F61" s="700"/>
      <c r="G61" s="700"/>
      <c r="H61" s="700"/>
      <c r="I61" s="700"/>
      <c r="J61" s="700"/>
      <c r="K61" s="700"/>
      <c r="L61" s="700"/>
      <c r="M61" s="700"/>
      <c r="N61" s="700"/>
      <c r="O61" s="700"/>
      <c r="P61" s="700"/>
    </row>
    <row r="62" spans="1:16">
      <c r="A62" s="701" t="str">
        <f>A6</f>
        <v>To be completed in conjunction with Attachment H-21A</v>
      </c>
      <c r="B62" s="701"/>
      <c r="C62" s="701"/>
      <c r="D62" s="701"/>
      <c r="E62" s="701"/>
      <c r="F62" s="701"/>
      <c r="G62" s="701"/>
      <c r="H62" s="701"/>
      <c r="I62" s="701"/>
      <c r="J62" s="701"/>
      <c r="K62" s="701"/>
      <c r="L62" s="701"/>
      <c r="M62" s="701"/>
      <c r="N62" s="701"/>
      <c r="O62" s="701"/>
      <c r="P62" s="701"/>
    </row>
    <row r="63" spans="1:16">
      <c r="A63" s="173"/>
      <c r="E63" s="28"/>
      <c r="H63" s="8"/>
      <c r="I63" s="8"/>
      <c r="J63" s="8"/>
      <c r="K63" s="8"/>
      <c r="L63" s="292"/>
      <c r="M63" s="8"/>
      <c r="N63" s="10"/>
      <c r="O63" s="10"/>
      <c r="P63" s="10"/>
    </row>
    <row r="64" spans="1:16">
      <c r="A64" s="173"/>
      <c r="E64" s="28"/>
      <c r="F64" s="28"/>
      <c r="H64" s="8"/>
      <c r="I64" s="8"/>
      <c r="J64" s="8"/>
      <c r="K64" s="8"/>
      <c r="L64" s="292"/>
      <c r="M64" s="8"/>
      <c r="N64" s="10"/>
      <c r="O64" s="10"/>
      <c r="P64" s="10"/>
    </row>
    <row r="65" spans="1:19">
      <c r="A65" s="608"/>
      <c r="C65" s="49">
        <v>-1</v>
      </c>
      <c r="D65" s="49">
        <v>-2</v>
      </c>
      <c r="E65" s="49">
        <v>-3</v>
      </c>
      <c r="F65" s="49">
        <v>-4</v>
      </c>
      <c r="G65" s="49">
        <v>-5</v>
      </c>
      <c r="H65" s="49">
        <v>-6</v>
      </c>
      <c r="I65" s="49">
        <v>-7</v>
      </c>
      <c r="J65" s="49">
        <v>-8</v>
      </c>
      <c r="K65" s="49">
        <v>-9</v>
      </c>
      <c r="L65" s="49">
        <v>-10</v>
      </c>
      <c r="M65" s="607" t="s">
        <v>765</v>
      </c>
      <c r="N65" s="607" t="s">
        <v>766</v>
      </c>
      <c r="O65" s="607" t="s">
        <v>771</v>
      </c>
      <c r="P65" s="607" t="s">
        <v>772</v>
      </c>
    </row>
    <row r="66" spans="1:19" ht="79.5" customHeight="1">
      <c r="A66" s="50" t="s">
        <v>256</v>
      </c>
      <c r="B66" s="51"/>
      <c r="C66" s="51" t="s">
        <v>257</v>
      </c>
      <c r="D66" s="52" t="s">
        <v>258</v>
      </c>
      <c r="E66" s="53" t="s">
        <v>259</v>
      </c>
      <c r="F66" s="53" t="s">
        <v>243</v>
      </c>
      <c r="G66" s="54" t="s">
        <v>260</v>
      </c>
      <c r="H66" s="53" t="s">
        <v>261</v>
      </c>
      <c r="I66" s="53" t="s">
        <v>254</v>
      </c>
      <c r="J66" s="54" t="s">
        <v>262</v>
      </c>
      <c r="K66" s="53" t="s">
        <v>263</v>
      </c>
      <c r="L66" s="644" t="s">
        <v>645</v>
      </c>
      <c r="M66" s="645" t="s">
        <v>264</v>
      </c>
      <c r="N66" s="55" t="s">
        <v>774</v>
      </c>
      <c r="O66" s="55" t="s">
        <v>410</v>
      </c>
      <c r="P66" s="55" t="s">
        <v>775</v>
      </c>
    </row>
    <row r="67" spans="1:19" ht="46.5" customHeight="1">
      <c r="A67" s="56"/>
      <c r="B67" s="57"/>
      <c r="C67" s="57"/>
      <c r="D67" s="57"/>
      <c r="E67" s="58" t="s">
        <v>21</v>
      </c>
      <c r="F67" s="58" t="s">
        <v>286</v>
      </c>
      <c r="G67" s="59" t="s">
        <v>265</v>
      </c>
      <c r="H67" s="58" t="s">
        <v>22</v>
      </c>
      <c r="I67" s="58" t="s">
        <v>287</v>
      </c>
      <c r="J67" s="59" t="s">
        <v>266</v>
      </c>
      <c r="K67" s="58" t="s">
        <v>186</v>
      </c>
      <c r="L67" s="174" t="s">
        <v>646</v>
      </c>
      <c r="M67" s="646" t="s">
        <v>267</v>
      </c>
      <c r="N67" s="60" t="s">
        <v>776</v>
      </c>
      <c r="O67" s="60" t="s">
        <v>571</v>
      </c>
      <c r="P67" s="174" t="s">
        <v>777</v>
      </c>
    </row>
    <row r="68" spans="1:19">
      <c r="A68" s="61"/>
      <c r="B68" s="8"/>
      <c r="C68" s="8"/>
      <c r="D68" s="8"/>
      <c r="E68" s="8"/>
      <c r="F68" s="8"/>
      <c r="G68" s="62"/>
      <c r="H68" s="8"/>
      <c r="I68" s="8"/>
      <c r="J68" s="62"/>
      <c r="K68" s="8"/>
      <c r="L68" s="295"/>
      <c r="M68" s="10"/>
      <c r="N68" s="63"/>
      <c r="O68" s="63"/>
      <c r="P68" s="62"/>
    </row>
    <row r="69" spans="1:19">
      <c r="A69" s="64" t="s">
        <v>9</v>
      </c>
      <c r="C69" s="649" t="s">
        <v>760</v>
      </c>
      <c r="D69" s="275">
        <v>890</v>
      </c>
      <c r="E69" s="120">
        <v>10408158.470000001</v>
      </c>
      <c r="F69" s="82">
        <f>$I$29</f>
        <v>6.9342431299835514E-2</v>
      </c>
      <c r="G69" s="77">
        <f>E69*F69</f>
        <v>721727.0136637761</v>
      </c>
      <c r="H69" s="120">
        <v>7600102.6428114995</v>
      </c>
      <c r="I69" s="82">
        <f>$I$39</f>
        <v>7.9542702056967632E-2</v>
      </c>
      <c r="J69" s="77">
        <f>H69*I69</f>
        <v>604532.70011952741</v>
      </c>
      <c r="K69" s="120">
        <v>226729.81267500002</v>
      </c>
      <c r="L69" s="75">
        <f>G69+J69+K69</f>
        <v>1552989.5264583034</v>
      </c>
      <c r="M69" s="198">
        <v>0.92779999999999996</v>
      </c>
      <c r="N69" s="75">
        <f>L69*(1-M69)</f>
        <v>112125.84381028957</v>
      </c>
      <c r="O69" s="120">
        <f>'Appendix E-True-up'!K18</f>
        <v>12.375862559598053</v>
      </c>
      <c r="P69" s="77">
        <f>N69+O69</f>
        <v>112138.21967284917</v>
      </c>
      <c r="Q69" s="66"/>
      <c r="R69" s="66"/>
      <c r="S69" s="66"/>
    </row>
    <row r="70" spans="1:19">
      <c r="A70" s="64" t="s">
        <v>268</v>
      </c>
      <c r="C70" s="649" t="s">
        <v>761</v>
      </c>
      <c r="D70" s="275">
        <v>1326</v>
      </c>
      <c r="E70" s="120">
        <v>5952507.1099999975</v>
      </c>
      <c r="F70" s="82">
        <f>$I$29</f>
        <v>6.9342431299835514E-2</v>
      </c>
      <c r="G70" s="77">
        <f>E70*F70</f>
        <v>412761.31533695728</v>
      </c>
      <c r="H70" s="120">
        <v>4352611.1452569971</v>
      </c>
      <c r="I70" s="82">
        <f>$I$39</f>
        <v>7.9542702056967632E-2</v>
      </c>
      <c r="J70" s="77">
        <f>H70*I70</f>
        <v>346218.45149701397</v>
      </c>
      <c r="K70" s="120">
        <v>122659.49731599999</v>
      </c>
      <c r="L70" s="75">
        <f>G70+J70+K70</f>
        <v>881639.26414997131</v>
      </c>
      <c r="M70" s="198">
        <v>0.82579999999999998</v>
      </c>
      <c r="N70" s="75">
        <f t="shared" ref="N70" si="0">L70*(1-M70)</f>
        <v>153581.55981492501</v>
      </c>
      <c r="O70" s="120">
        <f>'Appendix E-True-up'!K19</f>
        <v>-252.16341438632895</v>
      </c>
      <c r="P70" s="77">
        <f t="shared" ref="P70" si="1">N70+O70</f>
        <v>153329.39640053868</v>
      </c>
      <c r="Q70" s="66"/>
      <c r="R70" s="66"/>
      <c r="S70" s="66"/>
    </row>
    <row r="71" spans="1:19">
      <c r="A71" s="64"/>
      <c r="C71" s="66"/>
      <c r="D71" s="66"/>
      <c r="E71" s="66"/>
      <c r="F71" s="66"/>
      <c r="G71" s="67"/>
      <c r="H71" s="66"/>
      <c r="I71" s="66"/>
      <c r="J71" s="67"/>
      <c r="K71" s="66"/>
      <c r="L71" s="296"/>
      <c r="M71" s="66"/>
      <c r="N71" s="67"/>
      <c r="O71" s="67"/>
      <c r="P71" s="67"/>
      <c r="Q71" s="66"/>
      <c r="R71" s="66"/>
      <c r="S71" s="66"/>
    </row>
    <row r="72" spans="1:19">
      <c r="A72" s="64"/>
      <c r="C72" s="66"/>
      <c r="D72" s="66"/>
      <c r="E72" s="66"/>
      <c r="F72" s="66"/>
      <c r="G72" s="67"/>
      <c r="H72" s="66"/>
      <c r="I72" s="66"/>
      <c r="J72" s="67"/>
      <c r="K72" s="66"/>
      <c r="L72" s="296"/>
      <c r="M72" s="66"/>
      <c r="N72" s="67"/>
      <c r="O72" s="67"/>
      <c r="P72" s="67"/>
      <c r="Q72" s="66"/>
      <c r="R72" s="66"/>
      <c r="S72" s="66"/>
    </row>
    <row r="73" spans="1:19">
      <c r="A73" s="64"/>
      <c r="C73" s="66"/>
      <c r="D73" s="66"/>
      <c r="E73" s="66"/>
      <c r="F73" s="66"/>
      <c r="G73" s="67"/>
      <c r="H73" s="66"/>
      <c r="I73" s="66"/>
      <c r="J73" s="67"/>
      <c r="K73" s="66"/>
      <c r="L73" s="296"/>
      <c r="M73" s="66"/>
      <c r="N73" s="67"/>
      <c r="O73" s="67"/>
      <c r="P73" s="67"/>
      <c r="Q73" s="66"/>
      <c r="R73" s="66"/>
      <c r="S73" s="66"/>
    </row>
    <row r="74" spans="1:19">
      <c r="A74" s="64"/>
      <c r="C74" s="66"/>
      <c r="D74" s="66"/>
      <c r="E74" s="66"/>
      <c r="F74" s="66"/>
      <c r="G74" s="67"/>
      <c r="H74" s="66"/>
      <c r="I74" s="66"/>
      <c r="J74" s="67"/>
      <c r="K74" s="66"/>
      <c r="L74" s="296"/>
      <c r="M74" s="66"/>
      <c r="N74" s="67"/>
      <c r="O74" s="67"/>
      <c r="P74" s="67"/>
      <c r="Q74" s="66"/>
      <c r="R74" s="66"/>
      <c r="S74" s="66"/>
    </row>
    <row r="75" spans="1:19">
      <c r="A75" s="64"/>
      <c r="C75" s="66"/>
      <c r="D75" s="66"/>
      <c r="E75" s="66"/>
      <c r="F75" s="66"/>
      <c r="G75" s="67"/>
      <c r="H75" s="66"/>
      <c r="I75" s="66"/>
      <c r="J75" s="67"/>
      <c r="K75" s="66"/>
      <c r="L75" s="296"/>
      <c r="M75" s="66"/>
      <c r="N75" s="67"/>
      <c r="O75" s="67"/>
      <c r="P75" s="67"/>
      <c r="Q75" s="66"/>
      <c r="R75" s="66"/>
      <c r="S75" s="66"/>
    </row>
    <row r="76" spans="1:19">
      <c r="A76" s="64"/>
      <c r="C76" s="66"/>
      <c r="D76" s="66"/>
      <c r="E76" s="66"/>
      <c r="F76" s="66"/>
      <c r="G76" s="67"/>
      <c r="H76" s="66"/>
      <c r="I76" s="66"/>
      <c r="J76" s="67"/>
      <c r="K76" s="66"/>
      <c r="L76" s="296"/>
      <c r="M76" s="66"/>
      <c r="N76" s="67"/>
      <c r="O76" s="67"/>
      <c r="P76" s="67"/>
      <c r="Q76" s="66"/>
      <c r="R76" s="66"/>
      <c r="S76" s="66"/>
    </row>
    <row r="77" spans="1:19">
      <c r="A77" s="64"/>
      <c r="C77" s="66"/>
      <c r="D77" s="66"/>
      <c r="E77" s="66"/>
      <c r="F77" s="66"/>
      <c r="G77" s="67"/>
      <c r="H77" s="66"/>
      <c r="I77" s="66"/>
      <c r="J77" s="67"/>
      <c r="K77" s="66"/>
      <c r="L77" s="296"/>
      <c r="M77" s="66"/>
      <c r="N77" s="67"/>
      <c r="O77" s="67"/>
      <c r="P77" s="67"/>
      <c r="Q77" s="66"/>
      <c r="R77" s="66"/>
      <c r="S77" s="66"/>
    </row>
    <row r="78" spans="1:19">
      <c r="A78" s="64"/>
      <c r="C78" s="66"/>
      <c r="D78" s="66"/>
      <c r="E78" s="66"/>
      <c r="F78" s="66"/>
      <c r="G78" s="67"/>
      <c r="H78" s="66"/>
      <c r="I78" s="66"/>
      <c r="J78" s="67"/>
      <c r="K78" s="66"/>
      <c r="L78" s="296"/>
      <c r="M78" s="66"/>
      <c r="N78" s="67"/>
      <c r="O78" s="67"/>
      <c r="P78" s="67"/>
      <c r="Q78" s="66"/>
      <c r="R78" s="66"/>
      <c r="S78" s="66"/>
    </row>
    <row r="79" spans="1:19">
      <c r="A79" s="64"/>
      <c r="C79" s="66"/>
      <c r="D79" s="66"/>
      <c r="E79" s="66"/>
      <c r="F79" s="66"/>
      <c r="G79" s="67"/>
      <c r="H79" s="66"/>
      <c r="I79" s="66"/>
      <c r="J79" s="67"/>
      <c r="K79" s="66"/>
      <c r="L79" s="296"/>
      <c r="M79" s="66"/>
      <c r="N79" s="67"/>
      <c r="O79" s="67"/>
      <c r="P79" s="67"/>
      <c r="Q79" s="66"/>
      <c r="R79" s="66"/>
      <c r="S79" s="66"/>
    </row>
    <row r="80" spans="1:19">
      <c r="A80" s="64"/>
      <c r="C80" s="66"/>
      <c r="D80" s="66"/>
      <c r="E80" s="66"/>
      <c r="F80" s="66"/>
      <c r="G80" s="67"/>
      <c r="H80" s="66"/>
      <c r="I80" s="66"/>
      <c r="J80" s="67"/>
      <c r="K80" s="66"/>
      <c r="L80" s="296"/>
      <c r="M80" s="66"/>
      <c r="N80" s="67"/>
      <c r="O80" s="67"/>
      <c r="P80" s="67"/>
      <c r="Q80" s="66"/>
      <c r="R80" s="66"/>
      <c r="S80" s="66"/>
    </row>
    <row r="81" spans="1:19">
      <c r="A81" s="64"/>
      <c r="C81" s="66"/>
      <c r="D81" s="66"/>
      <c r="E81" s="66"/>
      <c r="F81" s="66"/>
      <c r="G81" s="67"/>
      <c r="H81" s="66"/>
      <c r="I81" s="66"/>
      <c r="J81" s="67"/>
      <c r="K81" s="66"/>
      <c r="L81" s="296"/>
      <c r="M81" s="66"/>
      <c r="N81" s="67"/>
      <c r="O81" s="67"/>
      <c r="P81" s="67"/>
      <c r="Q81" s="66"/>
      <c r="R81" s="66"/>
      <c r="S81" s="66"/>
    </row>
    <row r="82" spans="1:19">
      <c r="A82" s="64"/>
      <c r="C82" s="66"/>
      <c r="D82" s="66"/>
      <c r="E82" s="66"/>
      <c r="F82" s="66"/>
      <c r="G82" s="67"/>
      <c r="H82" s="66"/>
      <c r="I82" s="66"/>
      <c r="J82" s="67"/>
      <c r="K82" s="66"/>
      <c r="L82" s="296"/>
      <c r="M82" s="66"/>
      <c r="N82" s="67"/>
      <c r="O82" s="67"/>
      <c r="P82" s="67"/>
      <c r="Q82" s="66"/>
      <c r="R82" s="66"/>
      <c r="S82" s="66"/>
    </row>
    <row r="83" spans="1:19">
      <c r="A83" s="68"/>
      <c r="B83" s="69"/>
      <c r="C83" s="70"/>
      <c r="D83" s="70"/>
      <c r="E83" s="70"/>
      <c r="F83" s="70"/>
      <c r="G83" s="71"/>
      <c r="H83" s="70"/>
      <c r="I83" s="70"/>
      <c r="J83" s="71"/>
      <c r="K83" s="70"/>
      <c r="L83" s="297"/>
      <c r="M83" s="70"/>
      <c r="N83" s="71"/>
      <c r="O83" s="71"/>
      <c r="P83" s="71"/>
      <c r="Q83" s="66"/>
      <c r="R83" s="66"/>
      <c r="S83" s="66"/>
    </row>
    <row r="84" spans="1:19">
      <c r="A84" s="12" t="s">
        <v>270</v>
      </c>
      <c r="C84" s="27" t="s">
        <v>271</v>
      </c>
      <c r="D84" s="27"/>
      <c r="E84" s="46"/>
      <c r="F84" s="46"/>
      <c r="G84" s="10"/>
      <c r="H84" s="10"/>
      <c r="I84" s="10"/>
      <c r="J84" s="10"/>
      <c r="K84" s="10"/>
      <c r="L84" s="294"/>
      <c r="N84" s="648"/>
      <c r="O84" s="30"/>
      <c r="P84" s="30">
        <f>SUM(P69:P83)</f>
        <v>265467.61607338785</v>
      </c>
      <c r="Q84" s="30"/>
      <c r="R84" s="66"/>
      <c r="S84" s="66"/>
    </row>
    <row r="85" spans="1:19">
      <c r="A85" s="66"/>
      <c r="B85" s="66"/>
      <c r="C85" s="66"/>
      <c r="D85" s="66"/>
      <c r="E85" s="66"/>
      <c r="F85" s="66"/>
      <c r="G85" s="66"/>
      <c r="H85" s="66"/>
      <c r="I85" s="66"/>
      <c r="J85" s="66"/>
      <c r="K85" s="66"/>
      <c r="L85" s="293"/>
      <c r="N85" s="647"/>
      <c r="O85" s="647"/>
      <c r="P85" s="30"/>
      <c r="Q85" s="66"/>
      <c r="R85" s="66"/>
      <c r="S85" s="66"/>
    </row>
    <row r="86" spans="1:19">
      <c r="A86" s="72">
        <v>3</v>
      </c>
      <c r="B86" s="66"/>
      <c r="C86" s="14" t="s">
        <v>324</v>
      </c>
      <c r="D86" s="66"/>
      <c r="E86" s="66"/>
      <c r="F86" s="66"/>
      <c r="G86" s="66"/>
      <c r="H86" s="66"/>
      <c r="I86" s="66"/>
      <c r="J86" s="66"/>
      <c r="K86" s="66"/>
      <c r="L86" s="293"/>
      <c r="N86" s="30">
        <f>SUM(N69:N83)</f>
        <v>265707.40362521459</v>
      </c>
      <c r="O86" s="30"/>
      <c r="P86" s="648"/>
      <c r="Q86" s="30"/>
      <c r="R86" s="66"/>
      <c r="S86" s="66"/>
    </row>
    <row r="87" spans="1:19">
      <c r="A87" s="66"/>
      <c r="B87" s="66"/>
      <c r="C87" s="66"/>
      <c r="D87" s="66"/>
      <c r="E87" s="66"/>
      <c r="F87" s="66"/>
      <c r="G87" s="66"/>
      <c r="H87" s="66"/>
      <c r="I87" s="66"/>
      <c r="J87" s="66"/>
      <c r="K87" s="66"/>
      <c r="L87" s="293"/>
      <c r="M87" s="66"/>
      <c r="N87" s="66"/>
      <c r="O87" s="66"/>
      <c r="P87" s="66"/>
      <c r="Q87" s="66"/>
      <c r="R87" s="66"/>
      <c r="S87" s="66"/>
    </row>
    <row r="88" spans="1:19">
      <c r="A88" s="66"/>
      <c r="B88" s="66"/>
      <c r="C88" s="66"/>
      <c r="D88" s="66"/>
      <c r="E88" s="66"/>
      <c r="F88" s="66"/>
      <c r="G88" s="66"/>
      <c r="H88" s="66"/>
      <c r="I88" s="66"/>
      <c r="J88" s="66"/>
      <c r="K88" s="66"/>
      <c r="L88" s="293"/>
      <c r="M88" s="66"/>
      <c r="N88" s="66"/>
      <c r="O88" s="66"/>
      <c r="P88" s="66"/>
      <c r="Q88" s="66"/>
      <c r="R88" s="66"/>
      <c r="S88" s="66"/>
    </row>
    <row r="89" spans="1:19">
      <c r="A89" s="14" t="s">
        <v>139</v>
      </c>
      <c r="B89" s="66"/>
      <c r="C89" s="66"/>
      <c r="D89" s="66"/>
      <c r="E89" s="66"/>
      <c r="F89" s="66"/>
      <c r="G89" s="66"/>
      <c r="H89" s="66"/>
      <c r="I89" s="66"/>
      <c r="J89" s="66"/>
      <c r="K89" s="66"/>
      <c r="L89" s="293"/>
      <c r="M89" s="66"/>
      <c r="N89" s="66"/>
      <c r="O89" s="66"/>
      <c r="P89" s="66"/>
      <c r="Q89" s="66"/>
      <c r="R89" s="66"/>
      <c r="S89" s="66"/>
    </row>
    <row r="90" spans="1:19" ht="16.2" thickBot="1">
      <c r="A90" s="73" t="s">
        <v>140</v>
      </c>
      <c r="B90" s="66"/>
      <c r="C90" s="66"/>
      <c r="D90" s="66"/>
      <c r="E90" s="66"/>
      <c r="F90" s="66"/>
      <c r="G90" s="66"/>
      <c r="H90" s="66"/>
      <c r="I90" s="66"/>
      <c r="J90" s="66"/>
      <c r="K90" s="66"/>
      <c r="L90" s="293"/>
      <c r="M90" s="66"/>
      <c r="N90" s="66"/>
      <c r="O90" s="66"/>
      <c r="P90" s="66"/>
      <c r="Q90" s="66"/>
      <c r="R90" s="66"/>
      <c r="S90" s="66"/>
    </row>
    <row r="91" spans="1:19">
      <c r="A91" s="46" t="s">
        <v>141</v>
      </c>
      <c r="C91" s="699" t="s">
        <v>325</v>
      </c>
      <c r="D91" s="699"/>
      <c r="E91" s="699"/>
      <c r="F91" s="699"/>
      <c r="G91" s="699"/>
      <c r="H91" s="699"/>
      <c r="I91" s="699"/>
      <c r="J91" s="699"/>
      <c r="K91" s="699"/>
      <c r="L91" s="699"/>
      <c r="M91" s="699"/>
      <c r="N91" s="699"/>
      <c r="O91" s="699"/>
      <c r="P91" s="66"/>
      <c r="Q91" s="66"/>
      <c r="R91" s="66"/>
      <c r="S91" s="66"/>
    </row>
    <row r="92" spans="1:19">
      <c r="A92" s="46" t="s">
        <v>142</v>
      </c>
      <c r="C92" s="699" t="s">
        <v>326</v>
      </c>
      <c r="D92" s="699"/>
      <c r="E92" s="699"/>
      <c r="F92" s="699"/>
      <c r="G92" s="699"/>
      <c r="H92" s="699"/>
      <c r="I92" s="699"/>
      <c r="J92" s="699"/>
      <c r="K92" s="699"/>
      <c r="L92" s="699"/>
      <c r="M92" s="699"/>
      <c r="N92" s="699"/>
      <c r="O92" s="699"/>
      <c r="P92" s="66"/>
      <c r="Q92" s="66"/>
      <c r="R92" s="66"/>
      <c r="S92" s="66"/>
    </row>
    <row r="93" spans="1:19" ht="33" customHeight="1">
      <c r="A93" s="74" t="s">
        <v>143</v>
      </c>
      <c r="C93" s="703" t="s">
        <v>303</v>
      </c>
      <c r="D93" s="703"/>
      <c r="E93" s="703"/>
      <c r="F93" s="703"/>
      <c r="G93" s="703"/>
      <c r="H93" s="703"/>
      <c r="I93" s="703"/>
      <c r="J93" s="703"/>
      <c r="K93" s="703"/>
      <c r="L93" s="703"/>
      <c r="M93" s="703"/>
      <c r="N93" s="703"/>
      <c r="O93" s="703"/>
      <c r="P93" s="66"/>
      <c r="Q93" s="66"/>
      <c r="R93" s="66"/>
      <c r="S93" s="66"/>
    </row>
    <row r="94" spans="1:19">
      <c r="A94" s="74" t="s">
        <v>144</v>
      </c>
      <c r="C94" s="703" t="s">
        <v>272</v>
      </c>
      <c r="D94" s="703"/>
      <c r="E94" s="703"/>
      <c r="F94" s="703"/>
      <c r="G94" s="703"/>
      <c r="H94" s="703"/>
      <c r="I94" s="703"/>
      <c r="J94" s="703"/>
      <c r="K94" s="703"/>
      <c r="L94" s="703"/>
      <c r="M94" s="703"/>
      <c r="N94" s="703"/>
      <c r="O94" s="703"/>
      <c r="P94" s="66"/>
      <c r="Q94" s="66"/>
      <c r="R94" s="66"/>
      <c r="S94" s="66"/>
    </row>
    <row r="95" spans="1:19">
      <c r="A95" s="46" t="s">
        <v>145</v>
      </c>
      <c r="C95" s="699" t="s">
        <v>323</v>
      </c>
      <c r="D95" s="699"/>
      <c r="E95" s="699"/>
      <c r="F95" s="699"/>
      <c r="G95" s="699"/>
      <c r="H95" s="699"/>
      <c r="I95" s="699"/>
      <c r="J95" s="699"/>
      <c r="K95" s="699"/>
      <c r="L95" s="699"/>
      <c r="M95" s="699"/>
      <c r="N95" s="699"/>
      <c r="O95" s="699"/>
      <c r="P95" s="66"/>
      <c r="Q95" s="66"/>
      <c r="R95" s="66"/>
      <c r="S95" s="66"/>
    </row>
    <row r="96" spans="1:19">
      <c r="A96" s="46" t="s">
        <v>146</v>
      </c>
      <c r="C96" s="699" t="s">
        <v>273</v>
      </c>
      <c r="D96" s="699"/>
      <c r="E96" s="699"/>
      <c r="F96" s="699"/>
      <c r="G96" s="699"/>
      <c r="H96" s="699"/>
      <c r="I96" s="699"/>
      <c r="J96" s="699"/>
      <c r="K96" s="699"/>
      <c r="L96" s="699"/>
      <c r="M96" s="699"/>
      <c r="N96" s="699"/>
      <c r="O96" s="699"/>
      <c r="P96" s="66"/>
      <c r="Q96" s="66"/>
      <c r="R96" s="66"/>
      <c r="S96" s="66"/>
    </row>
    <row r="97" spans="1:19">
      <c r="A97" s="46" t="s">
        <v>147</v>
      </c>
      <c r="C97" s="699" t="s">
        <v>773</v>
      </c>
      <c r="D97" s="699"/>
      <c r="E97" s="699"/>
      <c r="F97" s="699"/>
      <c r="G97" s="699"/>
      <c r="H97" s="699"/>
      <c r="I97" s="699"/>
      <c r="J97" s="699"/>
      <c r="K97" s="699"/>
      <c r="L97" s="699"/>
      <c r="M97" s="699"/>
      <c r="N97" s="699"/>
      <c r="O97" s="699"/>
      <c r="P97" s="66"/>
      <c r="Q97" s="66"/>
      <c r="R97" s="66"/>
      <c r="S97" s="66"/>
    </row>
    <row r="98" spans="1:19">
      <c r="A98" s="46" t="s">
        <v>149</v>
      </c>
      <c r="C98" s="14" t="s">
        <v>649</v>
      </c>
      <c r="L98" s="14"/>
    </row>
    <row r="99" spans="1:19">
      <c r="A99" s="11"/>
      <c r="C99" s="12"/>
      <c r="D99" s="12"/>
      <c r="E99" s="46"/>
      <c r="F99" s="46"/>
      <c r="G99" s="10"/>
      <c r="J99" s="44"/>
      <c r="N99" s="10"/>
      <c r="O99" s="24"/>
      <c r="P99" s="66"/>
      <c r="Q99" s="66"/>
      <c r="R99" s="66"/>
      <c r="S99" s="66"/>
    </row>
    <row r="100" spans="1:19">
      <c r="C100" s="66"/>
      <c r="D100" s="66"/>
      <c r="E100" s="66"/>
      <c r="F100" s="66"/>
      <c r="G100" s="66"/>
      <c r="H100" s="66"/>
      <c r="I100" s="66"/>
      <c r="J100" s="66"/>
      <c r="K100" s="66"/>
      <c r="L100" s="293"/>
      <c r="M100" s="66"/>
      <c r="N100" s="66"/>
      <c r="O100" s="66"/>
      <c r="P100" s="66"/>
      <c r="Q100" s="66"/>
      <c r="R100" s="66"/>
      <c r="S100" s="66"/>
    </row>
    <row r="101" spans="1:19">
      <c r="C101" s="66"/>
      <c r="D101" s="66"/>
      <c r="E101" s="66"/>
      <c r="F101" s="66"/>
      <c r="G101" s="66"/>
      <c r="H101" s="66"/>
      <c r="I101" s="66"/>
      <c r="J101" s="66"/>
      <c r="K101" s="66"/>
      <c r="L101" s="293"/>
      <c r="M101" s="66"/>
      <c r="N101" s="66"/>
      <c r="O101" s="66"/>
      <c r="P101" s="66"/>
      <c r="Q101" s="66"/>
      <c r="R101" s="66"/>
      <c r="S101" s="66"/>
    </row>
    <row r="102" spans="1:19">
      <c r="C102" s="66"/>
      <c r="D102" s="66"/>
      <c r="E102" s="66"/>
      <c r="F102" s="66"/>
      <c r="G102" s="66"/>
      <c r="H102" s="66"/>
      <c r="I102" s="66"/>
      <c r="J102" s="66"/>
      <c r="K102" s="66"/>
      <c r="L102" s="293"/>
      <c r="M102" s="66"/>
      <c r="N102" s="66"/>
      <c r="O102" s="66"/>
      <c r="P102" s="66"/>
      <c r="Q102" s="66"/>
      <c r="R102" s="66"/>
      <c r="S102" s="66"/>
    </row>
    <row r="103" spans="1:19">
      <c r="C103" s="66"/>
      <c r="D103" s="66"/>
      <c r="E103" s="66"/>
      <c r="F103" s="66"/>
      <c r="G103" s="66"/>
      <c r="H103" s="66"/>
      <c r="I103" s="66"/>
      <c r="J103" s="66"/>
      <c r="K103" s="66"/>
      <c r="L103" s="293"/>
      <c r="M103" s="66"/>
      <c r="N103" s="66"/>
      <c r="O103" s="66"/>
      <c r="P103" s="66"/>
      <c r="Q103" s="66"/>
      <c r="R103" s="66"/>
      <c r="S103" s="66"/>
    </row>
    <row r="104" spans="1:19">
      <c r="C104" s="66"/>
      <c r="D104" s="66"/>
      <c r="E104" s="66"/>
      <c r="F104" s="66"/>
      <c r="G104" s="66"/>
      <c r="H104" s="66"/>
      <c r="I104" s="66"/>
      <c r="J104" s="66"/>
      <c r="K104" s="66"/>
      <c r="L104" s="293"/>
      <c r="M104" s="66"/>
      <c r="N104" s="66"/>
      <c r="O104" s="66"/>
      <c r="P104" s="66"/>
      <c r="Q104" s="66"/>
      <c r="R104" s="66"/>
      <c r="S104" s="66"/>
    </row>
    <row r="105" spans="1:19">
      <c r="C105" s="66"/>
      <c r="D105" s="66"/>
      <c r="E105" s="66"/>
      <c r="F105" s="66"/>
      <c r="G105" s="66"/>
      <c r="H105" s="66"/>
      <c r="I105" s="66"/>
      <c r="J105" s="66"/>
      <c r="K105" s="66"/>
      <c r="L105" s="293"/>
      <c r="M105" s="66"/>
      <c r="N105" s="66"/>
      <c r="O105" s="66"/>
      <c r="P105" s="66"/>
      <c r="Q105" s="66"/>
      <c r="R105" s="66"/>
      <c r="S105" s="66"/>
    </row>
    <row r="106" spans="1:19">
      <c r="C106" s="66"/>
      <c r="D106" s="66"/>
      <c r="E106" s="66"/>
      <c r="F106" s="66"/>
      <c r="G106" s="66"/>
      <c r="H106" s="66"/>
      <c r="I106" s="66"/>
      <c r="J106" s="66"/>
      <c r="K106" s="66"/>
      <c r="L106" s="293"/>
      <c r="M106" s="66"/>
      <c r="N106" s="66"/>
      <c r="O106" s="66"/>
      <c r="P106" s="66"/>
      <c r="Q106" s="66"/>
      <c r="R106" s="66"/>
      <c r="S106" s="66"/>
    </row>
    <row r="107" spans="1:19">
      <c r="C107" s="66"/>
      <c r="D107" s="66"/>
      <c r="E107" s="66"/>
      <c r="F107" s="66"/>
      <c r="G107" s="66"/>
      <c r="H107" s="66"/>
      <c r="I107" s="66"/>
      <c r="J107" s="66"/>
      <c r="K107" s="66"/>
      <c r="L107" s="293"/>
      <c r="M107" s="66"/>
      <c r="N107" s="66"/>
      <c r="O107" s="66"/>
      <c r="P107" s="66"/>
      <c r="Q107" s="66"/>
      <c r="R107" s="66"/>
      <c r="S107" s="66"/>
    </row>
    <row r="108" spans="1:19">
      <c r="C108" s="66"/>
      <c r="D108" s="66"/>
      <c r="E108" s="66"/>
      <c r="F108" s="66"/>
      <c r="G108" s="66"/>
      <c r="H108" s="66"/>
      <c r="I108" s="66"/>
      <c r="J108" s="66"/>
      <c r="K108" s="66"/>
      <c r="L108" s="293"/>
      <c r="M108" s="66"/>
      <c r="N108" s="66"/>
      <c r="O108" s="66"/>
      <c r="P108" s="66"/>
      <c r="Q108" s="66"/>
      <c r="R108" s="66"/>
      <c r="S108" s="66"/>
    </row>
    <row r="109" spans="1:19">
      <c r="C109" s="66"/>
      <c r="D109" s="66"/>
      <c r="E109" s="66"/>
      <c r="F109" s="66"/>
      <c r="G109" s="66"/>
      <c r="H109" s="66"/>
      <c r="I109" s="66"/>
      <c r="J109" s="66"/>
      <c r="K109" s="66"/>
      <c r="L109" s="293"/>
      <c r="M109" s="66"/>
      <c r="N109" s="66"/>
      <c r="O109" s="66"/>
      <c r="P109" s="66"/>
      <c r="Q109" s="66"/>
      <c r="R109" s="66"/>
      <c r="S109" s="66"/>
    </row>
    <row r="110" spans="1:19">
      <c r="C110" s="66"/>
      <c r="D110" s="66"/>
      <c r="E110" s="66"/>
      <c r="F110" s="66"/>
      <c r="G110" s="66"/>
      <c r="H110" s="66"/>
      <c r="I110" s="66"/>
      <c r="J110" s="66"/>
      <c r="K110" s="66"/>
      <c r="L110" s="293"/>
      <c r="M110" s="66"/>
      <c r="N110" s="66"/>
      <c r="O110" s="66"/>
      <c r="P110" s="66"/>
      <c r="Q110" s="66"/>
      <c r="R110" s="66"/>
      <c r="S110" s="66"/>
    </row>
    <row r="111" spans="1:19">
      <c r="C111" s="66"/>
      <c r="D111" s="66"/>
      <c r="E111" s="66"/>
      <c r="F111" s="66"/>
      <c r="G111" s="66"/>
      <c r="H111" s="66"/>
      <c r="I111" s="66"/>
      <c r="J111" s="66"/>
      <c r="K111" s="66"/>
      <c r="L111" s="293"/>
      <c r="M111" s="66"/>
      <c r="N111" s="66"/>
      <c r="O111" s="66"/>
      <c r="P111" s="66"/>
      <c r="Q111" s="66"/>
      <c r="R111" s="66"/>
      <c r="S111" s="66"/>
    </row>
    <row r="112" spans="1:19">
      <c r="C112" s="66"/>
      <c r="D112" s="66"/>
      <c r="E112" s="66"/>
      <c r="F112" s="66"/>
      <c r="G112" s="66"/>
      <c r="H112" s="66"/>
      <c r="I112" s="66"/>
      <c r="J112" s="66"/>
      <c r="K112" s="66"/>
      <c r="L112" s="293"/>
      <c r="M112" s="66"/>
      <c r="N112" s="66"/>
      <c r="O112" s="66"/>
      <c r="P112" s="66"/>
      <c r="Q112" s="66"/>
      <c r="R112" s="66"/>
      <c r="S112" s="66"/>
    </row>
    <row r="113" spans="3:19">
      <c r="C113" s="66"/>
      <c r="D113" s="66"/>
      <c r="E113" s="66"/>
      <c r="F113" s="66"/>
      <c r="G113" s="66"/>
      <c r="H113" s="66"/>
      <c r="I113" s="66"/>
      <c r="J113" s="66"/>
      <c r="K113" s="66"/>
      <c r="L113" s="293"/>
      <c r="M113" s="66"/>
      <c r="N113" s="66"/>
      <c r="O113" s="66"/>
      <c r="P113" s="66"/>
      <c r="Q113" s="66"/>
      <c r="R113" s="66"/>
      <c r="S113" s="66"/>
    </row>
    <row r="114" spans="3:19">
      <c r="C114" s="66"/>
      <c r="D114" s="66"/>
      <c r="E114" s="66"/>
      <c r="F114" s="66"/>
      <c r="G114" s="66"/>
      <c r="H114" s="66"/>
      <c r="I114" s="66"/>
      <c r="J114" s="66"/>
      <c r="K114" s="66"/>
      <c r="L114" s="293"/>
      <c r="M114" s="66"/>
      <c r="N114" s="66"/>
      <c r="O114" s="66"/>
      <c r="P114" s="66"/>
      <c r="Q114" s="66"/>
      <c r="R114" s="66"/>
      <c r="S114" s="66"/>
    </row>
    <row r="115" spans="3:19">
      <c r="C115" s="66"/>
      <c r="D115" s="66"/>
      <c r="E115" s="66"/>
      <c r="F115" s="66"/>
      <c r="G115" s="66"/>
      <c r="H115" s="66"/>
      <c r="I115" s="66"/>
      <c r="J115" s="66"/>
      <c r="K115" s="66"/>
      <c r="L115" s="293"/>
      <c r="M115" s="66"/>
      <c r="N115" s="66"/>
      <c r="O115" s="66"/>
      <c r="P115" s="66"/>
      <c r="Q115" s="66"/>
      <c r="R115" s="66"/>
      <c r="S115" s="66"/>
    </row>
    <row r="116" spans="3:19">
      <c r="C116" s="66"/>
      <c r="D116" s="66"/>
      <c r="E116" s="66"/>
      <c r="F116" s="66"/>
      <c r="G116" s="66"/>
      <c r="H116" s="66"/>
      <c r="I116" s="66"/>
      <c r="J116" s="66"/>
      <c r="K116" s="66"/>
      <c r="L116" s="293"/>
      <c r="M116" s="66"/>
      <c r="N116" s="66"/>
      <c r="O116" s="66"/>
      <c r="P116" s="66"/>
      <c r="Q116" s="66"/>
      <c r="R116" s="66"/>
      <c r="S116" s="66"/>
    </row>
    <row r="117" spans="3:19">
      <c r="C117" s="66"/>
      <c r="D117" s="66"/>
      <c r="E117" s="66"/>
      <c r="F117" s="66"/>
      <c r="G117" s="66"/>
      <c r="H117" s="66"/>
      <c r="I117" s="66"/>
      <c r="J117" s="66"/>
      <c r="K117" s="66"/>
      <c r="L117" s="293"/>
      <c r="M117" s="66"/>
      <c r="N117" s="66"/>
      <c r="O117" s="66"/>
      <c r="P117" s="66"/>
      <c r="Q117" s="66"/>
      <c r="R117" s="66"/>
      <c r="S117" s="66"/>
    </row>
    <row r="118" spans="3:19">
      <c r="C118" s="66"/>
      <c r="D118" s="66"/>
      <c r="E118" s="66"/>
      <c r="F118" s="66"/>
      <c r="G118" s="66"/>
      <c r="H118" s="66"/>
      <c r="I118" s="66"/>
      <c r="J118" s="66"/>
      <c r="K118" s="66"/>
      <c r="L118" s="293"/>
      <c r="M118" s="66"/>
      <c r="N118" s="66"/>
      <c r="O118" s="66"/>
      <c r="P118" s="66"/>
      <c r="Q118" s="66"/>
      <c r="R118" s="66"/>
      <c r="S118" s="66"/>
    </row>
    <row r="119" spans="3:19">
      <c r="C119" s="66"/>
      <c r="D119" s="66"/>
      <c r="E119" s="66"/>
      <c r="F119" s="66"/>
      <c r="G119" s="66"/>
      <c r="H119" s="66"/>
      <c r="I119" s="66"/>
      <c r="J119" s="66"/>
      <c r="K119" s="66"/>
      <c r="L119" s="293"/>
      <c r="M119" s="66"/>
      <c r="N119" s="66"/>
      <c r="O119" s="66"/>
      <c r="P119" s="66"/>
      <c r="Q119" s="66"/>
      <c r="R119" s="66"/>
      <c r="S119" s="66"/>
    </row>
    <row r="120" spans="3:19">
      <c r="C120" s="66"/>
      <c r="D120" s="66"/>
      <c r="E120" s="66"/>
      <c r="F120" s="66"/>
      <c r="G120" s="66"/>
      <c r="H120" s="66"/>
      <c r="I120" s="66"/>
      <c r="J120" s="66"/>
      <c r="K120" s="66"/>
      <c r="L120" s="293"/>
      <c r="M120" s="66"/>
      <c r="N120" s="66"/>
      <c r="O120" s="66"/>
      <c r="P120" s="66"/>
      <c r="Q120" s="66"/>
      <c r="R120" s="66"/>
      <c r="S120" s="66"/>
    </row>
    <row r="121" spans="3:19">
      <c r="C121" s="66"/>
      <c r="D121" s="66"/>
      <c r="E121" s="66"/>
      <c r="F121" s="66"/>
      <c r="G121" s="66"/>
      <c r="H121" s="66"/>
      <c r="I121" s="66"/>
      <c r="J121" s="66"/>
      <c r="K121" s="66"/>
      <c r="L121" s="293"/>
      <c r="M121" s="66"/>
      <c r="N121" s="66"/>
      <c r="O121" s="66"/>
      <c r="P121" s="66"/>
      <c r="Q121" s="66"/>
      <c r="R121" s="66"/>
      <c r="S121" s="66"/>
    </row>
    <row r="122" spans="3:19">
      <c r="C122" s="66"/>
      <c r="D122" s="66"/>
      <c r="E122" s="66"/>
      <c r="F122" s="66"/>
      <c r="G122" s="66"/>
      <c r="H122" s="66"/>
      <c r="I122" s="66"/>
      <c r="J122" s="66"/>
      <c r="K122" s="66"/>
      <c r="L122" s="293"/>
      <c r="M122" s="66"/>
      <c r="N122" s="66"/>
      <c r="O122" s="66"/>
      <c r="P122" s="66"/>
      <c r="Q122" s="66"/>
      <c r="R122" s="66"/>
      <c r="S122" s="66"/>
    </row>
    <row r="123" spans="3:19">
      <c r="C123" s="66"/>
      <c r="D123" s="66"/>
      <c r="E123" s="66"/>
      <c r="F123" s="66"/>
      <c r="G123" s="66"/>
      <c r="H123" s="66"/>
      <c r="I123" s="66"/>
      <c r="J123" s="66"/>
      <c r="K123" s="66"/>
      <c r="L123" s="293"/>
      <c r="M123" s="66"/>
      <c r="N123" s="66"/>
      <c r="O123" s="66"/>
      <c r="P123" s="66"/>
      <c r="Q123" s="66"/>
      <c r="R123" s="66"/>
      <c r="S123" s="66"/>
    </row>
    <row r="124" spans="3:19">
      <c r="C124" s="66"/>
      <c r="D124" s="66"/>
      <c r="E124" s="66"/>
      <c r="F124" s="66"/>
      <c r="G124" s="66"/>
      <c r="H124" s="66"/>
      <c r="I124" s="66"/>
      <c r="J124" s="66"/>
      <c r="K124" s="66"/>
      <c r="L124" s="293"/>
      <c r="M124" s="66"/>
      <c r="N124" s="66"/>
      <c r="O124" s="66"/>
      <c r="P124" s="66"/>
      <c r="Q124" s="66"/>
      <c r="R124" s="66"/>
      <c r="S124" s="66"/>
    </row>
    <row r="125" spans="3:19">
      <c r="C125" s="66"/>
      <c r="D125" s="66"/>
      <c r="E125" s="66"/>
      <c r="F125" s="66"/>
      <c r="G125" s="66"/>
      <c r="H125" s="66"/>
      <c r="I125" s="66"/>
      <c r="J125" s="66"/>
      <c r="K125" s="66"/>
      <c r="L125" s="293"/>
      <c r="M125" s="66"/>
      <c r="N125" s="66"/>
      <c r="O125" s="66"/>
      <c r="P125" s="66"/>
      <c r="Q125" s="66"/>
      <c r="R125" s="66"/>
      <c r="S125" s="66"/>
    </row>
    <row r="126" spans="3:19">
      <c r="C126" s="66"/>
      <c r="D126" s="66"/>
      <c r="E126" s="66"/>
      <c r="F126" s="66"/>
      <c r="G126" s="66"/>
      <c r="H126" s="66"/>
      <c r="I126" s="66"/>
      <c r="J126" s="66"/>
      <c r="K126" s="66"/>
      <c r="L126" s="293"/>
      <c r="M126" s="66"/>
      <c r="N126" s="66"/>
      <c r="O126" s="66"/>
      <c r="P126" s="66"/>
      <c r="Q126" s="66"/>
      <c r="R126" s="66"/>
      <c r="S126" s="66"/>
    </row>
    <row r="127" spans="3:19">
      <c r="C127" s="66"/>
      <c r="D127" s="66"/>
      <c r="E127" s="66"/>
      <c r="F127" s="66"/>
      <c r="G127" s="66"/>
      <c r="H127" s="66"/>
      <c r="I127" s="66"/>
      <c r="J127" s="66"/>
      <c r="K127" s="66"/>
      <c r="L127" s="293"/>
      <c r="M127" s="66"/>
      <c r="N127" s="66"/>
      <c r="O127" s="66"/>
      <c r="P127" s="66"/>
      <c r="Q127" s="66"/>
      <c r="R127" s="66"/>
      <c r="S127" s="66"/>
    </row>
    <row r="128" spans="3:19">
      <c r="C128" s="66"/>
      <c r="D128" s="66"/>
      <c r="E128" s="66"/>
      <c r="F128" s="66"/>
      <c r="G128" s="66"/>
      <c r="H128" s="66"/>
      <c r="I128" s="66"/>
      <c r="J128" s="66"/>
      <c r="K128" s="66"/>
      <c r="L128" s="293"/>
      <c r="M128" s="66"/>
      <c r="N128" s="66"/>
      <c r="O128" s="66"/>
      <c r="P128" s="66"/>
      <c r="Q128" s="66"/>
      <c r="R128" s="66"/>
      <c r="S128" s="66"/>
    </row>
    <row r="129" spans="3:19">
      <c r="C129" s="66"/>
      <c r="D129" s="66"/>
      <c r="E129" s="66"/>
      <c r="F129" s="66"/>
      <c r="G129" s="66"/>
      <c r="H129" s="66"/>
      <c r="I129" s="66"/>
      <c r="J129" s="66"/>
      <c r="K129" s="66"/>
      <c r="L129" s="293"/>
      <c r="M129" s="66"/>
      <c r="N129" s="66"/>
      <c r="O129" s="66"/>
      <c r="P129" s="66"/>
      <c r="Q129" s="66"/>
      <c r="R129" s="66"/>
      <c r="S129" s="66"/>
    </row>
    <row r="130" spans="3:19">
      <c r="C130" s="66"/>
      <c r="D130" s="66"/>
      <c r="E130" s="66"/>
      <c r="F130" s="66"/>
      <c r="G130" s="66"/>
      <c r="H130" s="66"/>
      <c r="I130" s="66"/>
      <c r="J130" s="66"/>
      <c r="K130" s="66"/>
      <c r="L130" s="293"/>
      <c r="M130" s="66"/>
      <c r="N130" s="66"/>
      <c r="O130" s="66"/>
      <c r="P130" s="66"/>
      <c r="Q130" s="66"/>
      <c r="R130" s="66"/>
      <c r="S130" s="66"/>
    </row>
    <row r="131" spans="3:19">
      <c r="C131" s="66"/>
      <c r="D131" s="66"/>
      <c r="E131" s="66"/>
      <c r="F131" s="66"/>
      <c r="G131" s="66"/>
      <c r="H131" s="66"/>
      <c r="I131" s="66"/>
      <c r="J131" s="66"/>
      <c r="K131" s="66"/>
      <c r="L131" s="293"/>
      <c r="M131" s="66"/>
      <c r="N131" s="66"/>
      <c r="O131" s="66"/>
      <c r="P131" s="66"/>
      <c r="Q131" s="66"/>
      <c r="R131" s="66"/>
      <c r="S131" s="66"/>
    </row>
    <row r="132" spans="3:19">
      <c r="C132" s="66"/>
      <c r="D132" s="66"/>
      <c r="E132" s="66"/>
      <c r="F132" s="66"/>
      <c r="G132" s="66"/>
      <c r="H132" s="66"/>
      <c r="I132" s="66"/>
      <c r="J132" s="66"/>
      <c r="K132" s="66"/>
      <c r="L132" s="293"/>
      <c r="M132" s="66"/>
      <c r="N132" s="66"/>
      <c r="O132" s="66"/>
      <c r="P132" s="66"/>
      <c r="Q132" s="66"/>
      <c r="R132" s="66"/>
      <c r="S132" s="66"/>
    </row>
    <row r="133" spans="3:19">
      <c r="C133" s="66"/>
      <c r="D133" s="66"/>
      <c r="E133" s="66"/>
      <c r="F133" s="66"/>
      <c r="G133" s="66"/>
      <c r="H133" s="66"/>
      <c r="I133" s="66"/>
      <c r="J133" s="66"/>
      <c r="K133" s="66"/>
      <c r="L133" s="293"/>
      <c r="M133" s="66"/>
      <c r="N133" s="66"/>
      <c r="O133" s="66"/>
      <c r="P133" s="66"/>
      <c r="Q133" s="66"/>
      <c r="R133" s="66"/>
      <c r="S133" s="66"/>
    </row>
    <row r="134" spans="3:19">
      <c r="C134" s="66"/>
      <c r="D134" s="66"/>
      <c r="E134" s="66"/>
      <c r="F134" s="66"/>
      <c r="G134" s="66"/>
      <c r="H134" s="66"/>
      <c r="I134" s="66"/>
      <c r="J134" s="66"/>
      <c r="K134" s="66"/>
      <c r="L134" s="293"/>
      <c r="M134" s="66"/>
      <c r="N134" s="66"/>
      <c r="O134" s="66"/>
      <c r="P134" s="66"/>
      <c r="Q134" s="66"/>
      <c r="R134" s="66"/>
      <c r="S134" s="66"/>
    </row>
    <row r="135" spans="3:19">
      <c r="C135" s="66"/>
      <c r="D135" s="66"/>
      <c r="E135" s="66"/>
      <c r="F135" s="66"/>
      <c r="G135" s="66"/>
      <c r="H135" s="66"/>
      <c r="I135" s="66"/>
      <c r="J135" s="66"/>
      <c r="K135" s="66"/>
      <c r="L135" s="293"/>
      <c r="M135" s="66"/>
      <c r="N135" s="66"/>
      <c r="O135" s="66"/>
      <c r="P135" s="66"/>
      <c r="Q135" s="66"/>
      <c r="R135" s="66"/>
      <c r="S135" s="66"/>
    </row>
    <row r="136" spans="3:19">
      <c r="C136" s="66"/>
      <c r="D136" s="66"/>
      <c r="E136" s="66"/>
      <c r="F136" s="66"/>
      <c r="G136" s="66"/>
      <c r="H136" s="66"/>
      <c r="I136" s="66"/>
      <c r="J136" s="66"/>
      <c r="K136" s="66"/>
      <c r="L136" s="293"/>
      <c r="M136" s="66"/>
      <c r="N136" s="66"/>
      <c r="O136" s="66"/>
      <c r="P136" s="66"/>
      <c r="Q136" s="66"/>
      <c r="R136" s="66"/>
      <c r="S136" s="66"/>
    </row>
    <row r="137" spans="3:19">
      <c r="C137" s="66"/>
      <c r="D137" s="66"/>
      <c r="E137" s="66"/>
      <c r="F137" s="66"/>
      <c r="G137" s="66"/>
      <c r="H137" s="66"/>
      <c r="I137" s="66"/>
      <c r="J137" s="66"/>
      <c r="K137" s="66"/>
      <c r="L137" s="293"/>
      <c r="M137" s="66"/>
      <c r="N137" s="66"/>
      <c r="O137" s="66"/>
      <c r="P137" s="66"/>
      <c r="Q137" s="66"/>
      <c r="R137" s="66"/>
      <c r="S137" s="66"/>
    </row>
    <row r="138" spans="3:19">
      <c r="C138" s="66"/>
      <c r="D138" s="66"/>
      <c r="E138" s="66"/>
      <c r="F138" s="66"/>
      <c r="G138" s="66"/>
      <c r="H138" s="66"/>
      <c r="I138" s="66"/>
      <c r="J138" s="66"/>
      <c r="K138" s="66"/>
      <c r="L138" s="293"/>
      <c r="M138" s="66"/>
      <c r="N138" s="66"/>
      <c r="O138" s="66"/>
      <c r="P138" s="66"/>
      <c r="Q138" s="66"/>
      <c r="R138" s="66"/>
      <c r="S138" s="66"/>
    </row>
    <row r="139" spans="3:19">
      <c r="C139" s="66"/>
      <c r="D139" s="66"/>
      <c r="E139" s="66"/>
      <c r="F139" s="66"/>
      <c r="G139" s="66"/>
      <c r="H139" s="66"/>
      <c r="I139" s="66"/>
      <c r="J139" s="66"/>
      <c r="K139" s="66"/>
      <c r="L139" s="293"/>
      <c r="M139" s="66"/>
      <c r="N139" s="66"/>
      <c r="O139" s="66"/>
      <c r="P139" s="66"/>
      <c r="Q139" s="66"/>
      <c r="R139" s="66"/>
      <c r="S139" s="66"/>
    </row>
    <row r="140" spans="3:19">
      <c r="C140" s="66"/>
      <c r="D140" s="66"/>
      <c r="E140" s="66"/>
      <c r="F140" s="66"/>
      <c r="G140" s="66"/>
      <c r="H140" s="66"/>
      <c r="I140" s="66"/>
      <c r="J140" s="66"/>
      <c r="K140" s="66"/>
      <c r="L140" s="293"/>
      <c r="M140" s="66"/>
      <c r="N140" s="66"/>
      <c r="O140" s="66"/>
      <c r="P140" s="66"/>
      <c r="Q140" s="66"/>
      <c r="R140" s="66"/>
      <c r="S140" s="66"/>
    </row>
    <row r="141" spans="3:19">
      <c r="C141" s="66"/>
      <c r="D141" s="66"/>
      <c r="E141" s="66"/>
      <c r="F141" s="66"/>
      <c r="G141" s="66"/>
      <c r="H141" s="66"/>
      <c r="I141" s="66"/>
      <c r="J141" s="66"/>
      <c r="K141" s="66"/>
      <c r="L141" s="293"/>
      <c r="M141" s="66"/>
      <c r="N141" s="66"/>
      <c r="O141" s="66"/>
      <c r="P141" s="66"/>
      <c r="Q141" s="66"/>
      <c r="R141" s="66"/>
      <c r="S141" s="66"/>
    </row>
    <row r="142" spans="3:19">
      <c r="C142" s="66"/>
      <c r="D142" s="66"/>
      <c r="E142" s="66"/>
      <c r="F142" s="66"/>
      <c r="G142" s="66"/>
      <c r="H142" s="66"/>
      <c r="I142" s="66"/>
      <c r="J142" s="66"/>
      <c r="K142" s="66"/>
      <c r="L142" s="293"/>
      <c r="M142" s="66"/>
      <c r="N142" s="66"/>
      <c r="O142" s="66"/>
      <c r="P142" s="66"/>
      <c r="Q142" s="66"/>
      <c r="R142" s="66"/>
      <c r="S142" s="66"/>
    </row>
    <row r="143" spans="3:19">
      <c r="C143" s="66"/>
      <c r="D143" s="66"/>
      <c r="E143" s="66"/>
      <c r="F143" s="66"/>
      <c r="G143" s="66"/>
      <c r="H143" s="66"/>
      <c r="I143" s="66"/>
      <c r="J143" s="66"/>
      <c r="K143" s="66"/>
      <c r="L143" s="293"/>
      <c r="M143" s="66"/>
      <c r="N143" s="66"/>
      <c r="O143" s="66"/>
      <c r="P143" s="66"/>
      <c r="Q143" s="66"/>
      <c r="R143" s="66"/>
      <c r="S143" s="66"/>
    </row>
    <row r="144" spans="3:19">
      <c r="C144" s="66"/>
      <c r="D144" s="66"/>
      <c r="E144" s="66"/>
      <c r="F144" s="66"/>
      <c r="G144" s="66"/>
      <c r="H144" s="66"/>
      <c r="I144" s="66"/>
      <c r="J144" s="66"/>
      <c r="K144" s="66"/>
      <c r="L144" s="293"/>
      <c r="M144" s="66"/>
      <c r="N144" s="66"/>
      <c r="O144" s="66"/>
      <c r="P144" s="66"/>
      <c r="Q144" s="66"/>
      <c r="R144" s="66"/>
      <c r="S144" s="66"/>
    </row>
    <row r="145" spans="3:19">
      <c r="C145" s="66"/>
      <c r="D145" s="66"/>
      <c r="E145" s="66"/>
      <c r="F145" s="66"/>
      <c r="G145" s="66"/>
      <c r="H145" s="66"/>
      <c r="I145" s="66"/>
      <c r="J145" s="66"/>
      <c r="K145" s="66"/>
      <c r="L145" s="293"/>
      <c r="M145" s="66"/>
      <c r="N145" s="66"/>
      <c r="O145" s="66"/>
      <c r="P145" s="66"/>
      <c r="Q145" s="66"/>
      <c r="R145" s="66"/>
      <c r="S145" s="66"/>
    </row>
    <row r="146" spans="3:19">
      <c r="C146" s="66"/>
      <c r="D146" s="66"/>
      <c r="E146" s="66"/>
      <c r="F146" s="66"/>
      <c r="G146" s="66"/>
      <c r="H146" s="66"/>
      <c r="I146" s="66"/>
      <c r="J146" s="66"/>
      <c r="K146" s="66"/>
      <c r="L146" s="293"/>
      <c r="M146" s="66"/>
      <c r="N146" s="66"/>
      <c r="O146" s="66"/>
      <c r="P146" s="66"/>
      <c r="Q146" s="66"/>
      <c r="R146" s="66"/>
      <c r="S146" s="66"/>
    </row>
    <row r="147" spans="3:19">
      <c r="C147" s="66"/>
      <c r="D147" s="66"/>
      <c r="E147" s="66"/>
      <c r="F147" s="66"/>
      <c r="G147" s="66"/>
      <c r="H147" s="66"/>
      <c r="I147" s="66"/>
      <c r="J147" s="66"/>
      <c r="K147" s="66"/>
      <c r="L147" s="293"/>
      <c r="M147" s="66"/>
      <c r="N147" s="66"/>
      <c r="O147" s="66"/>
      <c r="P147" s="66"/>
      <c r="Q147" s="66"/>
      <c r="R147" s="66"/>
      <c r="S147" s="66"/>
    </row>
    <row r="148" spans="3:19">
      <c r="C148" s="66"/>
      <c r="D148" s="66"/>
      <c r="E148" s="66"/>
      <c r="F148" s="66"/>
      <c r="G148" s="66"/>
      <c r="H148" s="66"/>
      <c r="I148" s="66"/>
      <c r="J148" s="66"/>
      <c r="K148" s="66"/>
      <c r="L148" s="293"/>
      <c r="M148" s="66"/>
      <c r="N148" s="66"/>
      <c r="O148" s="66"/>
      <c r="P148" s="66"/>
      <c r="Q148" s="66"/>
      <c r="R148" s="66"/>
      <c r="S148" s="66"/>
    </row>
    <row r="149" spans="3:19">
      <c r="C149" s="66"/>
      <c r="D149" s="66"/>
      <c r="E149" s="66"/>
      <c r="F149" s="66"/>
      <c r="G149" s="66"/>
      <c r="H149" s="66"/>
      <c r="I149" s="66"/>
      <c r="J149" s="66"/>
      <c r="K149" s="66"/>
      <c r="L149" s="293"/>
      <c r="M149" s="66"/>
      <c r="N149" s="66"/>
      <c r="O149" s="66"/>
      <c r="P149" s="66"/>
      <c r="Q149" s="66"/>
      <c r="R149" s="66"/>
      <c r="S149" s="66"/>
    </row>
    <row r="150" spans="3:19">
      <c r="C150" s="66"/>
      <c r="D150" s="66"/>
      <c r="E150" s="66"/>
      <c r="F150" s="66"/>
      <c r="G150" s="66"/>
      <c r="H150" s="66"/>
      <c r="I150" s="66"/>
      <c r="J150" s="66"/>
      <c r="K150" s="66"/>
      <c r="L150" s="293"/>
      <c r="M150" s="66"/>
      <c r="N150" s="66"/>
      <c r="O150" s="66"/>
      <c r="P150" s="66"/>
      <c r="Q150" s="66"/>
      <c r="R150" s="66"/>
      <c r="S150" s="66"/>
    </row>
    <row r="151" spans="3:19">
      <c r="C151" s="66"/>
      <c r="D151" s="66"/>
      <c r="E151" s="66"/>
      <c r="F151" s="66"/>
      <c r="G151" s="66"/>
      <c r="H151" s="66"/>
      <c r="I151" s="66"/>
      <c r="J151" s="66"/>
      <c r="K151" s="66"/>
      <c r="L151" s="293"/>
      <c r="M151" s="66"/>
      <c r="N151" s="66"/>
      <c r="O151" s="66"/>
      <c r="P151" s="66"/>
      <c r="Q151" s="66"/>
      <c r="R151" s="66"/>
      <c r="S151" s="66"/>
    </row>
    <row r="152" spans="3:19">
      <c r="C152" s="66"/>
      <c r="D152" s="66"/>
      <c r="E152" s="66"/>
      <c r="F152" s="66"/>
      <c r="G152" s="66"/>
      <c r="H152" s="66"/>
      <c r="I152" s="66"/>
      <c r="J152" s="66"/>
      <c r="K152" s="66"/>
      <c r="L152" s="293"/>
      <c r="M152" s="66"/>
      <c r="N152" s="66"/>
      <c r="O152" s="66"/>
      <c r="P152" s="66"/>
      <c r="Q152" s="66"/>
      <c r="R152" s="66"/>
      <c r="S152" s="66"/>
    </row>
    <row r="153" spans="3:19">
      <c r="C153" s="66"/>
      <c r="D153" s="66"/>
      <c r="E153" s="66"/>
      <c r="F153" s="66"/>
      <c r="G153" s="66"/>
      <c r="H153" s="66"/>
      <c r="I153" s="66"/>
      <c r="J153" s="66"/>
      <c r="K153" s="66"/>
      <c r="L153" s="293"/>
      <c r="M153" s="66"/>
      <c r="N153" s="66"/>
      <c r="O153" s="66"/>
      <c r="P153" s="66"/>
      <c r="Q153" s="66"/>
      <c r="R153" s="66"/>
      <c r="S153" s="66"/>
    </row>
    <row r="154" spans="3:19">
      <c r="C154" s="66"/>
      <c r="D154" s="66"/>
      <c r="E154" s="66"/>
      <c r="F154" s="66"/>
      <c r="G154" s="66"/>
      <c r="H154" s="66"/>
      <c r="I154" s="66"/>
      <c r="J154" s="66"/>
      <c r="K154" s="66"/>
      <c r="L154" s="293"/>
      <c r="M154" s="66"/>
      <c r="N154" s="66"/>
      <c r="O154" s="66"/>
      <c r="P154" s="66"/>
      <c r="Q154" s="66"/>
      <c r="R154" s="66"/>
      <c r="S154" s="66"/>
    </row>
    <row r="155" spans="3:19">
      <c r="C155" s="66"/>
      <c r="D155" s="66"/>
      <c r="E155" s="66"/>
      <c r="F155" s="66"/>
      <c r="G155" s="66"/>
      <c r="H155" s="66"/>
      <c r="I155" s="66"/>
      <c r="J155" s="66"/>
      <c r="K155" s="66"/>
      <c r="L155" s="293"/>
      <c r="M155" s="66"/>
      <c r="N155" s="66"/>
      <c r="O155" s="66"/>
      <c r="P155" s="66"/>
      <c r="Q155" s="66"/>
      <c r="R155" s="66"/>
      <c r="S155" s="66"/>
    </row>
    <row r="156" spans="3:19">
      <c r="C156" s="66"/>
      <c r="D156" s="66"/>
      <c r="E156" s="66"/>
      <c r="F156" s="66"/>
      <c r="G156" s="66"/>
      <c r="H156" s="66"/>
      <c r="I156" s="66"/>
      <c r="J156" s="66"/>
      <c r="K156" s="66"/>
      <c r="L156" s="293"/>
      <c r="M156" s="66"/>
      <c r="N156" s="66"/>
      <c r="O156" s="66"/>
      <c r="P156" s="66"/>
      <c r="Q156" s="66"/>
      <c r="R156" s="66"/>
      <c r="S156" s="66"/>
    </row>
    <row r="157" spans="3:19">
      <c r="C157" s="66"/>
      <c r="D157" s="66"/>
      <c r="E157" s="66"/>
      <c r="F157" s="66"/>
      <c r="G157" s="66"/>
      <c r="H157" s="66"/>
      <c r="I157" s="66"/>
      <c r="J157" s="66"/>
      <c r="K157" s="66"/>
      <c r="L157" s="293"/>
      <c r="M157" s="66"/>
      <c r="N157" s="66"/>
      <c r="O157" s="66"/>
      <c r="P157" s="66"/>
      <c r="Q157" s="66"/>
      <c r="R157" s="66"/>
      <c r="S157" s="66"/>
    </row>
    <row r="158" spans="3:19">
      <c r="C158" s="66"/>
      <c r="D158" s="66"/>
      <c r="E158" s="66"/>
      <c r="F158" s="66"/>
      <c r="G158" s="66"/>
      <c r="H158" s="66"/>
      <c r="I158" s="66"/>
      <c r="J158" s="66"/>
      <c r="K158" s="66"/>
      <c r="L158" s="293"/>
      <c r="M158" s="66"/>
      <c r="N158" s="66"/>
      <c r="O158" s="66"/>
      <c r="P158" s="66"/>
      <c r="Q158" s="66"/>
      <c r="R158" s="66"/>
      <c r="S158" s="66"/>
    </row>
    <row r="159" spans="3:19">
      <c r="C159" s="66"/>
      <c r="D159" s="66"/>
      <c r="E159" s="66"/>
      <c r="F159" s="66"/>
      <c r="G159" s="66"/>
      <c r="H159" s="66"/>
      <c r="I159" s="66"/>
      <c r="J159" s="66"/>
      <c r="K159" s="66"/>
      <c r="L159" s="293"/>
      <c r="M159" s="66"/>
      <c r="N159" s="66"/>
      <c r="O159" s="66"/>
      <c r="P159" s="66"/>
      <c r="Q159" s="66"/>
      <c r="R159" s="66"/>
      <c r="S159" s="66"/>
    </row>
    <row r="160" spans="3:19">
      <c r="C160" s="66"/>
      <c r="D160" s="66"/>
      <c r="E160" s="66"/>
      <c r="F160" s="66"/>
      <c r="G160" s="66"/>
      <c r="H160" s="66"/>
      <c r="I160" s="66"/>
      <c r="J160" s="66"/>
      <c r="K160" s="66"/>
      <c r="L160" s="293"/>
      <c r="M160" s="66"/>
      <c r="N160" s="66"/>
      <c r="O160" s="66"/>
      <c r="P160" s="66"/>
      <c r="Q160" s="66"/>
      <c r="R160" s="66"/>
      <c r="S160" s="66"/>
    </row>
    <row r="161" spans="3:19">
      <c r="C161" s="66"/>
      <c r="D161" s="66"/>
      <c r="E161" s="66"/>
      <c r="F161" s="66"/>
      <c r="G161" s="66"/>
      <c r="H161" s="66"/>
      <c r="I161" s="66"/>
      <c r="J161" s="66"/>
      <c r="K161" s="66"/>
      <c r="L161" s="293"/>
      <c r="M161" s="66"/>
      <c r="N161" s="66"/>
      <c r="O161" s="66"/>
      <c r="P161" s="66"/>
      <c r="Q161" s="66"/>
      <c r="R161" s="66"/>
      <c r="S161" s="66"/>
    </row>
    <row r="162" spans="3:19">
      <c r="C162" s="66"/>
      <c r="D162" s="66"/>
      <c r="E162" s="66"/>
      <c r="F162" s="66"/>
      <c r="G162" s="66"/>
      <c r="H162" s="66"/>
      <c r="I162" s="66"/>
      <c r="J162" s="66"/>
      <c r="K162" s="66"/>
      <c r="L162" s="293"/>
      <c r="M162" s="66"/>
      <c r="N162" s="66"/>
      <c r="O162" s="66"/>
      <c r="P162" s="66"/>
      <c r="Q162" s="66"/>
      <c r="R162" s="66"/>
      <c r="S162" s="66"/>
    </row>
    <row r="163" spans="3:19">
      <c r="C163" s="66"/>
      <c r="D163" s="66"/>
      <c r="E163" s="66"/>
      <c r="F163" s="66"/>
      <c r="G163" s="66"/>
      <c r="H163" s="66"/>
      <c r="I163" s="66"/>
      <c r="J163" s="66"/>
      <c r="K163" s="66"/>
      <c r="L163" s="293"/>
      <c r="M163" s="66"/>
      <c r="N163" s="66"/>
      <c r="O163" s="66"/>
      <c r="P163" s="66"/>
      <c r="Q163" s="66"/>
      <c r="R163" s="66"/>
      <c r="S163" s="66"/>
    </row>
    <row r="164" spans="3:19">
      <c r="C164" s="66"/>
      <c r="D164" s="66"/>
      <c r="E164" s="66"/>
      <c r="F164" s="66"/>
      <c r="G164" s="66"/>
      <c r="H164" s="66"/>
      <c r="I164" s="66"/>
      <c r="J164" s="66"/>
      <c r="K164" s="66"/>
      <c r="L164" s="293"/>
      <c r="M164" s="66"/>
      <c r="N164" s="66"/>
      <c r="O164" s="66"/>
      <c r="P164" s="66"/>
      <c r="Q164" s="66"/>
      <c r="R164" s="66"/>
      <c r="S164" s="66"/>
    </row>
    <row r="165" spans="3:19">
      <c r="C165" s="66"/>
      <c r="D165" s="66"/>
      <c r="E165" s="66"/>
      <c r="F165" s="66"/>
      <c r="G165" s="66"/>
      <c r="H165" s="66"/>
      <c r="I165" s="66"/>
      <c r="J165" s="66"/>
      <c r="K165" s="66"/>
      <c r="L165" s="293"/>
      <c r="M165" s="66"/>
      <c r="N165" s="66"/>
      <c r="O165" s="66"/>
      <c r="P165" s="66"/>
      <c r="Q165" s="66"/>
      <c r="R165" s="66"/>
      <c r="S165" s="66"/>
    </row>
    <row r="166" spans="3:19">
      <c r="C166" s="66"/>
      <c r="D166" s="66"/>
      <c r="E166" s="66"/>
      <c r="F166" s="66"/>
      <c r="G166" s="66"/>
      <c r="H166" s="66"/>
      <c r="I166" s="66"/>
      <c r="J166" s="66"/>
      <c r="K166" s="66"/>
      <c r="L166" s="293"/>
      <c r="M166" s="66"/>
      <c r="N166" s="66"/>
      <c r="O166" s="66"/>
      <c r="P166" s="66"/>
      <c r="Q166" s="66"/>
      <c r="R166" s="66"/>
      <c r="S166" s="66"/>
    </row>
    <row r="167" spans="3:19">
      <c r="C167" s="66"/>
      <c r="D167" s="66"/>
      <c r="E167" s="66"/>
      <c r="F167" s="66"/>
      <c r="G167" s="66"/>
      <c r="H167" s="66"/>
      <c r="I167" s="66"/>
      <c r="J167" s="66"/>
      <c r="K167" s="66"/>
      <c r="L167" s="293"/>
      <c r="M167" s="66"/>
      <c r="N167" s="66"/>
      <c r="O167" s="66"/>
      <c r="P167" s="66"/>
      <c r="Q167" s="66"/>
      <c r="R167" s="66"/>
      <c r="S167" s="66"/>
    </row>
    <row r="168" spans="3:19">
      <c r="C168" s="66"/>
      <c r="D168" s="66"/>
      <c r="E168" s="66"/>
      <c r="F168" s="66"/>
      <c r="G168" s="66"/>
      <c r="H168" s="66"/>
      <c r="I168" s="66"/>
      <c r="J168" s="66"/>
      <c r="K168" s="66"/>
      <c r="L168" s="293"/>
      <c r="M168" s="66"/>
      <c r="N168" s="66"/>
      <c r="O168" s="66"/>
      <c r="P168" s="66"/>
      <c r="Q168" s="66"/>
      <c r="R168" s="66"/>
      <c r="S168" s="66"/>
    </row>
    <row r="169" spans="3:19">
      <c r="C169" s="66"/>
      <c r="D169" s="66"/>
      <c r="E169" s="66"/>
      <c r="F169" s="66"/>
      <c r="G169" s="66"/>
      <c r="H169" s="66"/>
      <c r="I169" s="66"/>
      <c r="J169" s="66"/>
      <c r="K169" s="66"/>
      <c r="L169" s="293"/>
      <c r="M169" s="66"/>
      <c r="N169" s="66"/>
      <c r="O169" s="66"/>
      <c r="P169" s="66"/>
      <c r="Q169" s="66"/>
      <c r="R169" s="66"/>
      <c r="S169" s="66"/>
    </row>
    <row r="170" spans="3:19">
      <c r="C170" s="66"/>
      <c r="D170" s="66"/>
      <c r="E170" s="66"/>
      <c r="F170" s="66"/>
      <c r="G170" s="66"/>
      <c r="H170" s="66"/>
      <c r="I170" s="66"/>
      <c r="J170" s="66"/>
      <c r="K170" s="66"/>
      <c r="L170" s="293"/>
      <c r="M170" s="66"/>
      <c r="N170" s="66"/>
      <c r="O170" s="66"/>
      <c r="P170" s="66"/>
      <c r="Q170" s="66"/>
      <c r="R170" s="66"/>
      <c r="S170" s="66"/>
    </row>
    <row r="171" spans="3:19">
      <c r="C171" s="66"/>
      <c r="D171" s="66"/>
      <c r="E171" s="66"/>
      <c r="F171" s="66"/>
      <c r="G171" s="66"/>
      <c r="H171" s="66"/>
      <c r="I171" s="66"/>
      <c r="J171" s="66"/>
      <c r="K171" s="66"/>
      <c r="L171" s="293"/>
      <c r="M171" s="66"/>
      <c r="N171" s="66"/>
      <c r="O171" s="66"/>
      <c r="P171" s="66"/>
      <c r="Q171" s="66"/>
      <c r="R171" s="66"/>
      <c r="S171" s="66"/>
    </row>
    <row r="172" spans="3:19">
      <c r="C172" s="66"/>
      <c r="D172" s="66"/>
      <c r="E172" s="66"/>
      <c r="F172" s="66"/>
      <c r="G172" s="66"/>
      <c r="H172" s="66"/>
      <c r="I172" s="66"/>
      <c r="J172" s="66"/>
      <c r="K172" s="66"/>
      <c r="L172" s="293"/>
      <c r="M172" s="66"/>
      <c r="N172" s="66"/>
      <c r="O172" s="66"/>
      <c r="P172" s="66"/>
      <c r="Q172" s="66"/>
      <c r="R172" s="66"/>
      <c r="S172" s="66"/>
    </row>
    <row r="173" spans="3:19">
      <c r="C173" s="66"/>
      <c r="D173" s="66"/>
      <c r="E173" s="66"/>
      <c r="F173" s="66"/>
      <c r="G173" s="66"/>
      <c r="H173" s="66"/>
      <c r="I173" s="66"/>
      <c r="J173" s="66"/>
      <c r="K173" s="66"/>
      <c r="L173" s="293"/>
      <c r="M173" s="66"/>
      <c r="N173" s="66"/>
      <c r="O173" s="66"/>
      <c r="P173" s="66"/>
      <c r="Q173" s="66"/>
      <c r="R173" s="66"/>
      <c r="S173" s="66"/>
    </row>
    <row r="174" spans="3:19">
      <c r="C174" s="66"/>
      <c r="D174" s="66"/>
      <c r="E174" s="66"/>
      <c r="F174" s="66"/>
      <c r="G174" s="66"/>
      <c r="H174" s="66"/>
      <c r="I174" s="66"/>
      <c r="J174" s="66"/>
      <c r="K174" s="66"/>
      <c r="L174" s="293"/>
      <c r="M174" s="66"/>
      <c r="N174" s="66"/>
      <c r="O174" s="66"/>
      <c r="P174" s="66"/>
      <c r="Q174" s="66"/>
      <c r="R174" s="66"/>
      <c r="S174" s="66"/>
    </row>
    <row r="175" spans="3:19">
      <c r="C175" s="66"/>
      <c r="D175" s="66"/>
      <c r="E175" s="66"/>
      <c r="F175" s="66"/>
      <c r="G175" s="66"/>
      <c r="H175" s="66"/>
      <c r="I175" s="66"/>
      <c r="J175" s="66"/>
      <c r="K175" s="66"/>
      <c r="L175" s="293"/>
      <c r="M175" s="66"/>
      <c r="N175" s="66"/>
      <c r="O175" s="66"/>
      <c r="P175" s="66"/>
      <c r="Q175" s="66"/>
      <c r="R175" s="66"/>
      <c r="S175" s="66"/>
    </row>
    <row r="176" spans="3:19">
      <c r="C176" s="66"/>
      <c r="D176" s="66"/>
      <c r="E176" s="66"/>
      <c r="F176" s="66"/>
      <c r="G176" s="66"/>
      <c r="H176" s="66"/>
      <c r="I176" s="66"/>
      <c r="J176" s="66"/>
      <c r="K176" s="66"/>
      <c r="L176" s="293"/>
      <c r="M176" s="66"/>
      <c r="N176" s="66"/>
      <c r="O176" s="66"/>
      <c r="P176" s="66"/>
      <c r="Q176" s="66"/>
      <c r="R176" s="66"/>
      <c r="S176" s="66"/>
    </row>
    <row r="177" spans="3:19">
      <c r="C177" s="66"/>
      <c r="D177" s="66"/>
      <c r="E177" s="66"/>
      <c r="F177" s="66"/>
      <c r="G177" s="66"/>
      <c r="H177" s="66"/>
      <c r="I177" s="66"/>
      <c r="J177" s="66"/>
      <c r="K177" s="66"/>
      <c r="L177" s="293"/>
      <c r="M177" s="66"/>
      <c r="N177" s="66"/>
      <c r="O177" s="66"/>
      <c r="P177" s="66"/>
      <c r="Q177" s="66"/>
      <c r="R177" s="66"/>
      <c r="S177" s="66"/>
    </row>
    <row r="178" spans="3:19">
      <c r="C178" s="66"/>
      <c r="D178" s="66"/>
      <c r="E178" s="66"/>
      <c r="F178" s="66"/>
      <c r="G178" s="66"/>
      <c r="H178" s="66"/>
      <c r="I178" s="66"/>
      <c r="J178" s="66"/>
      <c r="K178" s="66"/>
      <c r="L178" s="293"/>
      <c r="M178" s="66"/>
      <c r="N178" s="66"/>
      <c r="O178" s="66"/>
      <c r="P178" s="66"/>
      <c r="Q178" s="66"/>
      <c r="R178" s="66"/>
      <c r="S178" s="66"/>
    </row>
    <row r="179" spans="3:19">
      <c r="C179" s="66"/>
      <c r="D179" s="66"/>
      <c r="E179" s="66"/>
      <c r="F179" s="66"/>
      <c r="G179" s="66"/>
      <c r="H179" s="66"/>
      <c r="I179" s="66"/>
      <c r="J179" s="66"/>
      <c r="K179" s="66"/>
      <c r="L179" s="293"/>
      <c r="M179" s="66"/>
      <c r="N179" s="66"/>
      <c r="O179" s="66"/>
      <c r="P179" s="66"/>
      <c r="Q179" s="66"/>
      <c r="R179" s="66"/>
      <c r="S179" s="66"/>
    </row>
    <row r="180" spans="3:19">
      <c r="C180" s="66"/>
      <c r="D180" s="66"/>
      <c r="E180" s="66"/>
      <c r="F180" s="66"/>
      <c r="G180" s="66"/>
      <c r="H180" s="66"/>
      <c r="I180" s="66"/>
      <c r="J180" s="66"/>
      <c r="K180" s="66"/>
      <c r="L180" s="293"/>
      <c r="M180" s="66"/>
      <c r="N180" s="66"/>
      <c r="O180" s="66"/>
      <c r="P180" s="66"/>
      <c r="Q180" s="66"/>
      <c r="R180" s="66"/>
      <c r="S180" s="66"/>
    </row>
    <row r="181" spans="3:19">
      <c r="C181" s="66"/>
      <c r="D181" s="66"/>
      <c r="E181" s="66"/>
      <c r="F181" s="66"/>
      <c r="G181" s="66"/>
      <c r="H181" s="66"/>
      <c r="I181" s="66"/>
      <c r="J181" s="66"/>
      <c r="K181" s="66"/>
      <c r="L181" s="293"/>
      <c r="M181" s="66"/>
      <c r="N181" s="66"/>
      <c r="O181" s="66"/>
      <c r="P181" s="66"/>
      <c r="Q181" s="66"/>
      <c r="R181" s="66"/>
      <c r="S181" s="66"/>
    </row>
    <row r="182" spans="3:19">
      <c r="C182" s="66"/>
      <c r="D182" s="66"/>
      <c r="E182" s="66"/>
      <c r="F182" s="66"/>
      <c r="G182" s="66"/>
      <c r="H182" s="66"/>
      <c r="I182" s="66"/>
      <c r="J182" s="66"/>
      <c r="K182" s="66"/>
      <c r="L182" s="293"/>
      <c r="M182" s="66"/>
      <c r="N182" s="66"/>
      <c r="O182" s="66"/>
      <c r="P182" s="66"/>
      <c r="Q182" s="66"/>
      <c r="R182" s="66"/>
      <c r="S182" s="66"/>
    </row>
    <row r="183" spans="3:19">
      <c r="C183" s="66"/>
      <c r="D183" s="66"/>
      <c r="E183" s="66"/>
      <c r="F183" s="66"/>
      <c r="G183" s="66"/>
      <c r="H183" s="66"/>
      <c r="I183" s="66"/>
      <c r="J183" s="66"/>
      <c r="K183" s="66"/>
      <c r="L183" s="293"/>
      <c r="M183" s="66"/>
      <c r="N183" s="66"/>
      <c r="O183" s="66"/>
      <c r="P183" s="66"/>
      <c r="Q183" s="66"/>
      <c r="R183" s="66"/>
      <c r="S183" s="66"/>
    </row>
    <row r="184" spans="3:19">
      <c r="C184" s="66"/>
      <c r="D184" s="66"/>
      <c r="E184" s="66"/>
      <c r="F184" s="66"/>
      <c r="G184" s="66"/>
      <c r="H184" s="66"/>
      <c r="I184" s="66"/>
      <c r="J184" s="66"/>
      <c r="K184" s="66"/>
      <c r="L184" s="293"/>
      <c r="M184" s="66"/>
      <c r="N184" s="66"/>
      <c r="O184" s="66"/>
      <c r="P184" s="66"/>
      <c r="Q184" s="66"/>
      <c r="R184" s="66"/>
      <c r="S184" s="66"/>
    </row>
    <row r="185" spans="3:19">
      <c r="C185" s="66"/>
      <c r="D185" s="66"/>
      <c r="E185" s="66"/>
      <c r="F185" s="66"/>
      <c r="G185" s="66"/>
      <c r="H185" s="66"/>
      <c r="I185" s="66"/>
      <c r="J185" s="66"/>
      <c r="K185" s="66"/>
      <c r="L185" s="293"/>
      <c r="M185" s="66"/>
      <c r="N185" s="66"/>
      <c r="O185" s="66"/>
      <c r="P185" s="66"/>
      <c r="Q185" s="66"/>
      <c r="R185" s="66"/>
      <c r="S185" s="66"/>
    </row>
    <row r="186" spans="3:19">
      <c r="C186" s="66"/>
      <c r="D186" s="66"/>
      <c r="E186" s="66"/>
      <c r="F186" s="66"/>
      <c r="G186" s="66"/>
      <c r="H186" s="66"/>
      <c r="I186" s="66"/>
      <c r="J186" s="66"/>
      <c r="K186" s="66"/>
      <c r="L186" s="293"/>
      <c r="M186" s="66"/>
      <c r="N186" s="66"/>
      <c r="O186" s="66"/>
      <c r="P186" s="66"/>
      <c r="Q186" s="66"/>
      <c r="R186" s="66"/>
      <c r="S186" s="66"/>
    </row>
    <row r="187" spans="3:19">
      <c r="C187" s="66"/>
      <c r="D187" s="66"/>
      <c r="E187" s="66"/>
      <c r="F187" s="66"/>
      <c r="G187" s="66"/>
      <c r="H187" s="66"/>
      <c r="I187" s="66"/>
      <c r="J187" s="66"/>
      <c r="K187" s="66"/>
      <c r="L187" s="293"/>
      <c r="M187" s="66"/>
      <c r="N187" s="66"/>
      <c r="O187" s="66"/>
      <c r="P187" s="66"/>
      <c r="Q187" s="66"/>
      <c r="R187" s="66"/>
      <c r="S187" s="66"/>
    </row>
    <row r="188" spans="3:19">
      <c r="C188" s="66"/>
      <c r="D188" s="66"/>
      <c r="E188" s="66"/>
      <c r="F188" s="66"/>
      <c r="G188" s="66"/>
      <c r="H188" s="66"/>
      <c r="I188" s="66"/>
      <c r="J188" s="66"/>
      <c r="K188" s="66"/>
      <c r="L188" s="293"/>
      <c r="M188" s="66"/>
      <c r="N188" s="66"/>
      <c r="O188" s="66"/>
      <c r="P188" s="66"/>
      <c r="Q188" s="66"/>
      <c r="R188" s="66"/>
      <c r="S188" s="66"/>
    </row>
    <row r="189" spans="3:19">
      <c r="C189" s="66"/>
      <c r="D189" s="66"/>
      <c r="E189" s="66"/>
      <c r="F189" s="66"/>
      <c r="G189" s="66"/>
      <c r="H189" s="66"/>
      <c r="I189" s="66"/>
      <c r="J189" s="66"/>
      <c r="K189" s="66"/>
      <c r="L189" s="293"/>
      <c r="M189" s="66"/>
      <c r="N189" s="66"/>
      <c r="O189" s="66"/>
      <c r="P189" s="66"/>
      <c r="Q189" s="66"/>
      <c r="R189" s="66"/>
      <c r="S189" s="66"/>
    </row>
    <row r="190" spans="3:19">
      <c r="C190" s="66"/>
      <c r="D190" s="66"/>
      <c r="E190" s="66"/>
      <c r="F190" s="66"/>
      <c r="G190" s="66"/>
      <c r="H190" s="66"/>
      <c r="I190" s="66"/>
      <c r="J190" s="66"/>
      <c r="K190" s="66"/>
      <c r="L190" s="293"/>
      <c r="M190" s="66"/>
      <c r="N190" s="66"/>
      <c r="O190" s="66"/>
      <c r="P190" s="66"/>
      <c r="Q190" s="66"/>
      <c r="R190" s="66"/>
      <c r="S190" s="66"/>
    </row>
    <row r="191" spans="3:19">
      <c r="C191" s="66"/>
      <c r="D191" s="66"/>
      <c r="E191" s="66"/>
      <c r="F191" s="66"/>
      <c r="G191" s="66"/>
      <c r="H191" s="66"/>
      <c r="I191" s="66"/>
      <c r="J191" s="66"/>
      <c r="K191" s="66"/>
      <c r="L191" s="293"/>
      <c r="M191" s="66"/>
      <c r="N191" s="66"/>
      <c r="O191" s="66"/>
      <c r="P191" s="66"/>
      <c r="Q191" s="66"/>
      <c r="R191" s="66"/>
      <c r="S191" s="66"/>
    </row>
    <row r="192" spans="3:19">
      <c r="C192" s="66"/>
      <c r="D192" s="66"/>
      <c r="E192" s="66"/>
      <c r="F192" s="66"/>
      <c r="G192" s="66"/>
      <c r="H192" s="66"/>
      <c r="I192" s="66"/>
      <c r="J192" s="66"/>
      <c r="K192" s="66"/>
      <c r="L192" s="293"/>
      <c r="M192" s="66"/>
      <c r="N192" s="66"/>
      <c r="O192" s="66"/>
      <c r="P192" s="66"/>
      <c r="Q192" s="66"/>
      <c r="R192" s="66"/>
      <c r="S192" s="66"/>
    </row>
    <row r="193" spans="3:19">
      <c r="C193" s="66"/>
      <c r="D193" s="66"/>
      <c r="E193" s="66"/>
      <c r="F193" s="66"/>
      <c r="G193" s="66"/>
      <c r="H193" s="66"/>
      <c r="I193" s="66"/>
      <c r="J193" s="66"/>
      <c r="K193" s="66"/>
      <c r="L193" s="293"/>
      <c r="M193" s="66"/>
      <c r="N193" s="66"/>
      <c r="O193" s="66"/>
      <c r="P193" s="66"/>
      <c r="Q193" s="66"/>
      <c r="R193" s="66"/>
      <c r="S193" s="66"/>
    </row>
    <row r="194" spans="3:19">
      <c r="C194" s="66"/>
      <c r="D194" s="66"/>
      <c r="E194" s="66"/>
      <c r="F194" s="66"/>
      <c r="G194" s="66"/>
      <c r="H194" s="66"/>
      <c r="I194" s="66"/>
      <c r="J194" s="66"/>
      <c r="K194" s="66"/>
      <c r="L194" s="293"/>
      <c r="M194" s="66"/>
      <c r="N194" s="66"/>
      <c r="O194" s="66"/>
      <c r="P194" s="66"/>
      <c r="Q194" s="66"/>
      <c r="R194" s="66"/>
      <c r="S194" s="66"/>
    </row>
    <row r="195" spans="3:19">
      <c r="C195" s="66"/>
      <c r="D195" s="66"/>
      <c r="E195" s="66"/>
      <c r="F195" s="66"/>
      <c r="G195" s="66"/>
      <c r="H195" s="66"/>
      <c r="I195" s="66"/>
      <c r="J195" s="66"/>
      <c r="K195" s="66"/>
      <c r="L195" s="293"/>
      <c r="M195" s="66"/>
      <c r="N195" s="66"/>
      <c r="O195" s="66"/>
      <c r="P195" s="66"/>
      <c r="Q195" s="66"/>
      <c r="R195" s="66"/>
      <c r="S195" s="66"/>
    </row>
    <row r="196" spans="3:19">
      <c r="C196" s="66"/>
      <c r="D196" s="66"/>
      <c r="E196" s="66"/>
      <c r="F196" s="66"/>
      <c r="G196" s="66"/>
      <c r="H196" s="66"/>
      <c r="I196" s="66"/>
      <c r="J196" s="66"/>
      <c r="K196" s="66"/>
      <c r="L196" s="293"/>
      <c r="M196" s="66"/>
      <c r="N196" s="66"/>
      <c r="O196" s="66"/>
      <c r="P196" s="66"/>
      <c r="Q196" s="66"/>
      <c r="R196" s="66"/>
      <c r="S196" s="66"/>
    </row>
    <row r="197" spans="3:19">
      <c r="C197" s="66"/>
      <c r="D197" s="66"/>
      <c r="E197" s="66"/>
      <c r="F197" s="66"/>
      <c r="G197" s="66"/>
      <c r="H197" s="66"/>
      <c r="I197" s="66"/>
      <c r="J197" s="66"/>
      <c r="K197" s="66"/>
      <c r="L197" s="293"/>
      <c r="M197" s="66"/>
      <c r="N197" s="66"/>
      <c r="O197" s="66"/>
      <c r="P197" s="66"/>
      <c r="Q197" s="66"/>
      <c r="R197" s="66"/>
      <c r="S197" s="66"/>
    </row>
    <row r="198" spans="3:19">
      <c r="C198" s="66"/>
      <c r="D198" s="66"/>
      <c r="E198" s="66"/>
      <c r="F198" s="66"/>
      <c r="G198" s="66"/>
      <c r="H198" s="66"/>
      <c r="I198" s="66"/>
      <c r="J198" s="66"/>
      <c r="K198" s="66"/>
      <c r="L198" s="293"/>
      <c r="M198" s="66"/>
      <c r="N198" s="66"/>
      <c r="O198" s="66"/>
      <c r="P198" s="66"/>
      <c r="Q198" s="66"/>
      <c r="R198" s="66"/>
      <c r="S198" s="66"/>
    </row>
    <row r="199" spans="3:19">
      <c r="C199" s="66"/>
      <c r="D199" s="66"/>
      <c r="E199" s="66"/>
      <c r="F199" s="66"/>
      <c r="G199" s="66"/>
      <c r="H199" s="66"/>
      <c r="I199" s="66"/>
      <c r="J199" s="66"/>
      <c r="K199" s="66"/>
      <c r="L199" s="293"/>
      <c r="M199" s="66"/>
      <c r="N199" s="66"/>
      <c r="O199" s="66"/>
      <c r="P199" s="66"/>
      <c r="Q199" s="66"/>
      <c r="R199" s="66"/>
      <c r="S199" s="66"/>
    </row>
    <row r="200" spans="3:19">
      <c r="C200" s="66"/>
      <c r="D200" s="66"/>
      <c r="E200" s="66"/>
      <c r="F200" s="66"/>
      <c r="G200" s="66"/>
      <c r="H200" s="66"/>
      <c r="I200" s="66"/>
      <c r="J200" s="66"/>
      <c r="K200" s="66"/>
      <c r="L200" s="293"/>
      <c r="M200" s="66"/>
      <c r="N200" s="66"/>
      <c r="O200" s="66"/>
      <c r="P200" s="66"/>
      <c r="Q200" s="66"/>
      <c r="R200" s="66"/>
      <c r="S200" s="66"/>
    </row>
    <row r="201" spans="3:19">
      <c r="C201" s="66"/>
      <c r="D201" s="66"/>
      <c r="E201" s="66"/>
      <c r="F201" s="66"/>
      <c r="G201" s="66"/>
      <c r="H201" s="66"/>
      <c r="I201" s="66"/>
      <c r="J201" s="66"/>
      <c r="K201" s="66"/>
      <c r="L201" s="293"/>
      <c r="M201" s="66"/>
      <c r="N201" s="66"/>
      <c r="O201" s="66"/>
      <c r="P201" s="66"/>
      <c r="Q201" s="66"/>
      <c r="R201" s="66"/>
      <c r="S201" s="66"/>
    </row>
    <row r="202" spans="3:19">
      <c r="C202" s="66"/>
      <c r="D202" s="66"/>
      <c r="E202" s="66"/>
      <c r="F202" s="66"/>
      <c r="G202" s="66"/>
      <c r="H202" s="66"/>
      <c r="I202" s="66"/>
      <c r="J202" s="66"/>
      <c r="K202" s="66"/>
      <c r="L202" s="293"/>
      <c r="M202" s="66"/>
      <c r="N202" s="66"/>
      <c r="O202" s="66"/>
      <c r="P202" s="66"/>
      <c r="Q202" s="66"/>
      <c r="R202" s="66"/>
      <c r="S202" s="66"/>
    </row>
    <row r="203" spans="3:19">
      <c r="C203" s="66"/>
      <c r="D203" s="66"/>
      <c r="E203" s="66"/>
      <c r="F203" s="66"/>
      <c r="G203" s="66"/>
      <c r="H203" s="66"/>
      <c r="I203" s="66"/>
      <c r="J203" s="66"/>
      <c r="K203" s="66"/>
      <c r="L203" s="293"/>
      <c r="M203" s="66"/>
      <c r="N203" s="66"/>
      <c r="O203" s="66"/>
      <c r="P203" s="66"/>
      <c r="Q203" s="66"/>
      <c r="R203" s="66"/>
      <c r="S203" s="66"/>
    </row>
    <row r="204" spans="3:19">
      <c r="C204" s="66"/>
      <c r="D204" s="66"/>
      <c r="E204" s="66"/>
      <c r="F204" s="66"/>
      <c r="G204" s="66"/>
      <c r="H204" s="66"/>
      <c r="I204" s="66"/>
      <c r="J204" s="66"/>
      <c r="K204" s="66"/>
      <c r="L204" s="293"/>
      <c r="M204" s="66"/>
      <c r="N204" s="66"/>
      <c r="O204" s="66"/>
      <c r="P204" s="66"/>
      <c r="Q204" s="66"/>
      <c r="R204" s="66"/>
      <c r="S204" s="66"/>
    </row>
    <row r="205" spans="3:19">
      <c r="C205" s="66"/>
      <c r="D205" s="66"/>
      <c r="E205" s="66"/>
      <c r="F205" s="66"/>
      <c r="G205" s="66"/>
      <c r="H205" s="66"/>
      <c r="I205" s="66"/>
      <c r="J205" s="66"/>
      <c r="K205" s="66"/>
      <c r="L205" s="293"/>
      <c r="M205" s="66"/>
      <c r="N205" s="66"/>
      <c r="O205" s="66"/>
      <c r="P205" s="66"/>
      <c r="Q205" s="66"/>
      <c r="R205" s="66"/>
      <c r="S205" s="66"/>
    </row>
    <row r="206" spans="3:19">
      <c r="C206" s="66"/>
      <c r="D206" s="66"/>
      <c r="E206" s="66"/>
      <c r="F206" s="66"/>
      <c r="G206" s="66"/>
      <c r="H206" s="66"/>
      <c r="I206" s="66"/>
      <c r="J206" s="66"/>
      <c r="K206" s="66"/>
      <c r="L206" s="293"/>
      <c r="M206" s="66"/>
      <c r="N206" s="66"/>
      <c r="O206" s="66"/>
      <c r="P206" s="66"/>
      <c r="Q206" s="66"/>
      <c r="R206" s="66"/>
      <c r="S206" s="66"/>
    </row>
    <row r="207" spans="3:19">
      <c r="C207" s="66"/>
      <c r="D207" s="66"/>
      <c r="E207" s="66"/>
      <c r="F207" s="66"/>
      <c r="G207" s="66"/>
      <c r="H207" s="66"/>
      <c r="I207" s="66"/>
      <c r="J207" s="66"/>
      <c r="K207" s="66"/>
      <c r="L207" s="293"/>
      <c r="M207" s="66"/>
      <c r="N207" s="66"/>
      <c r="O207" s="66"/>
      <c r="P207" s="66"/>
      <c r="Q207" s="66"/>
      <c r="R207" s="66"/>
      <c r="S207" s="66"/>
    </row>
    <row r="208" spans="3:19">
      <c r="C208" s="66"/>
      <c r="D208" s="66"/>
      <c r="E208" s="66"/>
      <c r="F208" s="66"/>
      <c r="G208" s="66"/>
      <c r="H208" s="66"/>
      <c r="I208" s="66"/>
      <c r="J208" s="66"/>
      <c r="K208" s="66"/>
      <c r="L208" s="293"/>
      <c r="M208" s="66"/>
      <c r="N208" s="66"/>
      <c r="O208" s="66"/>
      <c r="P208" s="66"/>
      <c r="Q208" s="66"/>
      <c r="R208" s="66"/>
      <c r="S208" s="66"/>
    </row>
    <row r="209" spans="3:19">
      <c r="C209" s="66"/>
      <c r="D209" s="66"/>
      <c r="E209" s="66"/>
      <c r="F209" s="66"/>
      <c r="G209" s="66"/>
      <c r="H209" s="66"/>
      <c r="I209" s="66"/>
      <c r="J209" s="66"/>
      <c r="K209" s="66"/>
      <c r="L209" s="293"/>
      <c r="M209" s="66"/>
      <c r="N209" s="66"/>
      <c r="O209" s="66"/>
      <c r="P209" s="66"/>
      <c r="Q209" s="66"/>
      <c r="R209" s="66"/>
      <c r="S209" s="66"/>
    </row>
    <row r="210" spans="3:19">
      <c r="C210" s="66"/>
      <c r="D210" s="66"/>
      <c r="E210" s="66"/>
      <c r="F210" s="66"/>
      <c r="G210" s="66"/>
      <c r="H210" s="66"/>
      <c r="I210" s="66"/>
      <c r="J210" s="66"/>
      <c r="K210" s="66"/>
      <c r="L210" s="293"/>
      <c r="M210" s="66"/>
      <c r="N210" s="66"/>
      <c r="O210" s="66"/>
      <c r="P210" s="66"/>
      <c r="Q210" s="66"/>
      <c r="R210" s="66"/>
      <c r="S210" s="66"/>
    </row>
    <row r="211" spans="3:19">
      <c r="C211" s="66"/>
      <c r="D211" s="66"/>
      <c r="E211" s="66"/>
      <c r="F211" s="66"/>
      <c r="G211" s="66"/>
      <c r="H211" s="66"/>
      <c r="I211" s="66"/>
      <c r="J211" s="66"/>
      <c r="K211" s="66"/>
      <c r="L211" s="293"/>
      <c r="M211" s="66"/>
      <c r="N211" s="66"/>
      <c r="O211" s="66"/>
      <c r="P211" s="66"/>
      <c r="Q211" s="66"/>
      <c r="R211" s="66"/>
      <c r="S211" s="66"/>
    </row>
    <row r="212" spans="3:19">
      <c r="C212" s="66"/>
      <c r="D212" s="66"/>
      <c r="E212" s="66"/>
      <c r="F212" s="66"/>
      <c r="G212" s="66"/>
      <c r="H212" s="66"/>
      <c r="I212" s="66"/>
      <c r="J212" s="66"/>
      <c r="K212" s="66"/>
      <c r="L212" s="293"/>
      <c r="M212" s="66"/>
      <c r="N212" s="66"/>
      <c r="O212" s="66"/>
      <c r="P212" s="66"/>
      <c r="Q212" s="66"/>
      <c r="R212" s="66"/>
      <c r="S212" s="66"/>
    </row>
    <row r="213" spans="3:19">
      <c r="C213" s="66"/>
      <c r="D213" s="66"/>
      <c r="E213" s="66"/>
      <c r="F213" s="66"/>
      <c r="G213" s="66"/>
      <c r="H213" s="66"/>
      <c r="I213" s="66"/>
      <c r="J213" s="66"/>
      <c r="K213" s="66"/>
      <c r="L213" s="293"/>
      <c r="M213" s="66"/>
      <c r="N213" s="66"/>
      <c r="O213" s="66"/>
      <c r="P213" s="66"/>
      <c r="Q213" s="66"/>
      <c r="R213" s="66"/>
      <c r="S213" s="66"/>
    </row>
    <row r="214" spans="3:19">
      <c r="C214" s="66"/>
      <c r="D214" s="66"/>
      <c r="E214" s="66"/>
      <c r="F214" s="66"/>
      <c r="G214" s="66"/>
      <c r="H214" s="66"/>
      <c r="I214" s="66"/>
      <c r="J214" s="66"/>
      <c r="K214" s="66"/>
      <c r="L214" s="293"/>
      <c r="M214" s="66"/>
      <c r="N214" s="66"/>
      <c r="O214" s="66"/>
      <c r="P214" s="66"/>
      <c r="Q214" s="66"/>
      <c r="R214" s="66"/>
      <c r="S214" s="66"/>
    </row>
    <row r="215" spans="3:19">
      <c r="C215" s="66"/>
      <c r="D215" s="66"/>
      <c r="E215" s="66"/>
      <c r="F215" s="66"/>
      <c r="G215" s="66"/>
      <c r="H215" s="66"/>
      <c r="I215" s="66"/>
      <c r="J215" s="66"/>
      <c r="K215" s="66"/>
      <c r="L215" s="293"/>
      <c r="M215" s="66"/>
      <c r="N215" s="66"/>
      <c r="O215" s="66"/>
      <c r="P215" s="66"/>
      <c r="Q215" s="66"/>
      <c r="R215" s="66"/>
      <c r="S215" s="66"/>
    </row>
    <row r="216" spans="3:19">
      <c r="C216" s="66"/>
      <c r="D216" s="66"/>
      <c r="E216" s="66"/>
      <c r="F216" s="66"/>
      <c r="G216" s="66"/>
      <c r="H216" s="66"/>
      <c r="I216" s="66"/>
      <c r="J216" s="66"/>
      <c r="K216" s="66"/>
      <c r="L216" s="293"/>
      <c r="M216" s="66"/>
      <c r="N216" s="66"/>
      <c r="O216" s="66"/>
      <c r="P216" s="66"/>
      <c r="Q216" s="66"/>
      <c r="R216" s="66"/>
      <c r="S216" s="66"/>
    </row>
    <row r="217" spans="3:19">
      <c r="C217" s="66"/>
      <c r="D217" s="66"/>
      <c r="E217" s="66"/>
      <c r="F217" s="66"/>
      <c r="G217" s="66"/>
      <c r="H217" s="66"/>
      <c r="I217" s="66"/>
      <c r="J217" s="66"/>
      <c r="K217" s="66"/>
      <c r="L217" s="293"/>
      <c r="M217" s="66"/>
      <c r="N217" s="66"/>
      <c r="O217" s="66"/>
      <c r="P217" s="66"/>
      <c r="Q217" s="66"/>
      <c r="R217" s="66"/>
      <c r="S217" s="66"/>
    </row>
    <row r="218" spans="3:19">
      <c r="C218" s="66"/>
      <c r="D218" s="66"/>
      <c r="E218" s="66"/>
      <c r="F218" s="66"/>
      <c r="G218" s="66"/>
      <c r="H218" s="66"/>
      <c r="I218" s="66"/>
      <c r="J218" s="66"/>
      <c r="K218" s="66"/>
      <c r="L218" s="293"/>
      <c r="M218" s="66"/>
      <c r="N218" s="66"/>
      <c r="O218" s="66"/>
      <c r="P218" s="66"/>
      <c r="Q218" s="66"/>
      <c r="R218" s="66"/>
      <c r="S218" s="66"/>
    </row>
    <row r="219" spans="3:19">
      <c r="C219" s="66"/>
      <c r="D219" s="66"/>
      <c r="E219" s="66"/>
      <c r="F219" s="66"/>
      <c r="G219" s="66"/>
      <c r="H219" s="66"/>
      <c r="I219" s="66"/>
      <c r="J219" s="66"/>
      <c r="K219" s="66"/>
      <c r="L219" s="293"/>
      <c r="M219" s="66"/>
      <c r="N219" s="66"/>
      <c r="O219" s="66"/>
      <c r="P219" s="66"/>
      <c r="Q219" s="66"/>
      <c r="R219" s="66"/>
      <c r="S219" s="66"/>
    </row>
    <row r="220" spans="3:19">
      <c r="C220" s="66"/>
      <c r="D220" s="66"/>
      <c r="E220" s="66"/>
      <c r="F220" s="66"/>
      <c r="G220" s="66"/>
      <c r="H220" s="66"/>
      <c r="I220" s="66"/>
      <c r="J220" s="66"/>
      <c r="K220" s="66"/>
      <c r="L220" s="293"/>
      <c r="M220" s="66"/>
      <c r="N220" s="66"/>
      <c r="O220" s="66"/>
      <c r="P220" s="66"/>
      <c r="Q220" s="66"/>
      <c r="R220" s="66"/>
      <c r="S220" s="66"/>
    </row>
    <row r="221" spans="3:19">
      <c r="C221" s="66"/>
      <c r="D221" s="66"/>
      <c r="E221" s="66"/>
      <c r="F221" s="66"/>
      <c r="G221" s="66"/>
      <c r="H221" s="66"/>
      <c r="I221" s="66"/>
      <c r="J221" s="66"/>
      <c r="K221" s="66"/>
      <c r="L221" s="293"/>
      <c r="M221" s="66"/>
      <c r="N221" s="66"/>
      <c r="O221" s="66"/>
      <c r="P221" s="66"/>
      <c r="Q221" s="66"/>
      <c r="R221" s="66"/>
      <c r="S221" s="66"/>
    </row>
    <row r="222" spans="3:19">
      <c r="C222" s="66"/>
      <c r="D222" s="66"/>
      <c r="E222" s="66"/>
      <c r="F222" s="66"/>
      <c r="G222" s="66"/>
      <c r="H222" s="66"/>
      <c r="I222" s="66"/>
      <c r="J222" s="66"/>
      <c r="K222" s="66"/>
      <c r="L222" s="293"/>
      <c r="M222" s="66"/>
      <c r="N222" s="66"/>
      <c r="O222" s="66"/>
      <c r="P222" s="66"/>
      <c r="Q222" s="66"/>
      <c r="R222" s="66"/>
      <c r="S222" s="66"/>
    </row>
    <row r="223" spans="3:19">
      <c r="C223" s="66"/>
      <c r="D223" s="66"/>
      <c r="E223" s="66"/>
      <c r="F223" s="66"/>
      <c r="G223" s="66"/>
      <c r="H223" s="66"/>
      <c r="I223" s="66"/>
      <c r="J223" s="66"/>
      <c r="K223" s="66"/>
      <c r="L223" s="293"/>
      <c r="M223" s="66"/>
      <c r="N223" s="66"/>
      <c r="O223" s="66"/>
      <c r="P223" s="66"/>
      <c r="Q223" s="66"/>
      <c r="R223" s="66"/>
      <c r="S223" s="66"/>
    </row>
    <row r="224" spans="3:19">
      <c r="C224" s="66"/>
      <c r="D224" s="66"/>
      <c r="E224" s="66"/>
      <c r="F224" s="66"/>
      <c r="G224" s="66"/>
      <c r="H224" s="66"/>
      <c r="I224" s="66"/>
      <c r="J224" s="66"/>
      <c r="K224" s="66"/>
      <c r="L224" s="293"/>
      <c r="M224" s="66"/>
      <c r="N224" s="66"/>
      <c r="O224" s="66"/>
      <c r="P224" s="66"/>
      <c r="Q224" s="66"/>
      <c r="R224" s="66"/>
      <c r="S224" s="66"/>
    </row>
    <row r="225" spans="3:19">
      <c r="C225" s="66"/>
      <c r="D225" s="66"/>
      <c r="E225" s="66"/>
      <c r="F225" s="66"/>
      <c r="G225" s="66"/>
      <c r="H225" s="66"/>
      <c r="I225" s="66"/>
      <c r="J225" s="66"/>
      <c r="K225" s="66"/>
      <c r="L225" s="293"/>
      <c r="M225" s="66"/>
      <c r="N225" s="66"/>
      <c r="O225" s="66"/>
      <c r="P225" s="66"/>
      <c r="Q225" s="66"/>
      <c r="R225" s="66"/>
      <c r="S225" s="66"/>
    </row>
    <row r="226" spans="3:19">
      <c r="C226" s="66"/>
      <c r="D226" s="66"/>
      <c r="E226" s="66"/>
      <c r="F226" s="66"/>
      <c r="G226" s="66"/>
      <c r="H226" s="66"/>
      <c r="I226" s="66"/>
      <c r="J226" s="66"/>
      <c r="K226" s="66"/>
      <c r="L226" s="293"/>
      <c r="M226" s="66"/>
      <c r="N226" s="66"/>
      <c r="O226" s="66"/>
      <c r="P226" s="66"/>
      <c r="Q226" s="66"/>
      <c r="R226" s="66"/>
      <c r="S226" s="66"/>
    </row>
    <row r="227" spans="3:19">
      <c r="C227" s="66"/>
      <c r="D227" s="66"/>
      <c r="E227" s="66"/>
      <c r="F227" s="66"/>
      <c r="G227" s="66"/>
      <c r="H227" s="66"/>
      <c r="I227" s="66"/>
      <c r="J227" s="66"/>
      <c r="K227" s="66"/>
      <c r="L227" s="293"/>
      <c r="M227" s="66"/>
      <c r="N227" s="66"/>
      <c r="O227" s="66"/>
      <c r="P227" s="66"/>
      <c r="Q227" s="66"/>
      <c r="R227" s="66"/>
      <c r="S227" s="66"/>
    </row>
    <row r="228" spans="3:19">
      <c r="C228" s="66"/>
      <c r="D228" s="66"/>
      <c r="E228" s="66"/>
      <c r="F228" s="66"/>
      <c r="G228" s="66"/>
      <c r="H228" s="66"/>
      <c r="I228" s="66"/>
      <c r="J228" s="66"/>
      <c r="K228" s="66"/>
      <c r="L228" s="293"/>
      <c r="M228" s="66"/>
      <c r="N228" s="66"/>
      <c r="O228" s="66"/>
      <c r="P228" s="66"/>
      <c r="Q228" s="66"/>
      <c r="R228" s="66"/>
      <c r="S228" s="66"/>
    </row>
    <row r="229" spans="3:19">
      <c r="C229" s="66"/>
      <c r="D229" s="66"/>
      <c r="E229" s="66"/>
      <c r="F229" s="66"/>
      <c r="G229" s="66"/>
      <c r="H229" s="66"/>
      <c r="I229" s="66"/>
      <c r="J229" s="66"/>
      <c r="K229" s="66"/>
      <c r="L229" s="293"/>
      <c r="M229" s="66"/>
      <c r="N229" s="66"/>
      <c r="O229" s="66"/>
      <c r="P229" s="66"/>
      <c r="Q229" s="66"/>
      <c r="R229" s="66"/>
      <c r="S229" s="66"/>
    </row>
    <row r="230" spans="3:19">
      <c r="C230" s="66"/>
      <c r="D230" s="66"/>
      <c r="E230" s="66"/>
      <c r="F230" s="66"/>
      <c r="G230" s="66"/>
      <c r="H230" s="66"/>
      <c r="I230" s="66"/>
      <c r="J230" s="66"/>
      <c r="K230" s="66"/>
      <c r="L230" s="293"/>
      <c r="M230" s="66"/>
      <c r="N230" s="66"/>
      <c r="O230" s="66"/>
      <c r="P230" s="66"/>
      <c r="Q230" s="66"/>
      <c r="R230" s="66"/>
      <c r="S230" s="66"/>
    </row>
    <row r="231" spans="3:19">
      <c r="C231" s="66"/>
      <c r="D231" s="66"/>
      <c r="E231" s="66"/>
      <c r="F231" s="66"/>
      <c r="G231" s="66"/>
      <c r="H231" s="66"/>
      <c r="I231" s="66"/>
      <c r="J231" s="66"/>
      <c r="K231" s="66"/>
      <c r="L231" s="293"/>
      <c r="M231" s="66"/>
      <c r="N231" s="66"/>
      <c r="O231" s="66"/>
      <c r="P231" s="66"/>
      <c r="Q231" s="66"/>
      <c r="R231" s="66"/>
      <c r="S231" s="66"/>
    </row>
    <row r="232" spans="3:19">
      <c r="C232" s="66"/>
      <c r="D232" s="66"/>
      <c r="E232" s="66"/>
      <c r="F232" s="66"/>
      <c r="G232" s="66"/>
      <c r="H232" s="66"/>
      <c r="I232" s="66"/>
      <c r="J232" s="66"/>
      <c r="K232" s="66"/>
      <c r="L232" s="293"/>
      <c r="M232" s="66"/>
      <c r="N232" s="66"/>
      <c r="O232" s="66"/>
      <c r="P232" s="66"/>
      <c r="Q232" s="66"/>
      <c r="R232" s="66"/>
      <c r="S232" s="66"/>
    </row>
    <row r="233" spans="3:19">
      <c r="C233" s="66"/>
      <c r="D233" s="66"/>
      <c r="E233" s="66"/>
      <c r="F233" s="66"/>
      <c r="G233" s="66"/>
      <c r="H233" s="66"/>
      <c r="I233" s="66"/>
      <c r="J233" s="66"/>
      <c r="K233" s="66"/>
      <c r="L233" s="293"/>
      <c r="M233" s="66"/>
      <c r="N233" s="66"/>
      <c r="O233" s="66"/>
      <c r="P233" s="66"/>
      <c r="Q233" s="66"/>
      <c r="R233" s="66"/>
      <c r="S233" s="66"/>
    </row>
    <row r="234" spans="3:19">
      <c r="C234" s="66"/>
      <c r="D234" s="66"/>
      <c r="E234" s="66"/>
      <c r="F234" s="66"/>
      <c r="G234" s="66"/>
      <c r="H234" s="66"/>
      <c r="I234" s="66"/>
      <c r="J234" s="66"/>
      <c r="K234" s="66"/>
      <c r="L234" s="293"/>
      <c r="M234" s="66"/>
      <c r="N234" s="66"/>
      <c r="O234" s="66"/>
      <c r="P234" s="66"/>
      <c r="Q234" s="66"/>
      <c r="R234" s="66"/>
      <c r="S234" s="66"/>
    </row>
    <row r="235" spans="3:19">
      <c r="C235" s="66"/>
      <c r="D235" s="66"/>
      <c r="E235" s="66"/>
      <c r="F235" s="66"/>
      <c r="G235" s="66"/>
      <c r="H235" s="66"/>
      <c r="I235" s="66"/>
      <c r="J235" s="66"/>
      <c r="K235" s="66"/>
      <c r="L235" s="293"/>
      <c r="M235" s="66"/>
      <c r="N235" s="66"/>
      <c r="O235" s="66"/>
      <c r="P235" s="66"/>
      <c r="Q235" s="66"/>
      <c r="R235" s="66"/>
      <c r="S235" s="66"/>
    </row>
    <row r="236" spans="3:19">
      <c r="C236" s="66"/>
      <c r="D236" s="66"/>
      <c r="E236" s="66"/>
      <c r="F236" s="66"/>
      <c r="G236" s="66"/>
      <c r="H236" s="66"/>
      <c r="I236" s="66"/>
      <c r="J236" s="66"/>
      <c r="K236" s="66"/>
      <c r="L236" s="293"/>
      <c r="M236" s="66"/>
      <c r="N236" s="66"/>
      <c r="O236" s="66"/>
      <c r="P236" s="66"/>
      <c r="Q236" s="66"/>
      <c r="R236" s="66"/>
      <c r="S236" s="66"/>
    </row>
    <row r="237" spans="3:19">
      <c r="C237" s="66"/>
      <c r="D237" s="66"/>
      <c r="E237" s="66"/>
      <c r="F237" s="66"/>
      <c r="G237" s="66"/>
      <c r="H237" s="66"/>
      <c r="I237" s="66"/>
      <c r="J237" s="66"/>
      <c r="K237" s="66"/>
      <c r="L237" s="293"/>
      <c r="M237" s="66"/>
      <c r="N237" s="66"/>
      <c r="O237" s="66"/>
      <c r="P237" s="66"/>
      <c r="Q237" s="66"/>
      <c r="R237" s="66"/>
      <c r="S237" s="66"/>
    </row>
    <row r="238" spans="3:19">
      <c r="C238" s="66"/>
      <c r="D238" s="66"/>
      <c r="E238" s="66"/>
      <c r="F238" s="66"/>
      <c r="G238" s="66"/>
      <c r="H238" s="66"/>
      <c r="I238" s="66"/>
      <c r="J238" s="66"/>
      <c r="K238" s="66"/>
      <c r="L238" s="293"/>
      <c r="M238" s="66"/>
      <c r="N238" s="66"/>
      <c r="O238" s="66"/>
      <c r="P238" s="66"/>
      <c r="Q238" s="66"/>
      <c r="R238" s="66"/>
      <c r="S238" s="66"/>
    </row>
    <row r="239" spans="3:19">
      <c r="C239" s="66"/>
      <c r="D239" s="66"/>
      <c r="E239" s="66"/>
      <c r="F239" s="66"/>
      <c r="G239" s="66"/>
      <c r="H239" s="66"/>
      <c r="I239" s="66"/>
      <c r="J239" s="66"/>
      <c r="K239" s="66"/>
      <c r="L239" s="293"/>
      <c r="M239" s="66"/>
      <c r="N239" s="66"/>
      <c r="O239" s="66"/>
      <c r="P239" s="66"/>
      <c r="Q239" s="66"/>
      <c r="R239" s="66"/>
      <c r="S239" s="66"/>
    </row>
    <row r="240" spans="3:19">
      <c r="C240" s="66"/>
      <c r="D240" s="66"/>
      <c r="E240" s="66"/>
      <c r="F240" s="66"/>
      <c r="G240" s="66"/>
      <c r="H240" s="66"/>
      <c r="I240" s="66"/>
      <c r="J240" s="66"/>
      <c r="K240" s="66"/>
      <c r="L240" s="293"/>
      <c r="M240" s="66"/>
      <c r="N240" s="66"/>
      <c r="O240" s="66"/>
      <c r="P240" s="66"/>
      <c r="Q240" s="66"/>
      <c r="R240" s="66"/>
      <c r="S240" s="66"/>
    </row>
    <row r="241" spans="3:19">
      <c r="C241" s="66"/>
      <c r="D241" s="66"/>
      <c r="E241" s="66"/>
      <c r="F241" s="66"/>
      <c r="G241" s="66"/>
      <c r="H241" s="66"/>
      <c r="I241" s="66"/>
      <c r="J241" s="66"/>
      <c r="K241" s="66"/>
      <c r="L241" s="293"/>
      <c r="M241" s="66"/>
      <c r="N241" s="66"/>
      <c r="O241" s="66"/>
      <c r="P241" s="66"/>
      <c r="Q241" s="66"/>
      <c r="R241" s="66"/>
      <c r="S241" s="66"/>
    </row>
    <row r="242" spans="3:19">
      <c r="C242" s="66"/>
      <c r="D242" s="66"/>
      <c r="E242" s="66"/>
      <c r="F242" s="66"/>
      <c r="G242" s="66"/>
      <c r="H242" s="66"/>
      <c r="I242" s="66"/>
      <c r="J242" s="66"/>
      <c r="K242" s="66"/>
      <c r="L242" s="293"/>
      <c r="M242" s="66"/>
      <c r="N242" s="66"/>
      <c r="O242" s="66"/>
      <c r="P242" s="66"/>
      <c r="Q242" s="66"/>
      <c r="R242" s="66"/>
      <c r="S242" s="66"/>
    </row>
    <row r="243" spans="3:19">
      <c r="C243" s="66"/>
      <c r="D243" s="66"/>
      <c r="E243" s="66"/>
      <c r="F243" s="66"/>
      <c r="G243" s="66"/>
      <c r="H243" s="66"/>
      <c r="I243" s="66"/>
      <c r="J243" s="66"/>
      <c r="K243" s="66"/>
      <c r="L243" s="293"/>
      <c r="M243" s="66"/>
      <c r="N243" s="66"/>
      <c r="O243" s="66"/>
      <c r="P243" s="66"/>
      <c r="Q243" s="66"/>
      <c r="R243" s="66"/>
      <c r="S243" s="66"/>
    </row>
    <row r="244" spans="3:19">
      <c r="C244" s="66"/>
      <c r="D244" s="66"/>
      <c r="E244" s="66"/>
      <c r="F244" s="66"/>
      <c r="G244" s="66"/>
      <c r="H244" s="66"/>
      <c r="I244" s="66"/>
      <c r="J244" s="66"/>
      <c r="K244" s="66"/>
      <c r="L244" s="293"/>
      <c r="M244" s="66"/>
      <c r="N244" s="66"/>
      <c r="O244" s="66"/>
      <c r="P244" s="66"/>
      <c r="Q244" s="66"/>
      <c r="R244" s="66"/>
      <c r="S244" s="66"/>
    </row>
    <row r="245" spans="3:19">
      <c r="C245" s="66"/>
      <c r="D245" s="66"/>
      <c r="E245" s="66"/>
      <c r="F245" s="66"/>
      <c r="G245" s="66"/>
      <c r="H245" s="66"/>
      <c r="I245" s="66"/>
      <c r="J245" s="66"/>
      <c r="K245" s="66"/>
      <c r="L245" s="293"/>
      <c r="M245" s="66"/>
      <c r="N245" s="66"/>
      <c r="O245" s="66"/>
      <c r="P245" s="66"/>
      <c r="Q245" s="66"/>
      <c r="R245" s="66"/>
      <c r="S245" s="66"/>
    </row>
    <row r="246" spans="3:19">
      <c r="C246" s="66"/>
      <c r="D246" s="66"/>
      <c r="E246" s="66"/>
      <c r="F246" s="66"/>
      <c r="G246" s="66"/>
      <c r="H246" s="66"/>
      <c r="I246" s="66"/>
      <c r="J246" s="66"/>
      <c r="K246" s="66"/>
      <c r="L246" s="293"/>
      <c r="M246" s="66"/>
      <c r="N246" s="66"/>
      <c r="O246" s="66"/>
      <c r="P246" s="66"/>
      <c r="Q246" s="66"/>
      <c r="R246" s="66"/>
      <c r="S246" s="66"/>
    </row>
    <row r="247" spans="3:19">
      <c r="C247" s="66"/>
      <c r="D247" s="66"/>
      <c r="E247" s="66"/>
      <c r="F247" s="66"/>
      <c r="G247" s="66"/>
      <c r="H247" s="66"/>
      <c r="I247" s="66"/>
      <c r="J247" s="66"/>
      <c r="K247" s="66"/>
      <c r="L247" s="293"/>
      <c r="M247" s="66"/>
      <c r="N247" s="66"/>
      <c r="O247" s="66"/>
      <c r="P247" s="66"/>
      <c r="Q247" s="66"/>
      <c r="R247" s="66"/>
      <c r="S247" s="66"/>
    </row>
    <row r="248" spans="3:19">
      <c r="C248" s="66"/>
      <c r="D248" s="66"/>
      <c r="E248" s="66"/>
      <c r="F248" s="66"/>
      <c r="G248" s="66"/>
      <c r="H248" s="66"/>
      <c r="I248" s="66"/>
      <c r="J248" s="66"/>
      <c r="K248" s="66"/>
      <c r="L248" s="293"/>
      <c r="M248" s="66"/>
      <c r="N248" s="66"/>
      <c r="O248" s="66"/>
      <c r="P248" s="66"/>
      <c r="Q248" s="66"/>
      <c r="R248" s="66"/>
      <c r="S248" s="66"/>
    </row>
    <row r="249" spans="3:19">
      <c r="C249" s="66"/>
      <c r="D249" s="66"/>
      <c r="E249" s="66"/>
      <c r="F249" s="66"/>
      <c r="G249" s="66"/>
      <c r="H249" s="66"/>
      <c r="I249" s="66"/>
      <c r="J249" s="66"/>
      <c r="K249" s="66"/>
      <c r="L249" s="293"/>
      <c r="M249" s="66"/>
      <c r="N249" s="66"/>
      <c r="O249" s="66"/>
      <c r="P249" s="66"/>
      <c r="Q249" s="66"/>
      <c r="R249" s="66"/>
      <c r="S249" s="66"/>
    </row>
    <row r="250" spans="3:19">
      <c r="C250" s="66"/>
      <c r="D250" s="66"/>
      <c r="E250" s="66"/>
      <c r="F250" s="66"/>
      <c r="G250" s="66"/>
      <c r="H250" s="66"/>
      <c r="I250" s="66"/>
      <c r="J250" s="66"/>
      <c r="K250" s="66"/>
      <c r="L250" s="293"/>
      <c r="M250" s="66"/>
      <c r="N250" s="66"/>
      <c r="O250" s="66"/>
      <c r="P250" s="66"/>
      <c r="Q250" s="66"/>
      <c r="R250" s="66"/>
      <c r="S250" s="66"/>
    </row>
    <row r="251" spans="3:19">
      <c r="C251" s="66"/>
      <c r="D251" s="66"/>
      <c r="E251" s="66"/>
      <c r="F251" s="66"/>
      <c r="G251" s="66"/>
      <c r="H251" s="66"/>
      <c r="I251" s="66"/>
      <c r="J251" s="66"/>
      <c r="K251" s="66"/>
      <c r="L251" s="293"/>
      <c r="M251" s="66"/>
      <c r="N251" s="66"/>
      <c r="O251" s="66"/>
      <c r="P251" s="66"/>
      <c r="Q251" s="66"/>
      <c r="R251" s="66"/>
      <c r="S251" s="66"/>
    </row>
    <row r="252" spans="3:19">
      <c r="C252" s="66"/>
      <c r="D252" s="66"/>
      <c r="E252" s="66"/>
      <c r="F252" s="66"/>
      <c r="G252" s="66"/>
      <c r="H252" s="66"/>
      <c r="I252" s="66"/>
      <c r="J252" s="66"/>
      <c r="K252" s="66"/>
      <c r="L252" s="293"/>
      <c r="M252" s="66"/>
      <c r="N252" s="66"/>
      <c r="O252" s="66"/>
      <c r="P252" s="66"/>
      <c r="Q252" s="66"/>
      <c r="R252" s="66"/>
      <c r="S252" s="66"/>
    </row>
    <row r="253" spans="3:19">
      <c r="C253" s="66"/>
      <c r="D253" s="66"/>
      <c r="E253" s="66"/>
      <c r="F253" s="66"/>
      <c r="G253" s="66"/>
      <c r="H253" s="66"/>
      <c r="I253" s="66"/>
      <c r="J253" s="66"/>
      <c r="K253" s="66"/>
      <c r="L253" s="293"/>
      <c r="M253" s="66"/>
      <c r="N253" s="66"/>
      <c r="O253" s="66"/>
      <c r="P253" s="66"/>
      <c r="Q253" s="66"/>
      <c r="R253" s="66"/>
      <c r="S253" s="66"/>
    </row>
    <row r="254" spans="3:19">
      <c r="C254" s="66"/>
      <c r="D254" s="66"/>
      <c r="E254" s="66"/>
      <c r="F254" s="66"/>
      <c r="G254" s="66"/>
      <c r="H254" s="66"/>
      <c r="I254" s="66"/>
      <c r="J254" s="66"/>
      <c r="K254" s="66"/>
      <c r="L254" s="293"/>
      <c r="M254" s="66"/>
      <c r="N254" s="66"/>
      <c r="O254" s="66"/>
      <c r="P254" s="66"/>
      <c r="Q254" s="66"/>
      <c r="R254" s="66"/>
      <c r="S254" s="66"/>
    </row>
    <row r="255" spans="3:19">
      <c r="C255" s="66"/>
      <c r="D255" s="66"/>
      <c r="E255" s="66"/>
      <c r="F255" s="66"/>
      <c r="G255" s="66"/>
      <c r="H255" s="66"/>
      <c r="I255" s="66"/>
      <c r="J255" s="66"/>
      <c r="K255" s="66"/>
      <c r="L255" s="293"/>
      <c r="M255" s="66"/>
      <c r="N255" s="66"/>
      <c r="O255" s="66"/>
      <c r="P255" s="66"/>
      <c r="Q255" s="66"/>
      <c r="R255" s="66"/>
      <c r="S255" s="66"/>
    </row>
    <row r="256" spans="3:19">
      <c r="C256" s="66"/>
      <c r="D256" s="66"/>
      <c r="E256" s="66"/>
      <c r="F256" s="66"/>
      <c r="G256" s="66"/>
      <c r="H256" s="66"/>
      <c r="I256" s="66"/>
      <c r="J256" s="66"/>
      <c r="K256" s="66"/>
      <c r="L256" s="293"/>
      <c r="M256" s="66"/>
      <c r="N256" s="66"/>
      <c r="O256" s="66"/>
      <c r="P256" s="66"/>
      <c r="Q256" s="66"/>
      <c r="R256" s="66"/>
      <c r="S256" s="66"/>
    </row>
    <row r="257" spans="3:19">
      <c r="C257" s="66"/>
      <c r="D257" s="66"/>
      <c r="E257" s="66"/>
      <c r="F257" s="66"/>
      <c r="G257" s="66"/>
      <c r="H257" s="66"/>
      <c r="I257" s="66"/>
      <c r="J257" s="66"/>
      <c r="K257" s="66"/>
      <c r="L257" s="293"/>
      <c r="M257" s="66"/>
      <c r="N257" s="66"/>
      <c r="O257" s="66"/>
      <c r="P257" s="66"/>
      <c r="Q257" s="66"/>
      <c r="R257" s="66"/>
      <c r="S257" s="66"/>
    </row>
    <row r="258" spans="3:19">
      <c r="C258" s="66"/>
      <c r="D258" s="66"/>
      <c r="E258" s="66"/>
      <c r="F258" s="66"/>
      <c r="G258" s="66"/>
      <c r="H258" s="66"/>
      <c r="I258" s="66"/>
      <c r="J258" s="66"/>
      <c r="K258" s="66"/>
      <c r="L258" s="293"/>
      <c r="M258" s="66"/>
      <c r="N258" s="66"/>
      <c r="O258" s="66"/>
      <c r="P258" s="66"/>
      <c r="Q258" s="66"/>
      <c r="R258" s="66"/>
      <c r="S258" s="66"/>
    </row>
    <row r="259" spans="3:19">
      <c r="C259" s="66"/>
      <c r="D259" s="66"/>
      <c r="E259" s="66"/>
      <c r="F259" s="66"/>
      <c r="G259" s="66"/>
      <c r="H259" s="66"/>
      <c r="I259" s="66"/>
      <c r="J259" s="66"/>
      <c r="K259" s="66"/>
      <c r="L259" s="293"/>
      <c r="M259" s="66"/>
      <c r="N259" s="66"/>
      <c r="O259" s="66"/>
      <c r="P259" s="66"/>
      <c r="Q259" s="66"/>
      <c r="R259" s="66"/>
      <c r="S259" s="66"/>
    </row>
    <row r="260" spans="3:19">
      <c r="C260" s="66"/>
      <c r="D260" s="66"/>
      <c r="E260" s="66"/>
      <c r="F260" s="66"/>
      <c r="G260" s="66"/>
      <c r="H260" s="66"/>
      <c r="I260" s="66"/>
      <c r="J260" s="66"/>
      <c r="K260" s="66"/>
      <c r="L260" s="293"/>
      <c r="M260" s="66"/>
      <c r="N260" s="66"/>
      <c r="O260" s="66"/>
      <c r="P260" s="66"/>
      <c r="Q260" s="66"/>
      <c r="R260" s="66"/>
      <c r="S260" s="66"/>
    </row>
    <row r="261" spans="3:19">
      <c r="C261" s="66"/>
      <c r="D261" s="66"/>
      <c r="E261" s="66"/>
      <c r="F261" s="66"/>
      <c r="G261" s="66"/>
      <c r="H261" s="66"/>
      <c r="I261" s="66"/>
      <c r="J261" s="66"/>
      <c r="K261" s="66"/>
      <c r="L261" s="293"/>
      <c r="M261" s="66"/>
      <c r="N261" s="66"/>
      <c r="O261" s="66"/>
      <c r="P261" s="66"/>
      <c r="Q261" s="66"/>
      <c r="R261" s="66"/>
      <c r="S261" s="66"/>
    </row>
    <row r="262" spans="3:19">
      <c r="C262" s="66"/>
      <c r="D262" s="66"/>
      <c r="E262" s="66"/>
      <c r="F262" s="66"/>
      <c r="G262" s="66"/>
      <c r="H262" s="66"/>
      <c r="I262" s="66"/>
      <c r="J262" s="66"/>
      <c r="K262" s="66"/>
      <c r="L262" s="293"/>
      <c r="M262" s="66"/>
      <c r="N262" s="66"/>
      <c r="O262" s="66"/>
      <c r="P262" s="66"/>
      <c r="Q262" s="66"/>
      <c r="R262" s="66"/>
      <c r="S262" s="66"/>
    </row>
    <row r="263" spans="3:19">
      <c r="C263" s="66"/>
      <c r="D263" s="66"/>
      <c r="E263" s="66"/>
      <c r="F263" s="66"/>
      <c r="G263" s="66"/>
      <c r="H263" s="66"/>
      <c r="I263" s="66"/>
      <c r="J263" s="66"/>
      <c r="K263" s="66"/>
      <c r="L263" s="293"/>
      <c r="M263" s="66"/>
      <c r="N263" s="66"/>
      <c r="O263" s="66"/>
      <c r="P263" s="66"/>
      <c r="Q263" s="66"/>
      <c r="R263" s="66"/>
      <c r="S263" s="66"/>
    </row>
    <row r="264" spans="3:19">
      <c r="C264" s="66"/>
      <c r="D264" s="66"/>
      <c r="E264" s="66"/>
      <c r="F264" s="66"/>
      <c r="G264" s="66"/>
      <c r="H264" s="66"/>
      <c r="I264" s="66"/>
      <c r="J264" s="66"/>
      <c r="K264" s="66"/>
      <c r="L264" s="293"/>
      <c r="M264" s="66"/>
      <c r="N264" s="66"/>
      <c r="O264" s="66"/>
      <c r="P264" s="66"/>
      <c r="Q264" s="66"/>
      <c r="R264" s="66"/>
      <c r="S264" s="66"/>
    </row>
    <row r="265" spans="3:19">
      <c r="C265" s="66"/>
      <c r="D265" s="66"/>
      <c r="E265" s="66"/>
      <c r="F265" s="66"/>
      <c r="G265" s="66"/>
      <c r="H265" s="66"/>
      <c r="I265" s="66"/>
      <c r="J265" s="66"/>
      <c r="K265" s="66"/>
      <c r="L265" s="293"/>
      <c r="M265" s="66"/>
      <c r="N265" s="66"/>
      <c r="O265" s="66"/>
      <c r="P265" s="66"/>
      <c r="Q265" s="66"/>
      <c r="R265" s="66"/>
      <c r="S265" s="66"/>
    </row>
    <row r="266" spans="3:19">
      <c r="C266" s="66"/>
      <c r="D266" s="66"/>
      <c r="E266" s="66"/>
      <c r="F266" s="66"/>
      <c r="G266" s="66"/>
      <c r="H266" s="66"/>
      <c r="I266" s="66"/>
      <c r="J266" s="66"/>
      <c r="K266" s="66"/>
      <c r="L266" s="293"/>
      <c r="M266" s="66"/>
      <c r="N266" s="66"/>
      <c r="O266" s="66"/>
      <c r="P266" s="66"/>
      <c r="Q266" s="66"/>
      <c r="R266" s="66"/>
      <c r="S266" s="66"/>
    </row>
    <row r="267" spans="3:19">
      <c r="C267" s="66"/>
      <c r="D267" s="66"/>
      <c r="E267" s="66"/>
      <c r="F267" s="66"/>
      <c r="G267" s="66"/>
      <c r="H267" s="66"/>
      <c r="I267" s="66"/>
      <c r="J267" s="66"/>
      <c r="K267" s="66"/>
      <c r="L267" s="293"/>
      <c r="M267" s="66"/>
      <c r="N267" s="66"/>
      <c r="O267" s="66"/>
      <c r="P267" s="66"/>
      <c r="Q267" s="66"/>
      <c r="R267" s="66"/>
      <c r="S267" s="66"/>
    </row>
    <row r="268" spans="3:19">
      <c r="C268" s="66"/>
      <c r="D268" s="66"/>
      <c r="E268" s="66"/>
      <c r="F268" s="66"/>
      <c r="G268" s="66"/>
      <c r="H268" s="66"/>
      <c r="I268" s="66"/>
      <c r="J268" s="66"/>
      <c r="K268" s="66"/>
      <c r="L268" s="293"/>
      <c r="M268" s="66"/>
      <c r="N268" s="66"/>
      <c r="O268" s="66"/>
      <c r="P268" s="66"/>
      <c r="Q268" s="66"/>
      <c r="R268" s="66"/>
      <c r="S268" s="66"/>
    </row>
    <row r="269" spans="3:19">
      <c r="C269" s="66"/>
      <c r="D269" s="66"/>
      <c r="E269" s="66"/>
      <c r="F269" s="66"/>
      <c r="G269" s="66"/>
      <c r="H269" s="66"/>
      <c r="I269" s="66"/>
      <c r="J269" s="66"/>
      <c r="K269" s="66"/>
      <c r="L269" s="293"/>
      <c r="M269" s="66"/>
      <c r="N269" s="66"/>
      <c r="O269" s="66"/>
      <c r="P269" s="66"/>
      <c r="Q269" s="66"/>
      <c r="R269" s="66"/>
      <c r="S269" s="66"/>
    </row>
    <row r="270" spans="3:19">
      <c r="C270" s="66"/>
      <c r="D270" s="66"/>
      <c r="E270" s="66"/>
      <c r="F270" s="66"/>
      <c r="G270" s="66"/>
      <c r="H270" s="66"/>
      <c r="I270" s="66"/>
      <c r="J270" s="66"/>
      <c r="K270" s="66"/>
      <c r="L270" s="293"/>
      <c r="M270" s="66"/>
      <c r="N270" s="66"/>
      <c r="O270" s="66"/>
      <c r="P270" s="66"/>
      <c r="Q270" s="66"/>
      <c r="R270" s="66"/>
      <c r="S270" s="66"/>
    </row>
    <row r="271" spans="3:19">
      <c r="C271" s="66"/>
      <c r="D271" s="66"/>
      <c r="E271" s="66"/>
      <c r="F271" s="66"/>
      <c r="G271" s="66"/>
      <c r="H271" s="66"/>
      <c r="I271" s="66"/>
      <c r="J271" s="66"/>
      <c r="K271" s="66"/>
      <c r="L271" s="293"/>
      <c r="M271" s="66"/>
      <c r="N271" s="66"/>
      <c r="O271" s="66"/>
      <c r="P271" s="66"/>
      <c r="Q271" s="66"/>
      <c r="R271" s="66"/>
      <c r="S271" s="66"/>
    </row>
    <row r="272" spans="3:19">
      <c r="C272" s="66"/>
      <c r="D272" s="66"/>
      <c r="E272" s="66"/>
      <c r="F272" s="66"/>
      <c r="G272" s="66"/>
      <c r="H272" s="66"/>
      <c r="I272" s="66"/>
      <c r="J272" s="66"/>
      <c r="K272" s="66"/>
      <c r="L272" s="293"/>
      <c r="M272" s="66"/>
      <c r="N272" s="66"/>
      <c r="O272" s="66"/>
      <c r="P272" s="66"/>
      <c r="Q272" s="66"/>
      <c r="R272" s="66"/>
      <c r="S272" s="66"/>
    </row>
    <row r="273" spans="3:19">
      <c r="C273" s="66"/>
      <c r="D273" s="66"/>
      <c r="E273" s="66"/>
      <c r="F273" s="66"/>
      <c r="G273" s="66"/>
      <c r="H273" s="66"/>
      <c r="I273" s="66"/>
      <c r="J273" s="66"/>
      <c r="K273" s="66"/>
      <c r="L273" s="293"/>
      <c r="M273" s="66"/>
      <c r="N273" s="66"/>
      <c r="O273" s="66"/>
      <c r="P273" s="66"/>
      <c r="Q273" s="66"/>
      <c r="R273" s="66"/>
      <c r="S273" s="66"/>
    </row>
    <row r="274" spans="3:19">
      <c r="C274" s="66"/>
      <c r="D274" s="66"/>
      <c r="E274" s="66"/>
      <c r="F274" s="66"/>
      <c r="G274" s="66"/>
      <c r="H274" s="66"/>
      <c r="I274" s="66"/>
      <c r="J274" s="66"/>
      <c r="K274" s="66"/>
      <c r="L274" s="293"/>
      <c r="M274" s="66"/>
      <c r="N274" s="66"/>
      <c r="O274" s="66"/>
      <c r="P274" s="66"/>
      <c r="Q274" s="66"/>
      <c r="R274" s="66"/>
      <c r="S274" s="66"/>
    </row>
    <row r="275" spans="3:19">
      <c r="C275" s="66"/>
      <c r="D275" s="66"/>
      <c r="E275" s="66"/>
      <c r="F275" s="66"/>
      <c r="G275" s="66"/>
      <c r="H275" s="66"/>
      <c r="I275" s="66"/>
      <c r="J275" s="66"/>
      <c r="K275" s="66"/>
      <c r="L275" s="293"/>
      <c r="M275" s="66"/>
      <c r="N275" s="66"/>
      <c r="O275" s="66"/>
      <c r="P275" s="66"/>
      <c r="Q275" s="66"/>
      <c r="R275" s="66"/>
      <c r="S275" s="66"/>
    </row>
    <row r="276" spans="3:19">
      <c r="C276" s="66"/>
      <c r="D276" s="66"/>
      <c r="E276" s="66"/>
      <c r="F276" s="66"/>
      <c r="G276" s="66"/>
      <c r="H276" s="66"/>
      <c r="I276" s="66"/>
      <c r="J276" s="66"/>
      <c r="K276" s="66"/>
      <c r="L276" s="293"/>
      <c r="M276" s="66"/>
      <c r="N276" s="66"/>
      <c r="O276" s="66"/>
      <c r="P276" s="66"/>
      <c r="Q276" s="66"/>
      <c r="R276" s="66"/>
      <c r="S276" s="66"/>
    </row>
    <row r="277" spans="3:19">
      <c r="C277" s="66"/>
      <c r="D277" s="66"/>
      <c r="E277" s="66"/>
      <c r="F277" s="66"/>
      <c r="G277" s="66"/>
      <c r="H277" s="66"/>
      <c r="I277" s="66"/>
      <c r="J277" s="66"/>
      <c r="K277" s="66"/>
      <c r="L277" s="293"/>
      <c r="M277" s="66"/>
      <c r="N277" s="66"/>
      <c r="O277" s="66"/>
      <c r="P277" s="66"/>
      <c r="Q277" s="66"/>
      <c r="R277" s="66"/>
      <c r="S277" s="66"/>
    </row>
    <row r="278" spans="3:19">
      <c r="C278" s="66"/>
      <c r="D278" s="66"/>
      <c r="E278" s="66"/>
      <c r="F278" s="66"/>
      <c r="G278" s="66"/>
      <c r="H278" s="66"/>
      <c r="I278" s="66"/>
      <c r="J278" s="66"/>
      <c r="K278" s="66"/>
      <c r="L278" s="293"/>
      <c r="M278" s="66"/>
      <c r="N278" s="66"/>
      <c r="O278" s="66"/>
      <c r="P278" s="66"/>
      <c r="Q278" s="66"/>
      <c r="R278" s="66"/>
      <c r="S278" s="66"/>
    </row>
    <row r="279" spans="3:19">
      <c r="C279" s="66"/>
      <c r="D279" s="66"/>
      <c r="E279" s="66"/>
      <c r="F279" s="66"/>
      <c r="G279" s="66"/>
      <c r="H279" s="66"/>
      <c r="I279" s="66"/>
      <c r="J279" s="66"/>
      <c r="K279" s="66"/>
      <c r="L279" s="293"/>
      <c r="M279" s="66"/>
      <c r="N279" s="66"/>
      <c r="O279" s="66"/>
      <c r="P279" s="66"/>
      <c r="Q279" s="66"/>
      <c r="R279" s="66"/>
      <c r="S279" s="66"/>
    </row>
    <row r="280" spans="3:19">
      <c r="C280" s="66"/>
      <c r="D280" s="66"/>
      <c r="E280" s="66"/>
      <c r="F280" s="66"/>
      <c r="G280" s="66"/>
      <c r="H280" s="66"/>
      <c r="I280" s="66"/>
      <c r="J280" s="66"/>
      <c r="K280" s="66"/>
      <c r="L280" s="293"/>
      <c r="M280" s="66"/>
      <c r="N280" s="66"/>
      <c r="O280" s="66"/>
      <c r="P280" s="66"/>
      <c r="Q280" s="66"/>
      <c r="R280" s="66"/>
      <c r="S280" s="66"/>
    </row>
    <row r="281" spans="3:19">
      <c r="C281" s="66"/>
      <c r="D281" s="66"/>
      <c r="E281" s="66"/>
      <c r="F281" s="66"/>
      <c r="G281" s="66"/>
      <c r="H281" s="66"/>
      <c r="I281" s="66"/>
      <c r="J281" s="66"/>
      <c r="K281" s="66"/>
      <c r="L281" s="293"/>
      <c r="M281" s="66"/>
      <c r="N281" s="66"/>
      <c r="O281" s="66"/>
      <c r="P281" s="66"/>
      <c r="Q281" s="66"/>
      <c r="R281" s="66"/>
      <c r="S281" s="66"/>
    </row>
    <row r="282" spans="3:19">
      <c r="C282" s="66"/>
      <c r="D282" s="66"/>
      <c r="E282" s="66"/>
      <c r="F282" s="66"/>
      <c r="G282" s="66"/>
      <c r="H282" s="66"/>
      <c r="I282" s="66"/>
      <c r="J282" s="66"/>
      <c r="K282" s="66"/>
      <c r="L282" s="293"/>
      <c r="M282" s="66"/>
      <c r="N282" s="66"/>
      <c r="O282" s="66"/>
      <c r="P282" s="66"/>
      <c r="Q282" s="66"/>
      <c r="R282" s="66"/>
      <c r="S282" s="66"/>
    </row>
    <row r="283" spans="3:19">
      <c r="C283" s="66"/>
      <c r="D283" s="66"/>
      <c r="E283" s="66"/>
      <c r="F283" s="66"/>
      <c r="G283" s="66"/>
      <c r="H283" s="66"/>
      <c r="I283" s="66"/>
      <c r="J283" s="66"/>
      <c r="K283" s="66"/>
      <c r="L283" s="293"/>
      <c r="M283" s="66"/>
      <c r="N283" s="66"/>
      <c r="O283" s="66"/>
      <c r="P283" s="66"/>
      <c r="Q283" s="66"/>
      <c r="R283" s="66"/>
      <c r="S283" s="66"/>
    </row>
    <row r="284" spans="3:19">
      <c r="C284" s="66"/>
      <c r="D284" s="66"/>
      <c r="E284" s="66"/>
      <c r="F284" s="66"/>
      <c r="G284" s="66"/>
      <c r="H284" s="66"/>
      <c r="I284" s="66"/>
      <c r="J284" s="66"/>
      <c r="K284" s="66"/>
      <c r="L284" s="293"/>
      <c r="M284" s="66"/>
      <c r="N284" s="66"/>
      <c r="O284" s="66"/>
      <c r="P284" s="66"/>
      <c r="Q284" s="66"/>
      <c r="R284" s="66"/>
      <c r="S284" s="66"/>
    </row>
    <row r="285" spans="3:19">
      <c r="C285" s="66"/>
      <c r="D285" s="66"/>
      <c r="E285" s="66"/>
      <c r="F285" s="66"/>
      <c r="G285" s="66"/>
      <c r="H285" s="66"/>
      <c r="I285" s="66"/>
      <c r="J285" s="66"/>
      <c r="K285" s="66"/>
      <c r="L285" s="293"/>
      <c r="M285" s="66"/>
      <c r="N285" s="66"/>
      <c r="O285" s="66"/>
      <c r="P285" s="66"/>
      <c r="Q285" s="66"/>
      <c r="R285" s="66"/>
      <c r="S285" s="66"/>
    </row>
    <row r="286" spans="3:19">
      <c r="C286" s="66"/>
      <c r="D286" s="66"/>
      <c r="E286" s="66"/>
      <c r="F286" s="66"/>
      <c r="G286" s="66"/>
      <c r="H286" s="66"/>
      <c r="I286" s="66"/>
      <c r="J286" s="66"/>
      <c r="K286" s="66"/>
      <c r="L286" s="293"/>
      <c r="M286" s="66"/>
      <c r="N286" s="66"/>
      <c r="O286" s="66"/>
      <c r="P286" s="66"/>
      <c r="Q286" s="66"/>
      <c r="R286" s="66"/>
      <c r="S286" s="66"/>
    </row>
    <row r="287" spans="3:19">
      <c r="C287" s="66"/>
      <c r="D287" s="66"/>
      <c r="E287" s="66"/>
      <c r="F287" s="66"/>
      <c r="G287" s="66"/>
      <c r="H287" s="66"/>
      <c r="I287" s="66"/>
      <c r="J287" s="66"/>
      <c r="K287" s="66"/>
      <c r="L287" s="293"/>
      <c r="M287" s="66"/>
      <c r="N287" s="66"/>
      <c r="O287" s="66"/>
      <c r="P287" s="66"/>
      <c r="Q287" s="66"/>
      <c r="R287" s="66"/>
      <c r="S287" s="66"/>
    </row>
    <row r="288" spans="3:19">
      <c r="C288" s="66"/>
      <c r="D288" s="66"/>
      <c r="E288" s="66"/>
      <c r="F288" s="66"/>
      <c r="G288" s="66"/>
      <c r="H288" s="66"/>
      <c r="I288" s="66"/>
      <c r="J288" s="66"/>
      <c r="K288" s="66"/>
      <c r="L288" s="293"/>
      <c r="M288" s="66"/>
      <c r="N288" s="66"/>
      <c r="O288" s="66"/>
    </row>
    <row r="289" spans="3:15">
      <c r="C289" s="66"/>
      <c r="D289" s="66"/>
      <c r="E289" s="66"/>
      <c r="F289" s="66"/>
      <c r="G289" s="66"/>
      <c r="H289" s="66"/>
      <c r="I289" s="66"/>
      <c r="J289" s="66"/>
      <c r="K289" s="66"/>
      <c r="L289" s="293"/>
      <c r="M289" s="66"/>
      <c r="N289" s="66"/>
      <c r="O289" s="66"/>
    </row>
    <row r="290" spans="3:15">
      <c r="C290" s="66"/>
      <c r="D290" s="66"/>
      <c r="E290" s="66"/>
      <c r="F290" s="66"/>
      <c r="G290" s="66"/>
      <c r="H290" s="66"/>
      <c r="I290" s="66"/>
      <c r="J290" s="66"/>
      <c r="K290" s="66"/>
      <c r="L290" s="293"/>
      <c r="M290" s="66"/>
      <c r="N290" s="66"/>
      <c r="O290" s="66"/>
    </row>
    <row r="291" spans="3:15">
      <c r="C291" s="66"/>
      <c r="D291" s="66"/>
      <c r="E291" s="66"/>
      <c r="F291" s="66"/>
      <c r="G291" s="66"/>
      <c r="H291" s="66"/>
      <c r="I291" s="66"/>
      <c r="J291" s="66"/>
      <c r="K291" s="66"/>
      <c r="L291" s="293"/>
      <c r="M291" s="66"/>
      <c r="N291" s="66"/>
      <c r="O291" s="66"/>
    </row>
    <row r="292" spans="3:15">
      <c r="C292" s="66"/>
      <c r="D292" s="66"/>
      <c r="E292" s="66"/>
      <c r="F292" s="66"/>
      <c r="G292" s="66"/>
      <c r="H292" s="66"/>
      <c r="I292" s="66"/>
      <c r="J292" s="66"/>
      <c r="K292" s="66"/>
      <c r="L292" s="293"/>
      <c r="M292" s="66"/>
      <c r="N292" s="66"/>
      <c r="O292" s="66"/>
    </row>
    <row r="293" spans="3:15">
      <c r="C293" s="66"/>
      <c r="D293" s="66"/>
      <c r="E293" s="66"/>
      <c r="F293" s="66"/>
      <c r="G293" s="66"/>
      <c r="H293" s="66"/>
      <c r="I293" s="66"/>
      <c r="J293" s="66"/>
      <c r="K293" s="66"/>
      <c r="L293" s="293"/>
      <c r="M293" s="66"/>
      <c r="N293" s="66"/>
      <c r="O293" s="66"/>
    </row>
    <row r="294" spans="3:15">
      <c r="C294" s="66"/>
      <c r="D294" s="66"/>
      <c r="E294" s="66"/>
      <c r="F294" s="66"/>
      <c r="G294" s="66"/>
      <c r="H294" s="66"/>
      <c r="I294" s="66"/>
      <c r="J294" s="66"/>
      <c r="K294" s="66"/>
      <c r="L294" s="293"/>
      <c r="M294" s="66"/>
      <c r="N294" s="66"/>
      <c r="O294" s="66"/>
    </row>
    <row r="295" spans="3:15">
      <c r="C295" s="66"/>
      <c r="D295" s="66"/>
      <c r="E295" s="66"/>
      <c r="F295" s="66"/>
      <c r="G295" s="66"/>
      <c r="H295" s="66"/>
      <c r="I295" s="66"/>
      <c r="J295" s="66"/>
      <c r="K295" s="66"/>
      <c r="L295" s="293"/>
      <c r="M295" s="66"/>
      <c r="N295" s="66"/>
      <c r="O295" s="66"/>
    </row>
  </sheetData>
  <customSheetViews>
    <customSheetView guid="{E1861F40-EBD5-44AE-868B-FDE0ED504D72}" scale="65" showPageBreaks="1" printArea="1" view="pageBreakPreview">
      <selection activeCell="A6" sqref="A6:P6"/>
      <rowBreaks count="1" manualBreakCount="1">
        <brk id="53" max="17" man="1"/>
      </rowBreaks>
      <pageMargins left="0.56999999999999995" right="0.3" top="0.77" bottom="0.75" header="0.5" footer="0.5"/>
      <printOptions horizontalCentered="1"/>
      <pageSetup scale="43" fitToHeight="0" orientation="landscape" horizontalDpi="300" verticalDpi="300" r:id="rId1"/>
      <headerFooter alignWithMargins="0"/>
    </customSheetView>
  </customSheetViews>
  <mergeCells count="12">
    <mergeCell ref="A5:P5"/>
    <mergeCell ref="A6:P6"/>
    <mergeCell ref="A61:P61"/>
    <mergeCell ref="A62:P62"/>
    <mergeCell ref="A7:N7"/>
    <mergeCell ref="C97:O97"/>
    <mergeCell ref="C93:O93"/>
    <mergeCell ref="C94:O94"/>
    <mergeCell ref="C91:O91"/>
    <mergeCell ref="C92:O92"/>
    <mergeCell ref="C95:O95"/>
    <mergeCell ref="C96:O96"/>
  </mergeCells>
  <phoneticPr fontId="0" type="noConversion"/>
  <printOptions horizontalCentered="1"/>
  <pageMargins left="0.7" right="0.7" top="0.75" bottom="0.75" header="0.3" footer="0.3"/>
  <pageSetup scale="39" fitToWidth="0" fitToHeight="0" orientation="landscape" r:id="rId2"/>
  <headerFooter alignWithMargins="0"/>
  <rowBreaks count="1" manualBreakCount="1">
    <brk id="53"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M240"/>
  <sheetViews>
    <sheetView view="pageBreakPreview" zoomScale="65" zoomScaleNormal="85" zoomScaleSheetLayoutView="65" workbookViewId="0"/>
  </sheetViews>
  <sheetFormatPr defaultColWidth="8.90625" defaultRowHeight="15.6"/>
  <cols>
    <col min="1" max="1" width="6" style="14" customWidth="1"/>
    <col min="2" max="2" width="3.36328125" style="14" customWidth="1"/>
    <col min="3" max="3" width="39.08984375" style="14" customWidth="1"/>
    <col min="4" max="4" width="12" style="14" customWidth="1"/>
    <col min="5" max="5" width="14.453125" style="14" customWidth="1"/>
    <col min="6" max="6" width="13.81640625" style="14" customWidth="1"/>
    <col min="7" max="7" width="14.08984375" style="14" customWidth="1"/>
    <col min="8" max="8" width="13.90625" style="14" customWidth="1"/>
    <col min="9" max="10" width="13.08984375" style="14" customWidth="1"/>
    <col min="11" max="11" width="13.54296875" style="14" customWidth="1"/>
    <col min="12" max="12" width="15.36328125" style="14" customWidth="1"/>
    <col min="13" max="13" width="38.81640625" style="14" customWidth="1"/>
    <col min="14" max="16384" width="8.90625" style="14"/>
  </cols>
  <sheetData>
    <row r="1" spans="1:13">
      <c r="M1" s="40" t="s">
        <v>465</v>
      </c>
    </row>
    <row r="2" spans="1:13">
      <c r="M2" s="40" t="s">
        <v>276</v>
      </c>
    </row>
    <row r="3" spans="1:13">
      <c r="M3" s="133" t="s">
        <v>435</v>
      </c>
    </row>
    <row r="4" spans="1:13">
      <c r="A4" s="41"/>
      <c r="G4" s="10"/>
    </row>
    <row r="5" spans="1:13">
      <c r="A5" s="41"/>
      <c r="C5" s="27"/>
      <c r="D5" s="27"/>
    </row>
    <row r="6" spans="1:13">
      <c r="A6" s="41"/>
      <c r="C6" s="27"/>
      <c r="D6" s="27"/>
      <c r="L6" s="10"/>
    </row>
    <row r="7" spans="1:13" ht="14.25" customHeight="1">
      <c r="A7" s="41"/>
    </row>
    <row r="8" spans="1:13">
      <c r="A8" s="700" t="s">
        <v>441</v>
      </c>
      <c r="B8" s="700"/>
      <c r="C8" s="700"/>
      <c r="D8" s="700"/>
      <c r="E8" s="700"/>
      <c r="F8" s="700"/>
      <c r="G8" s="700"/>
      <c r="H8" s="700"/>
      <c r="I8" s="700"/>
      <c r="J8" s="700"/>
      <c r="K8" s="700"/>
      <c r="L8" s="700"/>
    </row>
    <row r="9" spans="1:13">
      <c r="A9" s="701" t="s">
        <v>437</v>
      </c>
      <c r="B9" s="704"/>
      <c r="C9" s="704"/>
      <c r="D9" s="704"/>
      <c r="E9" s="704"/>
      <c r="F9" s="704"/>
      <c r="G9" s="704"/>
      <c r="H9" s="704"/>
      <c r="I9" s="704"/>
      <c r="J9" s="704"/>
      <c r="K9" s="704"/>
      <c r="L9" s="704"/>
    </row>
    <row r="10" spans="1:13">
      <c r="A10" s="41"/>
      <c r="E10" s="28"/>
      <c r="H10" s="8"/>
      <c r="I10" s="8"/>
      <c r="J10" s="8"/>
      <c r="K10" s="8"/>
      <c r="L10" s="8"/>
    </row>
    <row r="11" spans="1:13">
      <c r="A11" s="41"/>
      <c r="E11" s="28"/>
      <c r="F11" s="28"/>
      <c r="H11" s="8"/>
      <c r="I11" s="8"/>
      <c r="J11" s="8"/>
      <c r="K11" s="8"/>
      <c r="L11" s="8"/>
    </row>
    <row r="12" spans="1:13">
      <c r="A12" s="41"/>
      <c r="C12" s="49" t="s">
        <v>424</v>
      </c>
      <c r="D12" s="49" t="s">
        <v>425</v>
      </c>
      <c r="E12" s="49" t="s">
        <v>426</v>
      </c>
      <c r="F12" s="49" t="s">
        <v>427</v>
      </c>
      <c r="G12" s="49" t="s">
        <v>428</v>
      </c>
      <c r="H12" s="49" t="s">
        <v>429</v>
      </c>
      <c r="I12" s="49" t="s">
        <v>430</v>
      </c>
      <c r="J12" s="49" t="s">
        <v>431</v>
      </c>
      <c r="K12" s="49" t="s">
        <v>432</v>
      </c>
    </row>
    <row r="13" spans="1:13" s="122" customFormat="1" ht="80.099999999999994" customHeight="1">
      <c r="A13" s="50" t="s">
        <v>256</v>
      </c>
      <c r="B13" s="121"/>
      <c r="C13" s="52" t="s">
        <v>257</v>
      </c>
      <c r="D13" s="52" t="s">
        <v>258</v>
      </c>
      <c r="E13" s="53" t="s">
        <v>438</v>
      </c>
      <c r="F13" s="53" t="s">
        <v>412</v>
      </c>
      <c r="G13" s="52" t="s">
        <v>439</v>
      </c>
      <c r="H13" s="53" t="s">
        <v>414</v>
      </c>
      <c r="I13" s="53" t="s">
        <v>415</v>
      </c>
      <c r="J13" s="52" t="s">
        <v>416</v>
      </c>
      <c r="K13" s="214" t="s">
        <v>417</v>
      </c>
    </row>
    <row r="14" spans="1:13" ht="46.5" customHeight="1">
      <c r="A14" s="56"/>
      <c r="B14" s="57"/>
      <c r="C14" s="57"/>
      <c r="D14" s="57"/>
      <c r="E14" s="58"/>
      <c r="F14" s="126" t="s">
        <v>778</v>
      </c>
      <c r="G14" s="126" t="s">
        <v>433</v>
      </c>
      <c r="H14" s="126" t="s">
        <v>779</v>
      </c>
      <c r="I14" s="58" t="s">
        <v>434</v>
      </c>
      <c r="J14" s="126" t="s">
        <v>575</v>
      </c>
      <c r="K14" s="215" t="s">
        <v>823</v>
      </c>
    </row>
    <row r="15" spans="1:13">
      <c r="A15" s="61"/>
      <c r="B15" s="8"/>
      <c r="C15" s="8"/>
      <c r="D15" s="8"/>
      <c r="E15" s="123"/>
      <c r="F15" s="123"/>
      <c r="G15" s="123"/>
      <c r="H15" s="123"/>
      <c r="I15" s="123"/>
      <c r="J15" s="123"/>
      <c r="K15" s="124"/>
    </row>
    <row r="16" spans="1:13">
      <c r="A16" s="125">
        <v>1</v>
      </c>
      <c r="B16" s="8" t="s">
        <v>364</v>
      </c>
      <c r="C16" s="8" t="s">
        <v>440</v>
      </c>
      <c r="D16" s="8"/>
      <c r="E16" s="624">
        <v>281569.94417190965</v>
      </c>
      <c r="F16" s="86"/>
      <c r="G16" s="86"/>
      <c r="H16" s="86"/>
      <c r="I16" s="86"/>
      <c r="J16" s="86"/>
      <c r="K16" s="127"/>
    </row>
    <row r="17" spans="1:11">
      <c r="A17" s="61"/>
      <c r="B17" s="8"/>
      <c r="C17" s="8"/>
      <c r="D17" s="8"/>
      <c r="E17" s="86"/>
      <c r="F17" s="86"/>
      <c r="G17" s="86"/>
      <c r="H17" s="86"/>
      <c r="I17" s="86"/>
      <c r="J17" s="86"/>
      <c r="K17" s="127"/>
    </row>
    <row r="18" spans="1:11">
      <c r="A18" s="79" t="s">
        <v>329</v>
      </c>
      <c r="B18" s="46"/>
      <c r="C18" s="649" t="s">
        <v>760</v>
      </c>
      <c r="D18" s="275">
        <v>890</v>
      </c>
      <c r="E18" s="128"/>
      <c r="F18" s="183">
        <v>114181.8477321664</v>
      </c>
      <c r="G18" s="168">
        <f>IF(F$33&gt;0,(E$16*(F18/F$33)),0)</f>
        <v>118745.43580257853</v>
      </c>
      <c r="H18" s="183">
        <v>118756.59903625301</v>
      </c>
      <c r="I18" s="168">
        <f>H18-G18</f>
        <v>11.16323367448058</v>
      </c>
      <c r="J18" s="169">
        <f>I18*((I$35/I$36)-1)</f>
        <v>1.2126288851174725</v>
      </c>
      <c r="K18" s="625">
        <f>I18+J18</f>
        <v>12.375862559598053</v>
      </c>
    </row>
    <row r="19" spans="1:11">
      <c r="A19" s="79" t="s">
        <v>352</v>
      </c>
      <c r="B19" s="46"/>
      <c r="C19" s="649" t="s">
        <v>761</v>
      </c>
      <c r="D19" s="275">
        <v>1326</v>
      </c>
      <c r="E19" s="128"/>
      <c r="F19" s="183">
        <v>156566.88693788185</v>
      </c>
      <c r="G19" s="168">
        <f t="shared" ref="G19" si="0">IF(F$33&gt;0,(E$16*(F19/F$33)),0)</f>
        <v>162824.50836933113</v>
      </c>
      <c r="H19" s="183">
        <v>162597.0527794364</v>
      </c>
      <c r="I19" s="168">
        <f>H19-G19</f>
        <v>-227.4555898947292</v>
      </c>
      <c r="J19" s="169">
        <f t="shared" ref="J19" si="1">I19*((I$35/I$36)-1)</f>
        <v>-24.707824491599766</v>
      </c>
      <c r="K19" s="625">
        <f t="shared" ref="K19" si="2">I19+J19</f>
        <v>-252.16341438632895</v>
      </c>
    </row>
    <row r="20" spans="1:11">
      <c r="A20" s="64"/>
      <c r="C20" s="66"/>
      <c r="D20" s="66"/>
      <c r="E20" s="129"/>
      <c r="F20" s="129"/>
      <c r="G20" s="129"/>
      <c r="H20" s="129"/>
      <c r="I20" s="129"/>
      <c r="J20" s="129"/>
      <c r="K20" s="130"/>
    </row>
    <row r="21" spans="1:11">
      <c r="A21" s="64"/>
      <c r="C21" s="66"/>
      <c r="D21" s="66"/>
      <c r="E21" s="129"/>
      <c r="F21" s="129"/>
      <c r="G21" s="129"/>
      <c r="H21" s="129"/>
      <c r="I21" s="129"/>
      <c r="J21" s="129"/>
      <c r="K21" s="130"/>
    </row>
    <row r="22" spans="1:11">
      <c r="A22" s="64"/>
      <c r="C22" s="66"/>
      <c r="D22" s="66"/>
      <c r="E22" s="129"/>
      <c r="F22" s="129"/>
      <c r="G22" s="129"/>
      <c r="H22" s="129"/>
      <c r="I22" s="129"/>
      <c r="J22" s="129"/>
      <c r="K22" s="130"/>
    </row>
    <row r="23" spans="1:11">
      <c r="A23" s="64"/>
      <c r="C23" s="66"/>
      <c r="D23" s="66"/>
      <c r="E23" s="129"/>
      <c r="F23" s="129"/>
      <c r="G23" s="129"/>
      <c r="H23" s="129"/>
      <c r="I23" s="129"/>
      <c r="J23" s="129"/>
      <c r="K23" s="130"/>
    </row>
    <row r="24" spans="1:11">
      <c r="A24" s="64"/>
      <c r="C24" s="66"/>
      <c r="D24" s="66"/>
      <c r="E24" s="129"/>
      <c r="F24" s="129"/>
      <c r="G24" s="129"/>
      <c r="H24" s="129"/>
      <c r="I24" s="129"/>
      <c r="J24" s="129"/>
      <c r="K24" s="130"/>
    </row>
    <row r="25" spans="1:11">
      <c r="A25" s="64"/>
      <c r="C25" s="66"/>
      <c r="D25" s="66"/>
      <c r="E25" s="129"/>
      <c r="F25" s="129"/>
      <c r="G25" s="129"/>
      <c r="H25" s="129"/>
      <c r="I25" s="129"/>
      <c r="J25" s="129"/>
      <c r="K25" s="130"/>
    </row>
    <row r="26" spans="1:11">
      <c r="A26" s="64"/>
      <c r="C26" s="66"/>
      <c r="D26" s="66"/>
      <c r="E26" s="129"/>
      <c r="F26" s="129"/>
      <c r="G26" s="129"/>
      <c r="H26" s="129"/>
      <c r="I26" s="129"/>
      <c r="J26" s="129"/>
      <c r="K26" s="130"/>
    </row>
    <row r="27" spans="1:11">
      <c r="A27" s="64"/>
      <c r="C27" s="66"/>
      <c r="D27" s="66"/>
      <c r="E27" s="129"/>
      <c r="F27" s="129"/>
      <c r="G27" s="129"/>
      <c r="H27" s="129"/>
      <c r="I27" s="129"/>
      <c r="J27" s="129"/>
      <c r="K27" s="130"/>
    </row>
    <row r="28" spans="1:11">
      <c r="A28" s="64"/>
      <c r="C28" s="66"/>
      <c r="D28" s="66"/>
      <c r="E28" s="129"/>
      <c r="F28" s="129"/>
      <c r="G28" s="129"/>
      <c r="H28" s="129"/>
      <c r="I28" s="129"/>
      <c r="J28" s="129"/>
      <c r="K28" s="130"/>
    </row>
    <row r="29" spans="1:11">
      <c r="A29" s="64"/>
      <c r="C29" s="66"/>
      <c r="D29" s="66"/>
      <c r="E29" s="129"/>
      <c r="F29" s="129"/>
      <c r="G29" s="129"/>
      <c r="H29" s="129"/>
      <c r="I29" s="129"/>
      <c r="J29" s="129"/>
      <c r="K29" s="130"/>
    </row>
    <row r="30" spans="1:11">
      <c r="A30" s="64"/>
      <c r="C30" s="66"/>
      <c r="D30" s="66"/>
      <c r="E30" s="129"/>
      <c r="F30" s="129"/>
      <c r="G30" s="129"/>
      <c r="H30" s="129"/>
      <c r="I30" s="129"/>
      <c r="J30" s="129"/>
      <c r="K30" s="130"/>
    </row>
    <row r="31" spans="1:11">
      <c r="A31" s="64"/>
      <c r="C31" s="66"/>
      <c r="D31" s="66"/>
      <c r="E31" s="129"/>
      <c r="F31" s="129"/>
      <c r="G31" s="129"/>
      <c r="H31" s="129"/>
      <c r="I31" s="129"/>
      <c r="J31" s="129"/>
      <c r="K31" s="130"/>
    </row>
    <row r="32" spans="1:11">
      <c r="A32" s="68"/>
      <c r="B32" s="69"/>
      <c r="C32" s="70"/>
      <c r="D32" s="70"/>
      <c r="E32" s="131"/>
      <c r="F32" s="131"/>
      <c r="G32" s="131"/>
      <c r="H32" s="131"/>
      <c r="I32" s="131"/>
      <c r="J32" s="131"/>
      <c r="K32" s="132"/>
    </row>
    <row r="33" spans="1:12">
      <c r="A33" s="12" t="s">
        <v>345</v>
      </c>
      <c r="B33" s="48"/>
      <c r="C33" s="14" t="s">
        <v>423</v>
      </c>
      <c r="D33" s="27"/>
      <c r="E33" s="46"/>
      <c r="F33" s="626">
        <f>SUM(F18:F32)</f>
        <v>270748.73467004823</v>
      </c>
      <c r="G33" s="626">
        <f>SUM(G18:G32)</f>
        <v>281569.94417190965</v>
      </c>
      <c r="H33" s="626">
        <f>SUM(H18:H32)</f>
        <v>281353.6518156894</v>
      </c>
      <c r="I33" s="128"/>
      <c r="J33" s="128"/>
      <c r="K33" s="128"/>
      <c r="L33" s="128"/>
    </row>
    <row r="34" spans="1:12">
      <c r="A34" s="66"/>
      <c r="B34" s="66"/>
      <c r="E34" s="66"/>
    </row>
    <row r="35" spans="1:12">
      <c r="A35" s="46" t="s">
        <v>223</v>
      </c>
      <c r="C35" s="14" t="s">
        <v>479</v>
      </c>
      <c r="D35" s="140"/>
      <c r="I35" s="168">
        <f>-'Appendix H-Rev Req True-up Adj'!H51</f>
        <v>-38975969.708964191</v>
      </c>
    </row>
    <row r="36" spans="1:12">
      <c r="A36" s="46" t="s">
        <v>224</v>
      </c>
      <c r="C36" s="14" t="s">
        <v>480</v>
      </c>
      <c r="I36" s="168">
        <f>'Appendix H-Rev Req True-up Adj'!H52</f>
        <v>-35156972.328624129</v>
      </c>
    </row>
    <row r="37" spans="1:12">
      <c r="A37" s="46"/>
    </row>
    <row r="38" spans="1:12">
      <c r="A38" s="662"/>
      <c r="I38" s="168"/>
    </row>
    <row r="39" spans="1:12">
      <c r="C39" s="167"/>
    </row>
    <row r="40" spans="1:12">
      <c r="A40" s="66"/>
      <c r="B40" s="66"/>
      <c r="C40" s="66"/>
      <c r="D40" s="66"/>
      <c r="E40" s="66"/>
      <c r="F40" s="66"/>
      <c r="G40" s="66"/>
      <c r="H40" s="66"/>
      <c r="I40" s="66"/>
      <c r="J40" s="66"/>
      <c r="K40" s="66"/>
      <c r="L40" s="66"/>
    </row>
    <row r="41" spans="1:12">
      <c r="A41" s="66" t="s">
        <v>436</v>
      </c>
      <c r="B41" s="66"/>
      <c r="C41" s="66"/>
      <c r="D41" s="66"/>
      <c r="E41" s="66"/>
      <c r="F41" s="66"/>
      <c r="G41" s="66"/>
      <c r="H41" s="66"/>
      <c r="I41" s="66"/>
      <c r="J41" s="66"/>
      <c r="K41" s="66"/>
      <c r="L41" s="66"/>
    </row>
    <row r="42" spans="1:12">
      <c r="A42" s="76"/>
      <c r="B42" s="66" t="s">
        <v>364</v>
      </c>
      <c r="C42" s="66" t="s">
        <v>421</v>
      </c>
      <c r="D42" s="66"/>
      <c r="E42" s="66"/>
      <c r="F42" s="66"/>
      <c r="G42" s="66"/>
      <c r="H42" s="66"/>
      <c r="I42" s="66"/>
      <c r="J42" s="66"/>
      <c r="K42" s="66"/>
      <c r="L42" s="66"/>
    </row>
    <row r="43" spans="1:12">
      <c r="A43" s="11"/>
      <c r="C43" s="12"/>
      <c r="D43" s="12"/>
      <c r="E43" s="46"/>
      <c r="F43" s="46"/>
      <c r="G43" s="10"/>
      <c r="J43" s="44"/>
    </row>
    <row r="44" spans="1:12">
      <c r="A44" s="11"/>
      <c r="C44" s="12"/>
      <c r="D44" s="12"/>
      <c r="E44" s="46"/>
      <c r="F44" s="46"/>
      <c r="G44" s="10"/>
      <c r="J44" s="44"/>
    </row>
    <row r="45" spans="1:12">
      <c r="C45" s="66"/>
      <c r="D45" s="66"/>
      <c r="E45" s="66"/>
      <c r="F45" s="66"/>
      <c r="G45" s="66"/>
      <c r="H45" s="66"/>
      <c r="I45" s="66"/>
      <c r="J45" s="66"/>
      <c r="K45" s="66"/>
      <c r="L45" s="66"/>
    </row>
    <row r="46" spans="1:12">
      <c r="C46" s="66"/>
      <c r="D46" s="66"/>
      <c r="E46" s="66"/>
      <c r="F46" s="66"/>
      <c r="G46" s="66"/>
      <c r="H46" s="66"/>
      <c r="I46" s="66"/>
      <c r="J46" s="66"/>
      <c r="K46" s="66"/>
      <c r="L46" s="66"/>
    </row>
    <row r="47" spans="1:12">
      <c r="C47" s="66"/>
      <c r="D47" s="66"/>
      <c r="E47" s="66"/>
      <c r="F47" s="66"/>
      <c r="G47" s="66"/>
      <c r="H47" s="66"/>
      <c r="I47" s="66"/>
      <c r="J47" s="66"/>
      <c r="K47" s="66"/>
      <c r="L47" s="66"/>
    </row>
    <row r="48" spans="1:12">
      <c r="C48" s="66"/>
      <c r="D48" s="66"/>
      <c r="E48" s="66"/>
      <c r="F48" s="66"/>
      <c r="G48" s="66"/>
      <c r="H48" s="66"/>
      <c r="I48" s="66"/>
      <c r="J48" s="66"/>
      <c r="K48" s="66"/>
      <c r="L48" s="66"/>
    </row>
    <row r="49" spans="3:12">
      <c r="C49" s="66"/>
      <c r="D49" s="66"/>
      <c r="E49" s="66"/>
      <c r="F49" s="66"/>
      <c r="G49" s="66"/>
      <c r="H49" s="66"/>
      <c r="I49" s="66"/>
      <c r="J49" s="66"/>
      <c r="K49" s="66"/>
      <c r="L49" s="66"/>
    </row>
    <row r="50" spans="3:12">
      <c r="C50" s="66"/>
      <c r="D50" s="66"/>
      <c r="E50" s="66"/>
      <c r="F50" s="66"/>
      <c r="G50" s="66"/>
      <c r="H50" s="66"/>
      <c r="I50" s="66"/>
      <c r="J50" s="66"/>
      <c r="K50" s="66"/>
      <c r="L50" s="66"/>
    </row>
    <row r="51" spans="3:12">
      <c r="C51" s="66"/>
      <c r="D51" s="66"/>
      <c r="E51" s="66"/>
      <c r="F51" s="66"/>
      <c r="G51" s="66"/>
      <c r="H51" s="66"/>
      <c r="I51" s="66"/>
      <c r="J51" s="66"/>
      <c r="K51" s="66"/>
      <c r="L51" s="66"/>
    </row>
    <row r="52" spans="3:12">
      <c r="C52" s="66"/>
      <c r="D52" s="66"/>
      <c r="E52" s="66"/>
      <c r="F52" s="66"/>
      <c r="G52" s="66"/>
      <c r="H52" s="66"/>
      <c r="I52" s="66"/>
      <c r="J52" s="66"/>
      <c r="K52" s="66"/>
      <c r="L52" s="66"/>
    </row>
    <row r="53" spans="3:12">
      <c r="C53" s="66"/>
      <c r="D53" s="66"/>
      <c r="E53" s="66"/>
      <c r="F53" s="66"/>
      <c r="G53" s="66"/>
      <c r="H53" s="66"/>
      <c r="I53" s="66"/>
      <c r="J53" s="66"/>
      <c r="K53" s="66"/>
      <c r="L53" s="66"/>
    </row>
    <row r="54" spans="3:12">
      <c r="C54" s="66"/>
      <c r="D54" s="66"/>
      <c r="E54" s="66"/>
      <c r="F54" s="66"/>
      <c r="G54" s="66"/>
      <c r="H54" s="66"/>
      <c r="I54" s="66"/>
      <c r="J54" s="66"/>
      <c r="K54" s="66"/>
      <c r="L54" s="66"/>
    </row>
    <row r="55" spans="3:12">
      <c r="C55" s="66"/>
      <c r="D55" s="66"/>
      <c r="E55" s="66"/>
      <c r="F55" s="66"/>
      <c r="G55" s="66"/>
      <c r="H55" s="66"/>
      <c r="I55" s="66"/>
      <c r="J55" s="66"/>
      <c r="K55" s="66"/>
      <c r="L55" s="66"/>
    </row>
    <row r="56" spans="3:12">
      <c r="C56" s="66"/>
      <c r="D56" s="66"/>
      <c r="E56" s="66"/>
      <c r="F56" s="66"/>
      <c r="G56" s="66"/>
      <c r="H56" s="66"/>
      <c r="I56" s="66"/>
      <c r="J56" s="66"/>
      <c r="K56" s="66"/>
      <c r="L56" s="66"/>
    </row>
    <row r="57" spans="3:12">
      <c r="C57" s="66"/>
      <c r="D57" s="66"/>
      <c r="E57" s="66"/>
      <c r="F57" s="66"/>
      <c r="G57" s="66"/>
      <c r="H57" s="66"/>
      <c r="I57" s="66"/>
      <c r="J57" s="66"/>
      <c r="K57" s="66"/>
      <c r="L57" s="66"/>
    </row>
    <row r="58" spans="3:12">
      <c r="C58" s="66"/>
      <c r="D58" s="66"/>
      <c r="E58" s="66"/>
      <c r="F58" s="66"/>
      <c r="G58" s="66"/>
      <c r="H58" s="66"/>
      <c r="I58" s="66"/>
      <c r="J58" s="66"/>
      <c r="K58" s="66"/>
      <c r="L58" s="66"/>
    </row>
    <row r="59" spans="3:12">
      <c r="C59" s="66"/>
      <c r="D59" s="66"/>
      <c r="E59" s="66"/>
      <c r="F59" s="66"/>
      <c r="G59" s="66"/>
      <c r="H59" s="66"/>
      <c r="I59" s="66"/>
      <c r="J59" s="66"/>
      <c r="K59" s="66"/>
      <c r="L59" s="66"/>
    </row>
    <row r="60" spans="3:12">
      <c r="C60" s="66"/>
      <c r="D60" s="66"/>
      <c r="E60" s="66"/>
      <c r="F60" s="66"/>
      <c r="G60" s="66"/>
      <c r="H60" s="66"/>
      <c r="I60" s="66"/>
      <c r="J60" s="66"/>
      <c r="K60" s="66"/>
      <c r="L60" s="66"/>
    </row>
    <row r="61" spans="3:12">
      <c r="C61" s="66"/>
      <c r="D61" s="66"/>
      <c r="E61" s="66"/>
      <c r="F61" s="66"/>
      <c r="G61" s="66"/>
      <c r="H61" s="66"/>
      <c r="I61" s="66"/>
      <c r="J61" s="66"/>
      <c r="K61" s="66"/>
      <c r="L61" s="66"/>
    </row>
    <row r="62" spans="3:12">
      <c r="C62" s="66"/>
      <c r="D62" s="66"/>
      <c r="E62" s="66"/>
      <c r="F62" s="66"/>
      <c r="G62" s="66"/>
      <c r="H62" s="66"/>
      <c r="I62" s="66"/>
      <c r="J62" s="66"/>
      <c r="K62" s="66"/>
      <c r="L62" s="66"/>
    </row>
    <row r="63" spans="3:12">
      <c r="C63" s="66"/>
      <c r="D63" s="66"/>
      <c r="E63" s="66"/>
      <c r="F63" s="66"/>
      <c r="G63" s="66"/>
      <c r="H63" s="66"/>
      <c r="I63" s="66"/>
      <c r="J63" s="66"/>
      <c r="K63" s="66"/>
      <c r="L63" s="66"/>
    </row>
    <row r="64" spans="3:12">
      <c r="C64" s="66"/>
      <c r="D64" s="66"/>
      <c r="E64" s="66"/>
      <c r="F64" s="66"/>
      <c r="G64" s="66"/>
      <c r="H64" s="66"/>
      <c r="I64" s="66"/>
      <c r="J64" s="66"/>
      <c r="K64" s="66"/>
      <c r="L64" s="66"/>
    </row>
    <row r="65" spans="3:12">
      <c r="C65" s="66"/>
      <c r="D65" s="66"/>
      <c r="E65" s="66"/>
      <c r="F65" s="66"/>
      <c r="G65" s="66"/>
      <c r="H65" s="66"/>
      <c r="I65" s="66"/>
      <c r="J65" s="66"/>
      <c r="K65" s="66"/>
      <c r="L65" s="66"/>
    </row>
    <row r="66" spans="3:12">
      <c r="C66" s="66"/>
      <c r="D66" s="66"/>
      <c r="E66" s="66"/>
      <c r="F66" s="66"/>
      <c r="G66" s="66"/>
      <c r="H66" s="66"/>
      <c r="I66" s="66"/>
      <c r="J66" s="66"/>
      <c r="K66" s="66"/>
      <c r="L66" s="66"/>
    </row>
    <row r="67" spans="3:12">
      <c r="C67" s="66"/>
      <c r="D67" s="66"/>
      <c r="E67" s="66"/>
      <c r="F67" s="66"/>
      <c r="G67" s="66"/>
      <c r="H67" s="66"/>
      <c r="I67" s="66"/>
      <c r="J67" s="66"/>
      <c r="K67" s="66"/>
      <c r="L67" s="66"/>
    </row>
    <row r="68" spans="3:12">
      <c r="C68" s="66"/>
      <c r="D68" s="66"/>
      <c r="E68" s="66"/>
      <c r="F68" s="66"/>
      <c r="G68" s="66"/>
      <c r="H68" s="66"/>
      <c r="I68" s="66"/>
      <c r="J68" s="66"/>
      <c r="K68" s="66"/>
      <c r="L68" s="66"/>
    </row>
    <row r="69" spans="3:12">
      <c r="C69" s="66"/>
      <c r="D69" s="66"/>
      <c r="E69" s="66"/>
      <c r="F69" s="66"/>
      <c r="G69" s="66"/>
      <c r="H69" s="66"/>
      <c r="I69" s="66"/>
      <c r="J69" s="66"/>
      <c r="K69" s="66"/>
      <c r="L69" s="66"/>
    </row>
    <row r="70" spans="3:12">
      <c r="C70" s="66"/>
      <c r="D70" s="66"/>
      <c r="E70" s="66"/>
      <c r="F70" s="66"/>
      <c r="G70" s="66"/>
      <c r="H70" s="66"/>
      <c r="I70" s="66"/>
      <c r="J70" s="66"/>
      <c r="K70" s="66"/>
      <c r="L70" s="66"/>
    </row>
    <row r="71" spans="3:12">
      <c r="C71" s="66"/>
      <c r="D71" s="66"/>
      <c r="E71" s="66"/>
      <c r="F71" s="66"/>
      <c r="G71" s="66"/>
      <c r="H71" s="66"/>
      <c r="I71" s="66"/>
      <c r="J71" s="66"/>
      <c r="K71" s="66"/>
      <c r="L71" s="66"/>
    </row>
    <row r="72" spans="3:12">
      <c r="C72" s="66"/>
      <c r="D72" s="66"/>
      <c r="E72" s="66"/>
      <c r="F72" s="66"/>
      <c r="G72" s="66"/>
      <c r="H72" s="66"/>
      <c r="I72" s="66"/>
      <c r="J72" s="66"/>
      <c r="K72" s="66"/>
      <c r="L72" s="66"/>
    </row>
    <row r="73" spans="3:12">
      <c r="C73" s="66"/>
      <c r="D73" s="66"/>
      <c r="E73" s="66"/>
      <c r="F73" s="66"/>
      <c r="G73" s="66"/>
      <c r="H73" s="66"/>
      <c r="I73" s="66"/>
      <c r="J73" s="66"/>
      <c r="K73" s="66"/>
      <c r="L73" s="66"/>
    </row>
    <row r="74" spans="3:12">
      <c r="C74" s="66"/>
      <c r="D74" s="66"/>
      <c r="E74" s="66"/>
      <c r="F74" s="66"/>
      <c r="G74" s="66"/>
      <c r="H74" s="66"/>
      <c r="I74" s="66"/>
      <c r="J74" s="66"/>
      <c r="K74" s="66"/>
      <c r="L74" s="66"/>
    </row>
    <row r="75" spans="3:12">
      <c r="C75" s="66"/>
      <c r="D75" s="66"/>
      <c r="E75" s="66"/>
      <c r="F75" s="66"/>
      <c r="G75" s="66"/>
      <c r="H75" s="66"/>
      <c r="I75" s="66"/>
      <c r="J75" s="66"/>
      <c r="K75" s="66"/>
      <c r="L75" s="66"/>
    </row>
    <row r="76" spans="3:12">
      <c r="C76" s="66"/>
      <c r="D76" s="66"/>
      <c r="E76" s="66"/>
      <c r="F76" s="66"/>
      <c r="G76" s="66"/>
      <c r="H76" s="66"/>
      <c r="I76" s="66"/>
      <c r="J76" s="66"/>
      <c r="K76" s="66"/>
      <c r="L76" s="66"/>
    </row>
    <row r="77" spans="3:12">
      <c r="C77" s="66"/>
      <c r="D77" s="66"/>
      <c r="E77" s="66"/>
      <c r="F77" s="66"/>
      <c r="G77" s="66"/>
      <c r="H77" s="66"/>
      <c r="I77" s="66"/>
      <c r="J77" s="66"/>
      <c r="K77" s="66"/>
      <c r="L77" s="66"/>
    </row>
    <row r="78" spans="3:12">
      <c r="C78" s="66"/>
      <c r="D78" s="66"/>
      <c r="E78" s="66"/>
      <c r="F78" s="66"/>
      <c r="G78" s="66"/>
      <c r="H78" s="66"/>
      <c r="I78" s="66"/>
      <c r="J78" s="66"/>
      <c r="K78" s="66"/>
      <c r="L78" s="66"/>
    </row>
    <row r="79" spans="3:12">
      <c r="C79" s="66"/>
      <c r="D79" s="66"/>
      <c r="E79" s="66"/>
      <c r="F79" s="66"/>
      <c r="G79" s="66"/>
      <c r="H79" s="66"/>
      <c r="I79" s="66"/>
      <c r="J79" s="66"/>
      <c r="K79" s="66"/>
      <c r="L79" s="66"/>
    </row>
    <row r="80" spans="3:12">
      <c r="C80" s="66"/>
      <c r="D80" s="66"/>
      <c r="E80" s="66"/>
      <c r="F80" s="66"/>
      <c r="G80" s="66"/>
      <c r="H80" s="66"/>
      <c r="I80" s="66"/>
      <c r="J80" s="66"/>
      <c r="K80" s="66"/>
      <c r="L80" s="66"/>
    </row>
    <row r="81" spans="3:12">
      <c r="C81" s="66"/>
      <c r="D81" s="66"/>
      <c r="E81" s="66"/>
      <c r="F81" s="66"/>
      <c r="G81" s="66"/>
      <c r="H81" s="66"/>
      <c r="I81" s="66"/>
      <c r="J81" s="66"/>
      <c r="K81" s="66"/>
      <c r="L81" s="66"/>
    </row>
    <row r="82" spans="3:12">
      <c r="C82" s="66"/>
      <c r="D82" s="66"/>
      <c r="E82" s="66"/>
      <c r="F82" s="66"/>
      <c r="G82" s="66"/>
      <c r="H82" s="66"/>
      <c r="I82" s="66"/>
      <c r="J82" s="66"/>
      <c r="K82" s="66"/>
      <c r="L82" s="66"/>
    </row>
    <row r="83" spans="3:12">
      <c r="C83" s="66"/>
      <c r="D83" s="66"/>
      <c r="E83" s="66"/>
      <c r="F83" s="66"/>
      <c r="G83" s="66"/>
      <c r="H83" s="66"/>
      <c r="I83" s="66"/>
      <c r="J83" s="66"/>
      <c r="K83" s="66"/>
      <c r="L83" s="66"/>
    </row>
    <row r="84" spans="3:12">
      <c r="C84" s="66"/>
      <c r="D84" s="66"/>
      <c r="E84" s="66"/>
      <c r="F84" s="66"/>
      <c r="G84" s="66"/>
      <c r="H84" s="66"/>
      <c r="I84" s="66"/>
      <c r="J84" s="66"/>
      <c r="K84" s="66"/>
      <c r="L84" s="66"/>
    </row>
    <row r="85" spans="3:12">
      <c r="C85" s="66"/>
      <c r="D85" s="66"/>
      <c r="E85" s="66"/>
      <c r="F85" s="66"/>
      <c r="G85" s="66"/>
      <c r="H85" s="66"/>
      <c r="I85" s="66"/>
      <c r="J85" s="66"/>
      <c r="K85" s="66"/>
      <c r="L85" s="66"/>
    </row>
    <row r="86" spans="3:12">
      <c r="C86" s="66"/>
      <c r="D86" s="66"/>
      <c r="E86" s="66"/>
      <c r="F86" s="66"/>
      <c r="G86" s="66"/>
      <c r="H86" s="66"/>
      <c r="I86" s="66"/>
      <c r="J86" s="66"/>
      <c r="K86" s="66"/>
      <c r="L86" s="66"/>
    </row>
    <row r="87" spans="3:12">
      <c r="C87" s="66"/>
      <c r="D87" s="66"/>
      <c r="E87" s="66"/>
      <c r="F87" s="66"/>
      <c r="G87" s="66"/>
      <c r="H87" s="66"/>
      <c r="I87" s="66"/>
      <c r="J87" s="66"/>
      <c r="K87" s="66"/>
      <c r="L87" s="66"/>
    </row>
    <row r="88" spans="3:12">
      <c r="C88" s="66"/>
      <c r="D88" s="66"/>
      <c r="E88" s="66"/>
      <c r="F88" s="66"/>
      <c r="G88" s="66"/>
      <c r="H88" s="66"/>
      <c r="I88" s="66"/>
      <c r="J88" s="66"/>
      <c r="K88" s="66"/>
      <c r="L88" s="66"/>
    </row>
    <row r="89" spans="3:12">
      <c r="C89" s="66"/>
      <c r="D89" s="66"/>
      <c r="E89" s="66"/>
      <c r="F89" s="66"/>
      <c r="G89" s="66"/>
      <c r="H89" s="66"/>
      <c r="I89" s="66"/>
      <c r="J89" s="66"/>
      <c r="K89" s="66"/>
      <c r="L89" s="66"/>
    </row>
    <row r="90" spans="3:12">
      <c r="C90" s="66"/>
      <c r="D90" s="66"/>
      <c r="E90" s="66"/>
      <c r="F90" s="66"/>
      <c r="G90" s="66"/>
      <c r="H90" s="66"/>
      <c r="I90" s="66"/>
      <c r="J90" s="66"/>
      <c r="K90" s="66"/>
      <c r="L90" s="66"/>
    </row>
    <row r="91" spans="3:12">
      <c r="C91" s="66"/>
      <c r="D91" s="66"/>
      <c r="E91" s="66"/>
      <c r="F91" s="66"/>
      <c r="G91" s="66"/>
      <c r="H91" s="66"/>
      <c r="I91" s="66"/>
      <c r="J91" s="66"/>
      <c r="K91" s="66"/>
      <c r="L91" s="66"/>
    </row>
    <row r="92" spans="3:12">
      <c r="C92" s="66"/>
      <c r="D92" s="66"/>
      <c r="E92" s="66"/>
      <c r="F92" s="66"/>
      <c r="G92" s="66"/>
      <c r="H92" s="66"/>
      <c r="I92" s="66"/>
      <c r="J92" s="66"/>
      <c r="K92" s="66"/>
      <c r="L92" s="66"/>
    </row>
    <row r="93" spans="3:12">
      <c r="C93" s="66"/>
      <c r="D93" s="66"/>
      <c r="E93" s="66"/>
      <c r="F93" s="66"/>
      <c r="G93" s="66"/>
      <c r="H93" s="66"/>
      <c r="I93" s="66"/>
      <c r="J93" s="66"/>
      <c r="K93" s="66"/>
      <c r="L93" s="66"/>
    </row>
    <row r="94" spans="3:12">
      <c r="C94" s="66"/>
      <c r="D94" s="66"/>
      <c r="E94" s="66"/>
      <c r="F94" s="66"/>
      <c r="G94" s="66"/>
      <c r="H94" s="66"/>
      <c r="I94" s="66"/>
      <c r="J94" s="66"/>
      <c r="K94" s="66"/>
      <c r="L94" s="66"/>
    </row>
    <row r="95" spans="3:12">
      <c r="C95" s="66"/>
      <c r="D95" s="66"/>
      <c r="E95" s="66"/>
      <c r="F95" s="66"/>
      <c r="G95" s="66"/>
      <c r="H95" s="66"/>
      <c r="I95" s="66"/>
      <c r="J95" s="66"/>
      <c r="K95" s="66"/>
      <c r="L95" s="66"/>
    </row>
    <row r="96" spans="3:12">
      <c r="C96" s="66"/>
      <c r="D96" s="66"/>
      <c r="E96" s="66"/>
      <c r="F96" s="66"/>
      <c r="G96" s="66"/>
      <c r="H96" s="66"/>
      <c r="I96" s="66"/>
      <c r="J96" s="66"/>
      <c r="K96" s="66"/>
      <c r="L96" s="66"/>
    </row>
    <row r="97" spans="3:12">
      <c r="C97" s="66"/>
      <c r="D97" s="66"/>
      <c r="E97" s="66"/>
      <c r="F97" s="66"/>
      <c r="G97" s="66"/>
      <c r="H97" s="66"/>
      <c r="I97" s="66"/>
      <c r="J97" s="66"/>
      <c r="K97" s="66"/>
      <c r="L97" s="66"/>
    </row>
    <row r="98" spans="3:12">
      <c r="C98" s="66"/>
      <c r="D98" s="66"/>
      <c r="E98" s="66"/>
      <c r="F98" s="66"/>
      <c r="G98" s="66"/>
      <c r="H98" s="66"/>
      <c r="I98" s="66"/>
      <c r="J98" s="66"/>
      <c r="K98" s="66"/>
      <c r="L98" s="66"/>
    </row>
    <row r="99" spans="3:12">
      <c r="C99" s="66"/>
      <c r="D99" s="66"/>
      <c r="E99" s="66"/>
      <c r="F99" s="66"/>
      <c r="G99" s="66"/>
      <c r="H99" s="66"/>
      <c r="I99" s="66"/>
      <c r="J99" s="66"/>
      <c r="K99" s="66"/>
      <c r="L99" s="66"/>
    </row>
    <row r="100" spans="3:12">
      <c r="C100" s="66"/>
      <c r="D100" s="66"/>
      <c r="E100" s="66"/>
      <c r="F100" s="66"/>
      <c r="G100" s="66"/>
      <c r="H100" s="66"/>
      <c r="I100" s="66"/>
      <c r="J100" s="66"/>
      <c r="K100" s="66"/>
      <c r="L100" s="66"/>
    </row>
    <row r="101" spans="3:12">
      <c r="C101" s="66"/>
      <c r="D101" s="66"/>
      <c r="E101" s="66"/>
      <c r="F101" s="66"/>
      <c r="G101" s="66"/>
      <c r="H101" s="66"/>
      <c r="I101" s="66"/>
      <c r="J101" s="66"/>
      <c r="K101" s="66"/>
      <c r="L101" s="66"/>
    </row>
    <row r="102" spans="3:12">
      <c r="C102" s="66"/>
      <c r="D102" s="66"/>
      <c r="E102" s="66"/>
      <c r="F102" s="66"/>
      <c r="G102" s="66"/>
      <c r="H102" s="66"/>
      <c r="I102" s="66"/>
      <c r="J102" s="66"/>
      <c r="K102" s="66"/>
      <c r="L102" s="66"/>
    </row>
    <row r="103" spans="3:12">
      <c r="C103" s="66"/>
      <c r="D103" s="66"/>
      <c r="E103" s="66"/>
      <c r="F103" s="66"/>
      <c r="G103" s="66"/>
      <c r="H103" s="66"/>
      <c r="I103" s="66"/>
      <c r="J103" s="66"/>
      <c r="K103" s="66"/>
      <c r="L103" s="66"/>
    </row>
    <row r="104" spans="3:12">
      <c r="C104" s="66"/>
      <c r="D104" s="66"/>
      <c r="E104" s="66"/>
      <c r="F104" s="66"/>
      <c r="G104" s="66"/>
      <c r="H104" s="66"/>
      <c r="I104" s="66"/>
      <c r="J104" s="66"/>
      <c r="K104" s="66"/>
      <c r="L104" s="66"/>
    </row>
    <row r="105" spans="3:12">
      <c r="C105" s="66"/>
      <c r="D105" s="66"/>
      <c r="E105" s="66"/>
      <c r="F105" s="66"/>
      <c r="G105" s="66"/>
      <c r="H105" s="66"/>
      <c r="I105" s="66"/>
      <c r="J105" s="66"/>
      <c r="K105" s="66"/>
      <c r="L105" s="66"/>
    </row>
    <row r="106" spans="3:12">
      <c r="C106" s="66"/>
      <c r="D106" s="66"/>
      <c r="E106" s="66"/>
      <c r="F106" s="66"/>
      <c r="G106" s="66"/>
      <c r="H106" s="66"/>
      <c r="I106" s="66"/>
      <c r="J106" s="66"/>
      <c r="K106" s="66"/>
      <c r="L106" s="66"/>
    </row>
    <row r="107" spans="3:12">
      <c r="C107" s="66"/>
      <c r="D107" s="66"/>
      <c r="E107" s="66"/>
      <c r="F107" s="66"/>
      <c r="G107" s="66"/>
      <c r="H107" s="66"/>
      <c r="I107" s="66"/>
      <c r="J107" s="66"/>
      <c r="K107" s="66"/>
      <c r="L107" s="66"/>
    </row>
    <row r="108" spans="3:12">
      <c r="C108" s="66"/>
      <c r="D108" s="66"/>
      <c r="E108" s="66"/>
      <c r="F108" s="66"/>
      <c r="G108" s="66"/>
      <c r="H108" s="66"/>
      <c r="I108" s="66"/>
      <c r="J108" s="66"/>
      <c r="K108" s="66"/>
      <c r="L108" s="66"/>
    </row>
    <row r="109" spans="3:12">
      <c r="C109" s="66"/>
      <c r="D109" s="66"/>
      <c r="E109" s="66"/>
      <c r="F109" s="66"/>
      <c r="G109" s="66"/>
      <c r="H109" s="66"/>
      <c r="I109" s="66"/>
      <c r="J109" s="66"/>
      <c r="K109" s="66"/>
      <c r="L109" s="66"/>
    </row>
    <row r="110" spans="3:12">
      <c r="C110" s="66"/>
      <c r="D110" s="66"/>
      <c r="E110" s="66"/>
      <c r="F110" s="66"/>
      <c r="G110" s="66"/>
      <c r="H110" s="66"/>
      <c r="I110" s="66"/>
      <c r="J110" s="66"/>
      <c r="K110" s="66"/>
      <c r="L110" s="66"/>
    </row>
    <row r="111" spans="3:12">
      <c r="C111" s="66"/>
      <c r="D111" s="66"/>
      <c r="E111" s="66"/>
      <c r="F111" s="66"/>
      <c r="G111" s="66"/>
      <c r="H111" s="66"/>
      <c r="I111" s="66"/>
      <c r="J111" s="66"/>
      <c r="K111" s="66"/>
      <c r="L111" s="66"/>
    </row>
    <row r="112" spans="3:12">
      <c r="C112" s="66"/>
      <c r="D112" s="66"/>
      <c r="E112" s="66"/>
      <c r="F112" s="66"/>
      <c r="G112" s="66"/>
      <c r="H112" s="66"/>
      <c r="I112" s="66"/>
      <c r="J112" s="66"/>
      <c r="K112" s="66"/>
      <c r="L112" s="66"/>
    </row>
    <row r="113" spans="3:12">
      <c r="C113" s="66"/>
      <c r="D113" s="66"/>
      <c r="E113" s="66"/>
      <c r="F113" s="66"/>
      <c r="G113" s="66"/>
      <c r="H113" s="66"/>
      <c r="I113" s="66"/>
      <c r="J113" s="66"/>
      <c r="K113" s="66"/>
      <c r="L113" s="66"/>
    </row>
    <row r="114" spans="3:12">
      <c r="C114" s="66"/>
      <c r="D114" s="66"/>
      <c r="E114" s="66"/>
      <c r="F114" s="66"/>
      <c r="G114" s="66"/>
      <c r="H114" s="66"/>
      <c r="I114" s="66"/>
      <c r="J114" s="66"/>
      <c r="K114" s="66"/>
      <c r="L114" s="66"/>
    </row>
    <row r="115" spans="3:12">
      <c r="C115" s="66"/>
      <c r="D115" s="66"/>
      <c r="E115" s="66"/>
      <c r="F115" s="66"/>
      <c r="G115" s="66"/>
      <c r="H115" s="66"/>
      <c r="I115" s="66"/>
      <c r="J115" s="66"/>
      <c r="K115" s="66"/>
      <c r="L115" s="66"/>
    </row>
    <row r="116" spans="3:12">
      <c r="C116" s="66"/>
      <c r="D116" s="66"/>
      <c r="E116" s="66"/>
      <c r="F116" s="66"/>
      <c r="G116" s="66"/>
      <c r="H116" s="66"/>
      <c r="I116" s="66"/>
      <c r="J116" s="66"/>
      <c r="K116" s="66"/>
      <c r="L116" s="66"/>
    </row>
    <row r="117" spans="3:12">
      <c r="C117" s="66"/>
      <c r="D117" s="66"/>
      <c r="E117" s="66"/>
      <c r="F117" s="66"/>
      <c r="G117" s="66"/>
      <c r="H117" s="66"/>
      <c r="I117" s="66"/>
      <c r="J117" s="66"/>
      <c r="K117" s="66"/>
      <c r="L117" s="66"/>
    </row>
    <row r="118" spans="3:12">
      <c r="C118" s="66"/>
      <c r="D118" s="66"/>
      <c r="E118" s="66"/>
      <c r="F118" s="66"/>
      <c r="G118" s="66"/>
      <c r="H118" s="66"/>
      <c r="I118" s="66"/>
      <c r="J118" s="66"/>
      <c r="K118" s="66"/>
      <c r="L118" s="66"/>
    </row>
    <row r="119" spans="3:12">
      <c r="C119" s="66"/>
      <c r="D119" s="66"/>
      <c r="E119" s="66"/>
      <c r="F119" s="66"/>
      <c r="G119" s="66"/>
      <c r="H119" s="66"/>
      <c r="I119" s="66"/>
      <c r="J119" s="66"/>
      <c r="K119" s="66"/>
      <c r="L119" s="66"/>
    </row>
    <row r="120" spans="3:12">
      <c r="C120" s="66"/>
      <c r="D120" s="66"/>
      <c r="E120" s="66"/>
      <c r="F120" s="66"/>
      <c r="G120" s="66"/>
      <c r="H120" s="66"/>
      <c r="I120" s="66"/>
      <c r="J120" s="66"/>
      <c r="K120" s="66"/>
      <c r="L120" s="66"/>
    </row>
    <row r="121" spans="3:12">
      <c r="C121" s="66"/>
      <c r="D121" s="66"/>
      <c r="E121" s="66"/>
      <c r="F121" s="66"/>
      <c r="G121" s="66"/>
      <c r="H121" s="66"/>
      <c r="I121" s="66"/>
      <c r="J121" s="66"/>
      <c r="K121" s="66"/>
      <c r="L121" s="66"/>
    </row>
    <row r="122" spans="3:12">
      <c r="C122" s="66"/>
      <c r="D122" s="66"/>
      <c r="E122" s="66"/>
      <c r="F122" s="66"/>
      <c r="G122" s="66"/>
      <c r="H122" s="66"/>
      <c r="I122" s="66"/>
      <c r="J122" s="66"/>
      <c r="K122" s="66"/>
      <c r="L122" s="66"/>
    </row>
    <row r="123" spans="3:12">
      <c r="C123" s="66"/>
      <c r="D123" s="66"/>
      <c r="E123" s="66"/>
      <c r="F123" s="66"/>
      <c r="G123" s="66"/>
      <c r="H123" s="66"/>
      <c r="I123" s="66"/>
      <c r="J123" s="66"/>
      <c r="K123" s="66"/>
      <c r="L123" s="66"/>
    </row>
    <row r="124" spans="3:12">
      <c r="C124" s="66"/>
      <c r="D124" s="66"/>
      <c r="E124" s="66"/>
      <c r="F124" s="66"/>
      <c r="G124" s="66"/>
      <c r="H124" s="66"/>
      <c r="I124" s="66"/>
      <c r="J124" s="66"/>
      <c r="K124" s="66"/>
      <c r="L124" s="66"/>
    </row>
    <row r="125" spans="3:12">
      <c r="C125" s="66"/>
      <c r="D125" s="66"/>
      <c r="E125" s="66"/>
      <c r="F125" s="66"/>
      <c r="G125" s="66"/>
      <c r="H125" s="66"/>
      <c r="I125" s="66"/>
      <c r="J125" s="66"/>
      <c r="K125" s="66"/>
      <c r="L125" s="66"/>
    </row>
    <row r="126" spans="3:12">
      <c r="C126" s="66"/>
      <c r="D126" s="66"/>
      <c r="E126" s="66"/>
      <c r="F126" s="66"/>
      <c r="G126" s="66"/>
      <c r="H126" s="66"/>
      <c r="I126" s="66"/>
      <c r="J126" s="66"/>
      <c r="K126" s="66"/>
      <c r="L126" s="66"/>
    </row>
    <row r="127" spans="3:12">
      <c r="C127" s="66"/>
      <c r="D127" s="66"/>
      <c r="E127" s="66"/>
      <c r="F127" s="66"/>
      <c r="G127" s="66"/>
      <c r="H127" s="66"/>
      <c r="I127" s="66"/>
      <c r="J127" s="66"/>
      <c r="K127" s="66"/>
      <c r="L127" s="66"/>
    </row>
    <row r="128" spans="3:12">
      <c r="C128" s="66"/>
      <c r="D128" s="66"/>
      <c r="E128" s="66"/>
      <c r="F128" s="66"/>
      <c r="G128" s="66"/>
      <c r="H128" s="66"/>
      <c r="I128" s="66"/>
      <c r="J128" s="66"/>
      <c r="K128" s="66"/>
      <c r="L128" s="66"/>
    </row>
    <row r="129" spans="3:12">
      <c r="C129" s="66"/>
      <c r="D129" s="66"/>
      <c r="E129" s="66"/>
      <c r="F129" s="66"/>
      <c r="G129" s="66"/>
      <c r="H129" s="66"/>
      <c r="I129" s="66"/>
      <c r="J129" s="66"/>
      <c r="K129" s="66"/>
      <c r="L129" s="66"/>
    </row>
    <row r="130" spans="3:12">
      <c r="C130" s="66"/>
      <c r="D130" s="66"/>
      <c r="E130" s="66"/>
      <c r="F130" s="66"/>
      <c r="G130" s="66"/>
      <c r="H130" s="66"/>
      <c r="I130" s="66"/>
      <c r="J130" s="66"/>
      <c r="K130" s="66"/>
      <c r="L130" s="66"/>
    </row>
    <row r="131" spans="3:12">
      <c r="C131" s="66"/>
      <c r="D131" s="66"/>
      <c r="E131" s="66"/>
      <c r="F131" s="66"/>
      <c r="G131" s="66"/>
      <c r="H131" s="66"/>
      <c r="I131" s="66"/>
      <c r="J131" s="66"/>
      <c r="K131" s="66"/>
      <c r="L131" s="66"/>
    </row>
    <row r="132" spans="3:12">
      <c r="C132" s="66"/>
      <c r="D132" s="66"/>
      <c r="E132" s="66"/>
      <c r="F132" s="66"/>
      <c r="G132" s="66"/>
      <c r="H132" s="66"/>
      <c r="I132" s="66"/>
      <c r="J132" s="66"/>
      <c r="K132" s="66"/>
      <c r="L132" s="66"/>
    </row>
    <row r="133" spans="3:12">
      <c r="C133" s="66"/>
      <c r="D133" s="66"/>
      <c r="E133" s="66"/>
      <c r="F133" s="66"/>
      <c r="G133" s="66"/>
      <c r="H133" s="66"/>
      <c r="I133" s="66"/>
      <c r="J133" s="66"/>
      <c r="K133" s="66"/>
      <c r="L133" s="66"/>
    </row>
    <row r="134" spans="3:12">
      <c r="C134" s="66"/>
      <c r="D134" s="66"/>
      <c r="E134" s="66"/>
      <c r="F134" s="66"/>
      <c r="G134" s="66"/>
      <c r="H134" s="66"/>
      <c r="I134" s="66"/>
      <c r="J134" s="66"/>
      <c r="K134" s="66"/>
      <c r="L134" s="66"/>
    </row>
    <row r="135" spans="3:12">
      <c r="C135" s="66"/>
      <c r="D135" s="66"/>
      <c r="E135" s="66"/>
      <c r="F135" s="66"/>
      <c r="G135" s="66"/>
      <c r="H135" s="66"/>
      <c r="I135" s="66"/>
      <c r="J135" s="66"/>
      <c r="K135" s="66"/>
      <c r="L135" s="66"/>
    </row>
    <row r="136" spans="3:12">
      <c r="C136" s="66"/>
      <c r="D136" s="66"/>
      <c r="E136" s="66"/>
      <c r="F136" s="66"/>
      <c r="G136" s="66"/>
      <c r="H136" s="66"/>
      <c r="I136" s="66"/>
      <c r="J136" s="66"/>
      <c r="K136" s="66"/>
      <c r="L136" s="66"/>
    </row>
    <row r="137" spans="3:12">
      <c r="C137" s="66"/>
      <c r="D137" s="66"/>
      <c r="E137" s="66"/>
      <c r="F137" s="66"/>
      <c r="G137" s="66"/>
      <c r="H137" s="66"/>
      <c r="I137" s="66"/>
      <c r="J137" s="66"/>
      <c r="K137" s="66"/>
      <c r="L137" s="66"/>
    </row>
    <row r="138" spans="3:12">
      <c r="C138" s="66"/>
      <c r="D138" s="66"/>
      <c r="E138" s="66"/>
      <c r="F138" s="66"/>
      <c r="G138" s="66"/>
      <c r="H138" s="66"/>
      <c r="I138" s="66"/>
      <c r="J138" s="66"/>
      <c r="K138" s="66"/>
      <c r="L138" s="66"/>
    </row>
    <row r="139" spans="3:12">
      <c r="C139" s="66"/>
      <c r="D139" s="66"/>
      <c r="E139" s="66"/>
      <c r="F139" s="66"/>
      <c r="G139" s="66"/>
      <c r="H139" s="66"/>
      <c r="I139" s="66"/>
      <c r="J139" s="66"/>
      <c r="K139" s="66"/>
      <c r="L139" s="66"/>
    </row>
    <row r="140" spans="3:12">
      <c r="C140" s="66"/>
      <c r="D140" s="66"/>
      <c r="E140" s="66"/>
      <c r="F140" s="66"/>
      <c r="G140" s="66"/>
      <c r="H140" s="66"/>
      <c r="I140" s="66"/>
      <c r="J140" s="66"/>
      <c r="K140" s="66"/>
      <c r="L140" s="66"/>
    </row>
    <row r="141" spans="3:12">
      <c r="C141" s="66"/>
      <c r="D141" s="66"/>
      <c r="E141" s="66"/>
      <c r="F141" s="66"/>
      <c r="G141" s="66"/>
      <c r="H141" s="66"/>
      <c r="I141" s="66"/>
      <c r="J141" s="66"/>
      <c r="K141" s="66"/>
      <c r="L141" s="66"/>
    </row>
    <row r="142" spans="3:12">
      <c r="C142" s="66"/>
      <c r="D142" s="66"/>
      <c r="E142" s="66"/>
      <c r="F142" s="66"/>
      <c r="G142" s="66"/>
      <c r="H142" s="66"/>
      <c r="I142" s="66"/>
      <c r="J142" s="66"/>
      <c r="K142" s="66"/>
      <c r="L142" s="66"/>
    </row>
    <row r="143" spans="3:12">
      <c r="C143" s="66"/>
      <c r="D143" s="66"/>
      <c r="E143" s="66"/>
      <c r="F143" s="66"/>
      <c r="G143" s="66"/>
      <c r="H143" s="66"/>
      <c r="I143" s="66"/>
      <c r="J143" s="66"/>
      <c r="K143" s="66"/>
      <c r="L143" s="66"/>
    </row>
    <row r="144" spans="3:12">
      <c r="C144" s="66"/>
      <c r="D144" s="66"/>
      <c r="E144" s="66"/>
      <c r="F144" s="66"/>
      <c r="G144" s="66"/>
      <c r="H144" s="66"/>
      <c r="I144" s="66"/>
      <c r="J144" s="66"/>
      <c r="K144" s="66"/>
      <c r="L144" s="66"/>
    </row>
    <row r="145" spans="3:12">
      <c r="C145" s="66"/>
      <c r="D145" s="66"/>
      <c r="E145" s="66"/>
      <c r="F145" s="66"/>
      <c r="G145" s="66"/>
      <c r="H145" s="66"/>
      <c r="I145" s="66"/>
      <c r="J145" s="66"/>
      <c r="K145" s="66"/>
      <c r="L145" s="66"/>
    </row>
    <row r="146" spans="3:12">
      <c r="C146" s="66"/>
      <c r="D146" s="66"/>
      <c r="E146" s="66"/>
      <c r="F146" s="66"/>
      <c r="G146" s="66"/>
      <c r="H146" s="66"/>
      <c r="I146" s="66"/>
      <c r="J146" s="66"/>
      <c r="K146" s="66"/>
      <c r="L146" s="66"/>
    </row>
    <row r="147" spans="3:12">
      <c r="C147" s="66"/>
      <c r="D147" s="66"/>
      <c r="E147" s="66"/>
      <c r="F147" s="66"/>
      <c r="G147" s="66"/>
      <c r="H147" s="66"/>
      <c r="I147" s="66"/>
      <c r="J147" s="66"/>
      <c r="K147" s="66"/>
      <c r="L147" s="66"/>
    </row>
    <row r="148" spans="3:12">
      <c r="C148" s="66"/>
      <c r="D148" s="66"/>
      <c r="E148" s="66"/>
      <c r="F148" s="66"/>
      <c r="G148" s="66"/>
      <c r="H148" s="66"/>
      <c r="I148" s="66"/>
      <c r="J148" s="66"/>
      <c r="K148" s="66"/>
      <c r="L148" s="66"/>
    </row>
    <row r="149" spans="3:12">
      <c r="C149" s="66"/>
      <c r="D149" s="66"/>
      <c r="E149" s="66"/>
      <c r="F149" s="66"/>
      <c r="G149" s="66"/>
      <c r="H149" s="66"/>
      <c r="I149" s="66"/>
      <c r="J149" s="66"/>
      <c r="K149" s="66"/>
      <c r="L149" s="66"/>
    </row>
    <row r="150" spans="3:12">
      <c r="C150" s="66"/>
      <c r="D150" s="66"/>
      <c r="E150" s="66"/>
      <c r="F150" s="66"/>
      <c r="G150" s="66"/>
      <c r="H150" s="66"/>
      <c r="I150" s="66"/>
      <c r="J150" s="66"/>
      <c r="K150" s="66"/>
      <c r="L150" s="66"/>
    </row>
    <row r="151" spans="3:12">
      <c r="C151" s="66"/>
      <c r="D151" s="66"/>
      <c r="E151" s="66"/>
      <c r="F151" s="66"/>
      <c r="G151" s="66"/>
      <c r="H151" s="66"/>
      <c r="I151" s="66"/>
      <c r="J151" s="66"/>
      <c r="K151" s="66"/>
      <c r="L151" s="66"/>
    </row>
    <row r="152" spans="3:12">
      <c r="C152" s="66"/>
      <c r="D152" s="66"/>
      <c r="E152" s="66"/>
      <c r="F152" s="66"/>
      <c r="G152" s="66"/>
      <c r="H152" s="66"/>
      <c r="I152" s="66"/>
      <c r="J152" s="66"/>
      <c r="K152" s="66"/>
      <c r="L152" s="66"/>
    </row>
    <row r="153" spans="3:12">
      <c r="C153" s="66"/>
      <c r="D153" s="66"/>
      <c r="E153" s="66"/>
      <c r="F153" s="66"/>
      <c r="G153" s="66"/>
      <c r="H153" s="66"/>
      <c r="I153" s="66"/>
      <c r="J153" s="66"/>
      <c r="K153" s="66"/>
      <c r="L153" s="66"/>
    </row>
    <row r="154" spans="3:12">
      <c r="C154" s="66"/>
      <c r="D154" s="66"/>
      <c r="E154" s="66"/>
      <c r="F154" s="66"/>
      <c r="G154" s="66"/>
      <c r="H154" s="66"/>
      <c r="I154" s="66"/>
      <c r="J154" s="66"/>
      <c r="K154" s="66"/>
      <c r="L154" s="66"/>
    </row>
    <row r="155" spans="3:12">
      <c r="C155" s="66"/>
      <c r="D155" s="66"/>
      <c r="E155" s="66"/>
      <c r="F155" s="66"/>
      <c r="G155" s="66"/>
      <c r="H155" s="66"/>
      <c r="I155" s="66"/>
      <c r="J155" s="66"/>
      <c r="K155" s="66"/>
      <c r="L155" s="66"/>
    </row>
    <row r="156" spans="3:12">
      <c r="C156" s="66"/>
      <c r="D156" s="66"/>
      <c r="E156" s="66"/>
      <c r="F156" s="66"/>
      <c r="G156" s="66"/>
      <c r="H156" s="66"/>
      <c r="I156" s="66"/>
      <c r="J156" s="66"/>
      <c r="K156" s="66"/>
      <c r="L156" s="66"/>
    </row>
    <row r="157" spans="3:12">
      <c r="C157" s="66"/>
      <c r="D157" s="66"/>
      <c r="E157" s="66"/>
      <c r="F157" s="66"/>
      <c r="G157" s="66"/>
      <c r="H157" s="66"/>
      <c r="I157" s="66"/>
      <c r="J157" s="66"/>
      <c r="K157" s="66"/>
      <c r="L157" s="66"/>
    </row>
    <row r="158" spans="3:12">
      <c r="C158" s="66"/>
      <c r="D158" s="66"/>
      <c r="E158" s="66"/>
      <c r="F158" s="66"/>
      <c r="G158" s="66"/>
      <c r="H158" s="66"/>
      <c r="I158" s="66"/>
      <c r="J158" s="66"/>
      <c r="K158" s="66"/>
      <c r="L158" s="66"/>
    </row>
    <row r="159" spans="3:12">
      <c r="C159" s="66"/>
      <c r="D159" s="66"/>
      <c r="E159" s="66"/>
      <c r="F159" s="66"/>
      <c r="G159" s="66"/>
      <c r="H159" s="66"/>
      <c r="I159" s="66"/>
      <c r="J159" s="66"/>
      <c r="K159" s="66"/>
      <c r="L159" s="66"/>
    </row>
    <row r="160" spans="3:12">
      <c r="C160" s="66"/>
      <c r="D160" s="66"/>
      <c r="E160" s="66"/>
      <c r="F160" s="66"/>
      <c r="G160" s="66"/>
      <c r="H160" s="66"/>
      <c r="I160" s="66"/>
      <c r="J160" s="66"/>
      <c r="K160" s="66"/>
      <c r="L160" s="66"/>
    </row>
    <row r="161" spans="3:12">
      <c r="C161" s="66"/>
      <c r="D161" s="66"/>
      <c r="E161" s="66"/>
      <c r="F161" s="66"/>
      <c r="G161" s="66"/>
      <c r="H161" s="66"/>
      <c r="I161" s="66"/>
      <c r="J161" s="66"/>
      <c r="K161" s="66"/>
      <c r="L161" s="66"/>
    </row>
    <row r="162" spans="3:12">
      <c r="C162" s="66"/>
      <c r="D162" s="66"/>
      <c r="E162" s="66"/>
      <c r="F162" s="66"/>
      <c r="G162" s="66"/>
      <c r="H162" s="66"/>
      <c r="I162" s="66"/>
      <c r="J162" s="66"/>
      <c r="K162" s="66"/>
      <c r="L162" s="66"/>
    </row>
    <row r="163" spans="3:12">
      <c r="C163" s="66"/>
      <c r="D163" s="66"/>
      <c r="E163" s="66"/>
      <c r="F163" s="66"/>
      <c r="G163" s="66"/>
      <c r="H163" s="66"/>
      <c r="I163" s="66"/>
      <c r="J163" s="66"/>
      <c r="K163" s="66"/>
      <c r="L163" s="66"/>
    </row>
    <row r="164" spans="3:12">
      <c r="C164" s="66"/>
      <c r="D164" s="66"/>
      <c r="E164" s="66"/>
      <c r="F164" s="66"/>
      <c r="G164" s="66"/>
      <c r="H164" s="66"/>
      <c r="I164" s="66"/>
      <c r="J164" s="66"/>
      <c r="K164" s="66"/>
      <c r="L164" s="66"/>
    </row>
    <row r="165" spans="3:12">
      <c r="C165" s="66"/>
      <c r="D165" s="66"/>
      <c r="E165" s="66"/>
      <c r="F165" s="66"/>
      <c r="G165" s="66"/>
      <c r="H165" s="66"/>
      <c r="I165" s="66"/>
      <c r="J165" s="66"/>
      <c r="K165" s="66"/>
      <c r="L165" s="66"/>
    </row>
    <row r="166" spans="3:12">
      <c r="C166" s="66"/>
      <c r="D166" s="66"/>
      <c r="E166" s="66"/>
      <c r="F166" s="66"/>
      <c r="G166" s="66"/>
      <c r="H166" s="66"/>
      <c r="I166" s="66"/>
      <c r="J166" s="66"/>
      <c r="K166" s="66"/>
      <c r="L166" s="66"/>
    </row>
    <row r="167" spans="3:12">
      <c r="C167" s="66"/>
      <c r="D167" s="66"/>
      <c r="E167" s="66"/>
      <c r="F167" s="66"/>
      <c r="G167" s="66"/>
      <c r="H167" s="66"/>
      <c r="I167" s="66"/>
      <c r="J167" s="66"/>
      <c r="K167" s="66"/>
      <c r="L167" s="66"/>
    </row>
    <row r="168" spans="3:12">
      <c r="C168" s="66"/>
      <c r="D168" s="66"/>
      <c r="E168" s="66"/>
      <c r="F168" s="66"/>
      <c r="G168" s="66"/>
      <c r="H168" s="66"/>
      <c r="I168" s="66"/>
      <c r="J168" s="66"/>
      <c r="K168" s="66"/>
      <c r="L168" s="66"/>
    </row>
    <row r="169" spans="3:12">
      <c r="C169" s="66"/>
      <c r="D169" s="66"/>
      <c r="E169" s="66"/>
      <c r="F169" s="66"/>
      <c r="G169" s="66"/>
      <c r="H169" s="66"/>
      <c r="I169" s="66"/>
      <c r="J169" s="66"/>
      <c r="K169" s="66"/>
      <c r="L169" s="66"/>
    </row>
    <row r="170" spans="3:12">
      <c r="C170" s="66"/>
      <c r="D170" s="66"/>
      <c r="E170" s="66"/>
      <c r="F170" s="66"/>
      <c r="G170" s="66"/>
      <c r="H170" s="66"/>
      <c r="I170" s="66"/>
      <c r="J170" s="66"/>
      <c r="K170" s="66"/>
      <c r="L170" s="66"/>
    </row>
    <row r="171" spans="3:12">
      <c r="C171" s="66"/>
      <c r="D171" s="66"/>
      <c r="E171" s="66"/>
      <c r="F171" s="66"/>
      <c r="G171" s="66"/>
      <c r="H171" s="66"/>
      <c r="I171" s="66"/>
      <c r="J171" s="66"/>
      <c r="K171" s="66"/>
      <c r="L171" s="66"/>
    </row>
    <row r="172" spans="3:12">
      <c r="C172" s="66"/>
      <c r="D172" s="66"/>
      <c r="E172" s="66"/>
      <c r="F172" s="66"/>
      <c r="G172" s="66"/>
      <c r="H172" s="66"/>
      <c r="I172" s="66"/>
      <c r="J172" s="66"/>
      <c r="K172" s="66"/>
      <c r="L172" s="66"/>
    </row>
    <row r="173" spans="3:12">
      <c r="C173" s="66"/>
      <c r="D173" s="66"/>
      <c r="E173" s="66"/>
      <c r="F173" s="66"/>
      <c r="G173" s="66"/>
      <c r="H173" s="66"/>
      <c r="I173" s="66"/>
      <c r="J173" s="66"/>
      <c r="K173" s="66"/>
      <c r="L173" s="66"/>
    </row>
    <row r="174" spans="3:12">
      <c r="C174" s="66"/>
      <c r="D174" s="66"/>
      <c r="E174" s="66"/>
      <c r="F174" s="66"/>
      <c r="G174" s="66"/>
      <c r="H174" s="66"/>
      <c r="I174" s="66"/>
      <c r="J174" s="66"/>
      <c r="K174" s="66"/>
      <c r="L174" s="66"/>
    </row>
    <row r="175" spans="3:12">
      <c r="C175" s="66"/>
      <c r="D175" s="66"/>
      <c r="E175" s="66"/>
      <c r="F175" s="66"/>
      <c r="G175" s="66"/>
      <c r="H175" s="66"/>
      <c r="I175" s="66"/>
      <c r="J175" s="66"/>
      <c r="K175" s="66"/>
      <c r="L175" s="66"/>
    </row>
    <row r="176" spans="3:12">
      <c r="C176" s="66"/>
      <c r="D176" s="66"/>
      <c r="E176" s="66"/>
      <c r="F176" s="66"/>
      <c r="G176" s="66"/>
      <c r="H176" s="66"/>
      <c r="I176" s="66"/>
      <c r="J176" s="66"/>
      <c r="K176" s="66"/>
      <c r="L176" s="66"/>
    </row>
    <row r="177" spans="3:12">
      <c r="C177" s="66"/>
      <c r="D177" s="66"/>
      <c r="E177" s="66"/>
      <c r="F177" s="66"/>
      <c r="G177" s="66"/>
      <c r="H177" s="66"/>
      <c r="I177" s="66"/>
      <c r="J177" s="66"/>
      <c r="K177" s="66"/>
      <c r="L177" s="66"/>
    </row>
    <row r="178" spans="3:12">
      <c r="C178" s="66"/>
      <c r="D178" s="66"/>
      <c r="E178" s="66"/>
      <c r="F178" s="66"/>
      <c r="G178" s="66"/>
      <c r="H178" s="66"/>
      <c r="I178" s="66"/>
      <c r="J178" s="66"/>
      <c r="K178" s="66"/>
      <c r="L178" s="66"/>
    </row>
    <row r="179" spans="3:12">
      <c r="C179" s="66"/>
      <c r="D179" s="66"/>
      <c r="E179" s="66"/>
      <c r="F179" s="66"/>
      <c r="G179" s="66"/>
      <c r="H179" s="66"/>
      <c r="I179" s="66"/>
      <c r="J179" s="66"/>
      <c r="K179" s="66"/>
      <c r="L179" s="66"/>
    </row>
    <row r="180" spans="3:12">
      <c r="C180" s="66"/>
      <c r="D180" s="66"/>
      <c r="E180" s="66"/>
      <c r="F180" s="66"/>
      <c r="G180" s="66"/>
      <c r="H180" s="66"/>
      <c r="I180" s="66"/>
      <c r="J180" s="66"/>
      <c r="K180" s="66"/>
      <c r="L180" s="66"/>
    </row>
    <row r="181" spans="3:12">
      <c r="C181" s="66"/>
      <c r="D181" s="66"/>
      <c r="E181" s="66"/>
      <c r="F181" s="66"/>
      <c r="G181" s="66"/>
      <c r="H181" s="66"/>
      <c r="I181" s="66"/>
      <c r="J181" s="66"/>
      <c r="K181" s="66"/>
      <c r="L181" s="66"/>
    </row>
    <row r="182" spans="3:12">
      <c r="C182" s="66"/>
      <c r="D182" s="66"/>
      <c r="E182" s="66"/>
      <c r="F182" s="66"/>
      <c r="G182" s="66"/>
      <c r="H182" s="66"/>
      <c r="I182" s="66"/>
      <c r="J182" s="66"/>
      <c r="K182" s="66"/>
      <c r="L182" s="66"/>
    </row>
    <row r="183" spans="3:12">
      <c r="C183" s="66"/>
      <c r="D183" s="66"/>
      <c r="E183" s="66"/>
      <c r="F183" s="66"/>
      <c r="G183" s="66"/>
      <c r="H183" s="66"/>
      <c r="I183" s="66"/>
      <c r="J183" s="66"/>
      <c r="K183" s="66"/>
      <c r="L183" s="66"/>
    </row>
    <row r="184" spans="3:12">
      <c r="C184" s="66"/>
      <c r="D184" s="66"/>
      <c r="E184" s="66"/>
      <c r="F184" s="66"/>
      <c r="G184" s="66"/>
      <c r="H184" s="66"/>
      <c r="I184" s="66"/>
      <c r="J184" s="66"/>
      <c r="K184" s="66"/>
      <c r="L184" s="66"/>
    </row>
    <row r="185" spans="3:12">
      <c r="C185" s="66"/>
      <c r="D185" s="66"/>
      <c r="E185" s="66"/>
      <c r="F185" s="66"/>
      <c r="G185" s="66"/>
      <c r="H185" s="66"/>
      <c r="I185" s="66"/>
      <c r="J185" s="66"/>
      <c r="K185" s="66"/>
      <c r="L185" s="66"/>
    </row>
    <row r="186" spans="3:12">
      <c r="C186" s="66"/>
      <c r="D186" s="66"/>
      <c r="E186" s="66"/>
      <c r="F186" s="66"/>
      <c r="G186" s="66"/>
      <c r="H186" s="66"/>
      <c r="I186" s="66"/>
      <c r="J186" s="66"/>
      <c r="K186" s="66"/>
      <c r="L186" s="66"/>
    </row>
    <row r="187" spans="3:12">
      <c r="C187" s="66"/>
      <c r="D187" s="66"/>
      <c r="E187" s="66"/>
      <c r="F187" s="66"/>
      <c r="G187" s="66"/>
      <c r="H187" s="66"/>
      <c r="I187" s="66"/>
      <c r="J187" s="66"/>
      <c r="K187" s="66"/>
      <c r="L187" s="66"/>
    </row>
    <row r="188" spans="3:12">
      <c r="C188" s="66"/>
      <c r="D188" s="66"/>
      <c r="E188" s="66"/>
      <c r="F188" s="66"/>
      <c r="G188" s="66"/>
      <c r="H188" s="66"/>
      <c r="I188" s="66"/>
      <c r="J188" s="66"/>
      <c r="K188" s="66"/>
      <c r="L188" s="66"/>
    </row>
    <row r="189" spans="3:12">
      <c r="C189" s="66"/>
      <c r="D189" s="66"/>
      <c r="E189" s="66"/>
      <c r="F189" s="66"/>
      <c r="G189" s="66"/>
      <c r="H189" s="66"/>
      <c r="I189" s="66"/>
      <c r="J189" s="66"/>
      <c r="K189" s="66"/>
      <c r="L189" s="66"/>
    </row>
    <row r="190" spans="3:12">
      <c r="C190" s="66"/>
      <c r="D190" s="66"/>
      <c r="E190" s="66"/>
      <c r="F190" s="66"/>
      <c r="G190" s="66"/>
      <c r="H190" s="66"/>
      <c r="I190" s="66"/>
      <c r="J190" s="66"/>
      <c r="K190" s="66"/>
      <c r="L190" s="66"/>
    </row>
    <row r="191" spans="3:12">
      <c r="C191" s="66"/>
      <c r="D191" s="66"/>
      <c r="E191" s="66"/>
      <c r="F191" s="66"/>
      <c r="G191" s="66"/>
      <c r="H191" s="66"/>
      <c r="I191" s="66"/>
      <c r="J191" s="66"/>
      <c r="K191" s="66"/>
      <c r="L191" s="66"/>
    </row>
    <row r="192" spans="3:12">
      <c r="C192" s="66"/>
      <c r="D192" s="66"/>
      <c r="E192" s="66"/>
      <c r="F192" s="66"/>
      <c r="G192" s="66"/>
      <c r="H192" s="66"/>
      <c r="I192" s="66"/>
      <c r="J192" s="66"/>
      <c r="K192" s="66"/>
      <c r="L192" s="66"/>
    </row>
    <row r="193" spans="3:12">
      <c r="C193" s="66"/>
      <c r="D193" s="66"/>
      <c r="E193" s="66"/>
      <c r="F193" s="66"/>
      <c r="G193" s="66"/>
      <c r="H193" s="66"/>
      <c r="I193" s="66"/>
      <c r="J193" s="66"/>
      <c r="K193" s="66"/>
      <c r="L193" s="66"/>
    </row>
    <row r="194" spans="3:12">
      <c r="C194" s="66"/>
      <c r="D194" s="66"/>
      <c r="E194" s="66"/>
      <c r="F194" s="66"/>
      <c r="G194" s="66"/>
      <c r="H194" s="66"/>
      <c r="I194" s="66"/>
      <c r="J194" s="66"/>
      <c r="K194" s="66"/>
      <c r="L194" s="66"/>
    </row>
    <row r="195" spans="3:12">
      <c r="C195" s="66"/>
      <c r="D195" s="66"/>
      <c r="E195" s="66"/>
      <c r="F195" s="66"/>
      <c r="G195" s="66"/>
      <c r="H195" s="66"/>
      <c r="I195" s="66"/>
      <c r="J195" s="66"/>
      <c r="K195" s="66"/>
      <c r="L195" s="66"/>
    </row>
    <row r="196" spans="3:12">
      <c r="C196" s="66"/>
      <c r="D196" s="66"/>
      <c r="E196" s="66"/>
      <c r="F196" s="66"/>
      <c r="G196" s="66"/>
      <c r="H196" s="66"/>
      <c r="I196" s="66"/>
      <c r="J196" s="66"/>
      <c r="K196" s="66"/>
      <c r="L196" s="66"/>
    </row>
    <row r="197" spans="3:12">
      <c r="C197" s="66"/>
      <c r="D197" s="66"/>
      <c r="E197" s="66"/>
      <c r="F197" s="66"/>
      <c r="G197" s="66"/>
      <c r="H197" s="66"/>
      <c r="I197" s="66"/>
      <c r="J197" s="66"/>
      <c r="K197" s="66"/>
      <c r="L197" s="66"/>
    </row>
    <row r="198" spans="3:12">
      <c r="C198" s="66"/>
      <c r="D198" s="66"/>
      <c r="E198" s="66"/>
      <c r="F198" s="66"/>
      <c r="G198" s="66"/>
      <c r="H198" s="66"/>
      <c r="I198" s="66"/>
      <c r="J198" s="66"/>
      <c r="K198" s="66"/>
      <c r="L198" s="66"/>
    </row>
    <row r="199" spans="3:12">
      <c r="C199" s="66"/>
      <c r="D199" s="66"/>
      <c r="E199" s="66"/>
      <c r="F199" s="66"/>
      <c r="G199" s="66"/>
      <c r="H199" s="66"/>
      <c r="I199" s="66"/>
      <c r="J199" s="66"/>
      <c r="K199" s="66"/>
      <c r="L199" s="66"/>
    </row>
    <row r="200" spans="3:12">
      <c r="C200" s="66"/>
      <c r="D200" s="66"/>
      <c r="E200" s="66"/>
      <c r="F200" s="66"/>
      <c r="G200" s="66"/>
      <c r="H200" s="66"/>
      <c r="I200" s="66"/>
      <c r="J200" s="66"/>
      <c r="K200" s="66"/>
      <c r="L200" s="66"/>
    </row>
    <row r="201" spans="3:12">
      <c r="C201" s="66"/>
      <c r="D201" s="66"/>
      <c r="E201" s="66"/>
      <c r="F201" s="66"/>
      <c r="G201" s="66"/>
      <c r="H201" s="66"/>
      <c r="I201" s="66"/>
      <c r="J201" s="66"/>
      <c r="K201" s="66"/>
      <c r="L201" s="66"/>
    </row>
    <row r="202" spans="3:12">
      <c r="C202" s="66"/>
      <c r="D202" s="66"/>
      <c r="E202" s="66"/>
      <c r="F202" s="66"/>
      <c r="G202" s="66"/>
      <c r="H202" s="66"/>
      <c r="I202" s="66"/>
      <c r="J202" s="66"/>
      <c r="K202" s="66"/>
      <c r="L202" s="66"/>
    </row>
    <row r="203" spans="3:12">
      <c r="C203" s="66"/>
      <c r="D203" s="66"/>
      <c r="E203" s="66"/>
      <c r="F203" s="66"/>
      <c r="G203" s="66"/>
      <c r="H203" s="66"/>
      <c r="I203" s="66"/>
      <c r="J203" s="66"/>
      <c r="K203" s="66"/>
      <c r="L203" s="66"/>
    </row>
    <row r="204" spans="3:12">
      <c r="C204" s="66"/>
      <c r="D204" s="66"/>
      <c r="E204" s="66"/>
      <c r="F204" s="66"/>
      <c r="G204" s="66"/>
      <c r="H204" s="66"/>
      <c r="I204" s="66"/>
      <c r="J204" s="66"/>
      <c r="K204" s="66"/>
      <c r="L204" s="66"/>
    </row>
    <row r="205" spans="3:12">
      <c r="C205" s="66"/>
      <c r="D205" s="66"/>
      <c r="E205" s="66"/>
      <c r="F205" s="66"/>
      <c r="G205" s="66"/>
      <c r="H205" s="66"/>
      <c r="I205" s="66"/>
      <c r="J205" s="66"/>
      <c r="K205" s="66"/>
      <c r="L205" s="66"/>
    </row>
    <row r="206" spans="3:12">
      <c r="C206" s="66"/>
      <c r="D206" s="66"/>
      <c r="E206" s="66"/>
      <c r="F206" s="66"/>
      <c r="G206" s="66"/>
      <c r="H206" s="66"/>
      <c r="I206" s="66"/>
      <c r="J206" s="66"/>
      <c r="K206" s="66"/>
      <c r="L206" s="66"/>
    </row>
    <row r="207" spans="3:12">
      <c r="C207" s="66"/>
      <c r="D207" s="66"/>
      <c r="E207" s="66"/>
      <c r="F207" s="66"/>
      <c r="G207" s="66"/>
      <c r="H207" s="66"/>
      <c r="I207" s="66"/>
      <c r="J207" s="66"/>
      <c r="K207" s="66"/>
      <c r="L207" s="66"/>
    </row>
    <row r="208" spans="3:12">
      <c r="C208" s="66"/>
      <c r="D208" s="66"/>
      <c r="E208" s="66"/>
      <c r="F208" s="66"/>
      <c r="G208" s="66"/>
      <c r="H208" s="66"/>
      <c r="I208" s="66"/>
      <c r="J208" s="66"/>
      <c r="K208" s="66"/>
      <c r="L208" s="66"/>
    </row>
    <row r="209" spans="3:12">
      <c r="C209" s="66"/>
      <c r="D209" s="66"/>
      <c r="E209" s="66"/>
      <c r="F209" s="66"/>
      <c r="G209" s="66"/>
      <c r="H209" s="66"/>
      <c r="I209" s="66"/>
      <c r="J209" s="66"/>
      <c r="K209" s="66"/>
      <c r="L209" s="66"/>
    </row>
    <row r="210" spans="3:12">
      <c r="C210" s="66"/>
      <c r="D210" s="66"/>
      <c r="E210" s="66"/>
      <c r="F210" s="66"/>
      <c r="G210" s="66"/>
      <c r="H210" s="66"/>
      <c r="I210" s="66"/>
      <c r="J210" s="66"/>
      <c r="K210" s="66"/>
      <c r="L210" s="66"/>
    </row>
    <row r="211" spans="3:12">
      <c r="C211" s="66"/>
      <c r="D211" s="66"/>
      <c r="E211" s="66"/>
      <c r="F211" s="66"/>
      <c r="G211" s="66"/>
      <c r="H211" s="66"/>
      <c r="I211" s="66"/>
      <c r="J211" s="66"/>
      <c r="K211" s="66"/>
      <c r="L211" s="66"/>
    </row>
    <row r="212" spans="3:12">
      <c r="C212" s="66"/>
      <c r="D212" s="66"/>
      <c r="E212" s="66"/>
      <c r="F212" s="66"/>
      <c r="G212" s="66"/>
      <c r="H212" s="66"/>
      <c r="I212" s="66"/>
      <c r="J212" s="66"/>
      <c r="K212" s="66"/>
      <c r="L212" s="66"/>
    </row>
    <row r="213" spans="3:12">
      <c r="C213" s="66"/>
      <c r="D213" s="66"/>
      <c r="E213" s="66"/>
      <c r="F213" s="66"/>
      <c r="G213" s="66"/>
      <c r="H213" s="66"/>
      <c r="I213" s="66"/>
      <c r="J213" s="66"/>
      <c r="K213" s="66"/>
      <c r="L213" s="66"/>
    </row>
    <row r="214" spans="3:12">
      <c r="C214" s="66"/>
      <c r="D214" s="66"/>
      <c r="E214" s="66"/>
      <c r="F214" s="66"/>
      <c r="G214" s="66"/>
      <c r="H214" s="66"/>
      <c r="I214" s="66"/>
      <c r="J214" s="66"/>
      <c r="K214" s="66"/>
      <c r="L214" s="66"/>
    </row>
    <row r="215" spans="3:12">
      <c r="C215" s="66"/>
      <c r="D215" s="66"/>
      <c r="E215" s="66"/>
      <c r="F215" s="66"/>
      <c r="G215" s="66"/>
      <c r="H215" s="66"/>
      <c r="I215" s="66"/>
      <c r="J215" s="66"/>
      <c r="K215" s="66"/>
      <c r="L215" s="66"/>
    </row>
    <row r="216" spans="3:12">
      <c r="C216" s="66"/>
      <c r="D216" s="66"/>
      <c r="E216" s="66"/>
      <c r="F216" s="66"/>
      <c r="G216" s="66"/>
      <c r="H216" s="66"/>
      <c r="I216" s="66"/>
      <c r="J216" s="66"/>
      <c r="K216" s="66"/>
      <c r="L216" s="66"/>
    </row>
    <row r="217" spans="3:12">
      <c r="C217" s="66"/>
      <c r="D217" s="66"/>
      <c r="E217" s="66"/>
      <c r="F217" s="66"/>
      <c r="G217" s="66"/>
      <c r="H217" s="66"/>
      <c r="I217" s="66"/>
      <c r="J217" s="66"/>
      <c r="K217" s="66"/>
      <c r="L217" s="66"/>
    </row>
    <row r="218" spans="3:12">
      <c r="C218" s="66"/>
      <c r="D218" s="66"/>
      <c r="E218" s="66"/>
      <c r="F218" s="66"/>
      <c r="G218" s="66"/>
      <c r="H218" s="66"/>
      <c r="I218" s="66"/>
      <c r="J218" s="66"/>
      <c r="K218" s="66"/>
      <c r="L218" s="66"/>
    </row>
    <row r="219" spans="3:12">
      <c r="C219" s="66"/>
      <c r="D219" s="66"/>
      <c r="E219" s="66"/>
      <c r="F219" s="66"/>
      <c r="G219" s="66"/>
      <c r="H219" s="66"/>
      <c r="I219" s="66"/>
      <c r="J219" s="66"/>
      <c r="K219" s="66"/>
      <c r="L219" s="66"/>
    </row>
    <row r="220" spans="3:12">
      <c r="C220" s="66"/>
      <c r="D220" s="66"/>
      <c r="E220" s="66"/>
      <c r="F220" s="66"/>
      <c r="G220" s="66"/>
      <c r="H220" s="66"/>
      <c r="I220" s="66"/>
      <c r="J220" s="66"/>
      <c r="K220" s="66"/>
      <c r="L220" s="66"/>
    </row>
    <row r="221" spans="3:12">
      <c r="C221" s="66"/>
      <c r="D221" s="66"/>
      <c r="E221" s="66"/>
      <c r="F221" s="66"/>
      <c r="G221" s="66"/>
      <c r="H221" s="66"/>
      <c r="I221" s="66"/>
      <c r="J221" s="66"/>
      <c r="K221" s="66"/>
      <c r="L221" s="66"/>
    </row>
    <row r="222" spans="3:12">
      <c r="C222" s="66"/>
      <c r="D222" s="66"/>
      <c r="E222" s="66"/>
      <c r="F222" s="66"/>
      <c r="G222" s="66"/>
      <c r="H222" s="66"/>
      <c r="I222" s="66"/>
      <c r="J222" s="66"/>
      <c r="K222" s="66"/>
      <c r="L222" s="66"/>
    </row>
    <row r="223" spans="3:12">
      <c r="C223" s="66"/>
      <c r="D223" s="66"/>
      <c r="E223" s="66"/>
      <c r="F223" s="66"/>
      <c r="G223" s="66"/>
      <c r="H223" s="66"/>
      <c r="I223" s="66"/>
      <c r="J223" s="66"/>
      <c r="K223" s="66"/>
      <c r="L223" s="66"/>
    </row>
    <row r="224" spans="3:12">
      <c r="C224" s="66"/>
      <c r="D224" s="66"/>
      <c r="E224" s="66"/>
      <c r="F224" s="66"/>
      <c r="G224" s="66"/>
      <c r="H224" s="66"/>
      <c r="I224" s="66"/>
      <c r="J224" s="66"/>
      <c r="K224" s="66"/>
      <c r="L224" s="66"/>
    </row>
    <row r="225" spans="3:12">
      <c r="C225" s="66"/>
      <c r="D225" s="66"/>
      <c r="E225" s="66"/>
      <c r="F225" s="66"/>
      <c r="G225" s="66"/>
      <c r="H225" s="66"/>
      <c r="I225" s="66"/>
      <c r="J225" s="66"/>
      <c r="K225" s="66"/>
      <c r="L225" s="66"/>
    </row>
    <row r="226" spans="3:12">
      <c r="C226" s="66"/>
      <c r="D226" s="66"/>
      <c r="E226" s="66"/>
      <c r="F226" s="66"/>
      <c r="G226" s="66"/>
      <c r="H226" s="66"/>
      <c r="I226" s="66"/>
      <c r="J226" s="66"/>
      <c r="K226" s="66"/>
      <c r="L226" s="66"/>
    </row>
    <row r="227" spans="3:12">
      <c r="C227" s="66"/>
      <c r="D227" s="66"/>
      <c r="E227" s="66"/>
      <c r="F227" s="66"/>
      <c r="G227" s="66"/>
      <c r="H227" s="66"/>
      <c r="I227" s="66"/>
      <c r="J227" s="66"/>
      <c r="K227" s="66"/>
      <c r="L227" s="66"/>
    </row>
    <row r="228" spans="3:12">
      <c r="C228" s="66"/>
      <c r="D228" s="66"/>
      <c r="E228" s="66"/>
      <c r="F228" s="66"/>
      <c r="G228" s="66"/>
      <c r="H228" s="66"/>
      <c r="I228" s="66"/>
      <c r="J228" s="66"/>
      <c r="K228" s="66"/>
      <c r="L228" s="66"/>
    </row>
    <row r="229" spans="3:12">
      <c r="C229" s="66"/>
      <c r="D229" s="66"/>
      <c r="E229" s="66"/>
      <c r="F229" s="66"/>
      <c r="G229" s="66"/>
      <c r="H229" s="66"/>
      <c r="I229" s="66"/>
      <c r="J229" s="66"/>
      <c r="K229" s="66"/>
      <c r="L229" s="66"/>
    </row>
    <row r="230" spans="3:12">
      <c r="C230" s="66"/>
      <c r="D230" s="66"/>
      <c r="E230" s="66"/>
      <c r="F230" s="66"/>
      <c r="G230" s="66"/>
      <c r="H230" s="66"/>
      <c r="I230" s="66"/>
      <c r="J230" s="66"/>
      <c r="K230" s="66"/>
      <c r="L230" s="66"/>
    </row>
    <row r="231" spans="3:12">
      <c r="C231" s="66"/>
      <c r="D231" s="66"/>
      <c r="E231" s="66"/>
      <c r="F231" s="66"/>
      <c r="G231" s="66"/>
      <c r="H231" s="66"/>
      <c r="I231" s="66"/>
      <c r="J231" s="66"/>
      <c r="K231" s="66"/>
      <c r="L231" s="66"/>
    </row>
    <row r="232" spans="3:12">
      <c r="C232" s="66"/>
      <c r="D232" s="66"/>
      <c r="E232" s="66"/>
      <c r="F232" s="66"/>
      <c r="G232" s="66"/>
      <c r="H232" s="66"/>
      <c r="I232" s="66"/>
      <c r="J232" s="66"/>
      <c r="K232" s="66"/>
      <c r="L232" s="66"/>
    </row>
    <row r="233" spans="3:12">
      <c r="C233" s="66"/>
      <c r="D233" s="66"/>
      <c r="E233" s="66"/>
      <c r="F233" s="66"/>
      <c r="G233" s="66"/>
      <c r="H233" s="66"/>
      <c r="I233" s="66"/>
      <c r="J233" s="66"/>
      <c r="K233" s="66"/>
      <c r="L233" s="66"/>
    </row>
    <row r="234" spans="3:12">
      <c r="C234" s="66"/>
      <c r="D234" s="66"/>
      <c r="E234" s="66"/>
      <c r="F234" s="66"/>
      <c r="G234" s="66"/>
      <c r="H234" s="66"/>
      <c r="I234" s="66"/>
      <c r="J234" s="66"/>
      <c r="K234" s="66"/>
      <c r="L234" s="66"/>
    </row>
    <row r="235" spans="3:12">
      <c r="C235" s="66"/>
      <c r="D235" s="66"/>
      <c r="E235" s="66"/>
      <c r="F235" s="66"/>
      <c r="G235" s="66"/>
      <c r="H235" s="66"/>
      <c r="I235" s="66"/>
      <c r="J235" s="66"/>
      <c r="K235" s="66"/>
      <c r="L235" s="66"/>
    </row>
    <row r="236" spans="3:12">
      <c r="C236" s="66"/>
      <c r="D236" s="66"/>
      <c r="E236" s="66"/>
      <c r="F236" s="66"/>
      <c r="G236" s="66"/>
      <c r="H236" s="66"/>
      <c r="I236" s="66"/>
      <c r="J236" s="66"/>
      <c r="K236" s="66"/>
      <c r="L236" s="66"/>
    </row>
    <row r="237" spans="3:12">
      <c r="C237" s="66"/>
      <c r="D237" s="66"/>
      <c r="E237" s="66"/>
      <c r="F237" s="66"/>
      <c r="G237" s="66"/>
      <c r="H237" s="66"/>
      <c r="I237" s="66"/>
      <c r="J237" s="66"/>
      <c r="K237" s="66"/>
      <c r="L237" s="66"/>
    </row>
    <row r="238" spans="3:12">
      <c r="C238" s="66"/>
      <c r="D238" s="66"/>
      <c r="E238" s="66"/>
      <c r="F238" s="66"/>
      <c r="G238" s="66"/>
      <c r="H238" s="66"/>
      <c r="I238" s="66"/>
      <c r="J238" s="66"/>
      <c r="K238" s="66"/>
      <c r="L238" s="66"/>
    </row>
    <row r="239" spans="3:12">
      <c r="C239" s="66"/>
      <c r="D239" s="66"/>
      <c r="E239" s="66"/>
      <c r="F239" s="66"/>
      <c r="G239" s="66"/>
      <c r="H239" s="66"/>
      <c r="I239" s="66"/>
      <c r="J239" s="66"/>
      <c r="K239" s="66"/>
      <c r="L239" s="66"/>
    </row>
    <row r="240" spans="3:12">
      <c r="C240" s="66"/>
      <c r="D240" s="66"/>
      <c r="E240" s="66"/>
      <c r="F240" s="66"/>
      <c r="G240" s="66"/>
      <c r="H240" s="66"/>
      <c r="I240" s="66"/>
      <c r="J240" s="66"/>
      <c r="K240" s="66"/>
      <c r="L240" s="66"/>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9" fitToHeight="0"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6"/>
  <sheetViews>
    <sheetView view="pageBreakPreview" zoomScale="65" zoomScaleNormal="65" zoomScaleSheetLayoutView="65" workbookViewId="0"/>
  </sheetViews>
  <sheetFormatPr defaultColWidth="8.90625" defaultRowHeight="15.6"/>
  <cols>
    <col min="1" max="1" width="4.81640625" style="65" customWidth="1"/>
    <col min="2" max="2" width="15.81640625" style="17" customWidth="1"/>
    <col min="3" max="3" width="5.81640625" style="269" customWidth="1"/>
    <col min="4" max="4" width="31.90625" style="14" bestFit="1" customWidth="1"/>
    <col min="5" max="5" width="4.81640625" style="40" customWidth="1"/>
    <col min="6" max="6" width="18.81640625" style="269" customWidth="1"/>
    <col min="7" max="10" width="18.81640625" style="14" customWidth="1"/>
    <col min="11" max="11" width="4.81640625" style="14" customWidth="1"/>
    <col min="12" max="16384" width="8.90625" style="14"/>
  </cols>
  <sheetData>
    <row r="1" spans="1:11">
      <c r="A1" s="643"/>
      <c r="B1" s="643"/>
      <c r="C1" s="643"/>
      <c r="D1" s="643"/>
      <c r="K1" s="4" t="s">
        <v>311</v>
      </c>
    </row>
    <row r="2" spans="1:11">
      <c r="A2" s="643"/>
      <c r="B2" s="643"/>
      <c r="C2" s="643"/>
      <c r="D2" s="643"/>
      <c r="K2" s="4" t="s">
        <v>276</v>
      </c>
    </row>
    <row r="3" spans="1:11">
      <c r="A3" s="643"/>
      <c r="B3" s="643"/>
      <c r="C3" s="643"/>
      <c r="D3" s="643"/>
      <c r="K3" s="7" t="str">
        <f>'Attachment H-21-A ATSI '!K4</f>
        <v>For the 12 months ended 12/31/2021</v>
      </c>
    </row>
    <row r="5" spans="1:11">
      <c r="B5" s="696" t="s">
        <v>617</v>
      </c>
      <c r="C5" s="696"/>
      <c r="D5" s="696"/>
      <c r="E5" s="696"/>
      <c r="F5" s="696"/>
      <c r="G5" s="696"/>
      <c r="H5" s="696"/>
      <c r="I5" s="696"/>
      <c r="J5" s="696"/>
    </row>
    <row r="6" spans="1:11">
      <c r="B6" s="697" t="s">
        <v>313</v>
      </c>
      <c r="C6" s="697"/>
      <c r="D6" s="697"/>
      <c r="E6" s="697"/>
      <c r="F6" s="697"/>
      <c r="G6" s="697"/>
      <c r="H6" s="697"/>
      <c r="I6" s="697"/>
      <c r="J6" s="697"/>
    </row>
    <row r="8" spans="1:11" s="46" customFormat="1">
      <c r="A8" s="65"/>
      <c r="B8" s="273" t="s">
        <v>364</v>
      </c>
      <c r="C8" s="65" t="s">
        <v>378</v>
      </c>
      <c r="D8" s="46" t="s">
        <v>507</v>
      </c>
      <c r="E8" s="40"/>
      <c r="F8" s="46" t="s">
        <v>548</v>
      </c>
      <c r="G8" s="65" t="s">
        <v>551</v>
      </c>
      <c r="H8" s="46" t="s">
        <v>614</v>
      </c>
      <c r="I8" s="46" t="s">
        <v>615</v>
      </c>
      <c r="J8" s="46" t="s">
        <v>616</v>
      </c>
    </row>
    <row r="9" spans="1:11" s="271" customFormat="1" ht="65.099999999999994" customHeight="1">
      <c r="B9" s="271" t="s">
        <v>604</v>
      </c>
      <c r="D9" s="271" t="s">
        <v>605</v>
      </c>
      <c r="E9" s="274"/>
      <c r="F9" s="272" t="s">
        <v>608</v>
      </c>
      <c r="G9" s="271" t="s">
        <v>609</v>
      </c>
      <c r="H9" s="271" t="s">
        <v>610</v>
      </c>
      <c r="I9" s="271" t="s">
        <v>611</v>
      </c>
      <c r="J9" s="271" t="s">
        <v>612</v>
      </c>
    </row>
    <row r="10" spans="1:11" s="271" customFormat="1">
      <c r="E10" s="274"/>
      <c r="F10" s="272"/>
      <c r="G10" s="529" t="s">
        <v>657</v>
      </c>
      <c r="H10" s="529" t="s">
        <v>658</v>
      </c>
      <c r="I10" s="529"/>
      <c r="J10" s="529" t="s">
        <v>662</v>
      </c>
    </row>
    <row r="11" spans="1:11">
      <c r="A11" s="65">
        <v>1</v>
      </c>
      <c r="B11" s="17" t="s">
        <v>333</v>
      </c>
      <c r="C11" s="270">
        <f>'Appendix B-Veg'!C11</f>
        <v>2020</v>
      </c>
      <c r="D11" s="14" t="s">
        <v>606</v>
      </c>
      <c r="F11" s="275">
        <v>121</v>
      </c>
      <c r="G11" s="168"/>
      <c r="H11" s="168"/>
      <c r="I11" s="168"/>
      <c r="J11" s="183">
        <v>39733150</v>
      </c>
      <c r="K11" s="268"/>
    </row>
    <row r="12" spans="1:11">
      <c r="A12" s="65">
        <v>2</v>
      </c>
      <c r="B12" s="17" t="s">
        <v>334</v>
      </c>
      <c r="C12" s="270">
        <f>C11+1</f>
        <v>2021</v>
      </c>
      <c r="D12" s="14" t="s">
        <v>644</v>
      </c>
      <c r="F12" s="275">
        <f>F11-1</f>
        <v>120</v>
      </c>
      <c r="G12" s="168">
        <f>J11</f>
        <v>39733150</v>
      </c>
      <c r="H12" s="168">
        <f>G12/F12</f>
        <v>331109.58333333331</v>
      </c>
      <c r="I12" s="183">
        <v>0</v>
      </c>
      <c r="J12" s="168">
        <f>G12-H12+I12</f>
        <v>39402040.416666664</v>
      </c>
    </row>
    <row r="13" spans="1:11">
      <c r="A13" s="65">
        <v>3</v>
      </c>
      <c r="B13" s="17" t="s">
        <v>335</v>
      </c>
      <c r="C13" s="270">
        <f>C12</f>
        <v>2021</v>
      </c>
      <c r="D13" s="14" t="s">
        <v>644</v>
      </c>
      <c r="F13" s="275">
        <f t="shared" ref="F13:F23" si="0">F12-1</f>
        <v>119</v>
      </c>
      <c r="G13" s="168">
        <f t="shared" ref="G13:G22" si="1">J12</f>
        <v>39402040.416666664</v>
      </c>
      <c r="H13" s="168">
        <f t="shared" ref="H13:H23" si="2">G13/F13</f>
        <v>331109.58333333331</v>
      </c>
      <c r="I13" s="183">
        <v>0</v>
      </c>
      <c r="J13" s="168">
        <f t="shared" ref="J13:J23" si="3">G13-H13+I13</f>
        <v>39070930.833333328</v>
      </c>
    </row>
    <row r="14" spans="1:11">
      <c r="A14" s="65">
        <v>4</v>
      </c>
      <c r="B14" s="17" t="s">
        <v>336</v>
      </c>
      <c r="C14" s="270">
        <f t="shared" ref="C14:C23" si="4">C13</f>
        <v>2021</v>
      </c>
      <c r="D14" s="14" t="s">
        <v>644</v>
      </c>
      <c r="F14" s="275">
        <f t="shared" si="0"/>
        <v>118</v>
      </c>
      <c r="G14" s="168">
        <f t="shared" si="1"/>
        <v>39070930.833333328</v>
      </c>
      <c r="H14" s="168">
        <f t="shared" si="2"/>
        <v>331109.58333333331</v>
      </c>
      <c r="I14" s="183">
        <v>0</v>
      </c>
      <c r="J14" s="168">
        <f t="shared" si="3"/>
        <v>38739821.249999993</v>
      </c>
    </row>
    <row r="15" spans="1:11">
      <c r="A15" s="65">
        <v>5</v>
      </c>
      <c r="B15" s="17" t="s">
        <v>337</v>
      </c>
      <c r="C15" s="270">
        <f t="shared" si="4"/>
        <v>2021</v>
      </c>
      <c r="D15" s="14" t="s">
        <v>644</v>
      </c>
      <c r="F15" s="275">
        <f t="shared" si="0"/>
        <v>117</v>
      </c>
      <c r="G15" s="168">
        <f t="shared" si="1"/>
        <v>38739821.249999993</v>
      </c>
      <c r="H15" s="168">
        <f t="shared" si="2"/>
        <v>331109.58333333326</v>
      </c>
      <c r="I15" s="183">
        <v>0</v>
      </c>
      <c r="J15" s="168">
        <f t="shared" si="3"/>
        <v>38408711.666666657</v>
      </c>
    </row>
    <row r="16" spans="1:11">
      <c r="A16" s="65">
        <v>6</v>
      </c>
      <c r="B16" s="17" t="s">
        <v>338</v>
      </c>
      <c r="C16" s="270">
        <f t="shared" si="4"/>
        <v>2021</v>
      </c>
      <c r="D16" s="14" t="s">
        <v>644</v>
      </c>
      <c r="F16" s="275">
        <f t="shared" si="0"/>
        <v>116</v>
      </c>
      <c r="G16" s="168">
        <f t="shared" si="1"/>
        <v>38408711.666666657</v>
      </c>
      <c r="H16" s="168">
        <f>G16/F16</f>
        <v>331109.58333333326</v>
      </c>
      <c r="I16" s="183">
        <v>0</v>
      </c>
      <c r="J16" s="168">
        <f t="shared" si="3"/>
        <v>38077602.083333321</v>
      </c>
    </row>
    <row r="17" spans="1:10">
      <c r="A17" s="65">
        <v>7</v>
      </c>
      <c r="B17" s="17" t="s">
        <v>354</v>
      </c>
      <c r="C17" s="270">
        <f t="shared" si="4"/>
        <v>2021</v>
      </c>
      <c r="D17" s="14" t="s">
        <v>644</v>
      </c>
      <c r="F17" s="275">
        <f t="shared" si="0"/>
        <v>115</v>
      </c>
      <c r="G17" s="168">
        <f t="shared" si="1"/>
        <v>38077602.083333321</v>
      </c>
      <c r="H17" s="168">
        <f t="shared" si="2"/>
        <v>331109.5833333332</v>
      </c>
      <c r="I17" s="183">
        <v>0</v>
      </c>
      <c r="J17" s="168">
        <f t="shared" si="3"/>
        <v>37746492.499999985</v>
      </c>
    </row>
    <row r="18" spans="1:10">
      <c r="A18" s="65">
        <v>8</v>
      </c>
      <c r="B18" s="17" t="s">
        <v>339</v>
      </c>
      <c r="C18" s="270">
        <f t="shared" si="4"/>
        <v>2021</v>
      </c>
      <c r="D18" s="14" t="s">
        <v>644</v>
      </c>
      <c r="F18" s="275">
        <f t="shared" si="0"/>
        <v>114</v>
      </c>
      <c r="G18" s="168">
        <f t="shared" si="1"/>
        <v>37746492.499999985</v>
      </c>
      <c r="H18" s="168">
        <f t="shared" si="2"/>
        <v>331109.5833333332</v>
      </c>
      <c r="I18" s="183">
        <v>0</v>
      </c>
      <c r="J18" s="168">
        <f t="shared" si="3"/>
        <v>37415382.916666649</v>
      </c>
    </row>
    <row r="19" spans="1:10">
      <c r="A19" s="65">
        <v>9</v>
      </c>
      <c r="B19" s="17" t="s">
        <v>340</v>
      </c>
      <c r="C19" s="270">
        <f t="shared" si="4"/>
        <v>2021</v>
      </c>
      <c r="D19" s="14" t="s">
        <v>644</v>
      </c>
      <c r="F19" s="275">
        <f t="shared" si="0"/>
        <v>113</v>
      </c>
      <c r="G19" s="168">
        <f t="shared" si="1"/>
        <v>37415382.916666649</v>
      </c>
      <c r="H19" s="168">
        <f t="shared" si="2"/>
        <v>331109.5833333332</v>
      </c>
      <c r="I19" s="183">
        <v>0</v>
      </c>
      <c r="J19" s="168">
        <f t="shared" si="3"/>
        <v>37084273.333333313</v>
      </c>
    </row>
    <row r="20" spans="1:10">
      <c r="A20" s="65">
        <v>10</v>
      </c>
      <c r="B20" s="17" t="s">
        <v>341</v>
      </c>
      <c r="C20" s="270">
        <f t="shared" si="4"/>
        <v>2021</v>
      </c>
      <c r="D20" s="14" t="s">
        <v>644</v>
      </c>
      <c r="F20" s="275">
        <f t="shared" si="0"/>
        <v>112</v>
      </c>
      <c r="G20" s="168">
        <f t="shared" si="1"/>
        <v>37084273.333333313</v>
      </c>
      <c r="H20" s="168">
        <f t="shared" si="2"/>
        <v>331109.58333333314</v>
      </c>
      <c r="I20" s="183">
        <v>0</v>
      </c>
      <c r="J20" s="168">
        <f t="shared" si="3"/>
        <v>36753163.749999978</v>
      </c>
    </row>
    <row r="21" spans="1:10">
      <c r="A21" s="65">
        <v>11</v>
      </c>
      <c r="B21" s="17" t="s">
        <v>343</v>
      </c>
      <c r="C21" s="270">
        <f t="shared" si="4"/>
        <v>2021</v>
      </c>
      <c r="D21" s="14" t="s">
        <v>644</v>
      </c>
      <c r="F21" s="275">
        <f t="shared" si="0"/>
        <v>111</v>
      </c>
      <c r="G21" s="168">
        <f t="shared" si="1"/>
        <v>36753163.749999978</v>
      </c>
      <c r="H21" s="168">
        <f t="shared" si="2"/>
        <v>331109.58333333314</v>
      </c>
      <c r="I21" s="183">
        <v>0</v>
      </c>
      <c r="J21" s="168">
        <f t="shared" si="3"/>
        <v>36422054.166666642</v>
      </c>
    </row>
    <row r="22" spans="1:10">
      <c r="A22" s="65">
        <v>12</v>
      </c>
      <c r="B22" s="17" t="s">
        <v>342</v>
      </c>
      <c r="C22" s="270">
        <f t="shared" si="4"/>
        <v>2021</v>
      </c>
      <c r="D22" s="14" t="s">
        <v>644</v>
      </c>
      <c r="F22" s="275">
        <f t="shared" si="0"/>
        <v>110</v>
      </c>
      <c r="G22" s="168">
        <f t="shared" si="1"/>
        <v>36422054.166666642</v>
      </c>
      <c r="H22" s="168">
        <f t="shared" si="2"/>
        <v>331109.58333333308</v>
      </c>
      <c r="I22" s="183">
        <v>0</v>
      </c>
      <c r="J22" s="168">
        <f t="shared" si="3"/>
        <v>36090944.583333306</v>
      </c>
    </row>
    <row r="23" spans="1:10" s="283" customFormat="1" ht="16.2" thickBot="1">
      <c r="A23" s="276">
        <v>13</v>
      </c>
      <c r="B23" s="277" t="s">
        <v>333</v>
      </c>
      <c r="C23" s="278">
        <f t="shared" si="4"/>
        <v>2021</v>
      </c>
      <c r="D23" s="283" t="s">
        <v>624</v>
      </c>
      <c r="E23" s="279"/>
      <c r="F23" s="280">
        <f t="shared" si="0"/>
        <v>109</v>
      </c>
      <c r="G23" s="281">
        <f>J22</f>
        <v>36090944.583333306</v>
      </c>
      <c r="H23" s="286">
        <f t="shared" si="2"/>
        <v>331109.58333333308</v>
      </c>
      <c r="I23" s="282">
        <v>0</v>
      </c>
      <c r="J23" s="286">
        <f t="shared" si="3"/>
        <v>35759834.99999997</v>
      </c>
    </row>
    <row r="24" spans="1:10" s="283" customFormat="1">
      <c r="A24" s="276">
        <v>14</v>
      </c>
      <c r="B24" s="277"/>
      <c r="C24" s="285"/>
      <c r="E24" s="279"/>
      <c r="F24" s="276"/>
      <c r="G24" s="287" t="s">
        <v>620</v>
      </c>
      <c r="H24" s="281">
        <f>SUM(H12:H23)</f>
        <v>3973314.9999999981</v>
      </c>
      <c r="I24" s="287" t="s">
        <v>621</v>
      </c>
      <c r="J24" s="281">
        <f>(SUM(J11:J23))/13</f>
        <v>37746492.499999985</v>
      </c>
    </row>
    <row r="25" spans="1:10">
      <c r="A25" s="65">
        <v>15</v>
      </c>
      <c r="G25" s="40" t="s">
        <v>623</v>
      </c>
      <c r="I25" s="40" t="s">
        <v>622</v>
      </c>
    </row>
    <row r="26" spans="1:10">
      <c r="A26" s="65">
        <v>16</v>
      </c>
      <c r="F26" s="40" t="s">
        <v>627</v>
      </c>
      <c r="G26" s="40" t="s">
        <v>780</v>
      </c>
      <c r="I26" s="40" t="s">
        <v>626</v>
      </c>
    </row>
  </sheetData>
  <mergeCells count="2">
    <mergeCell ref="B5:J5"/>
    <mergeCell ref="B6:J6"/>
  </mergeCells>
  <printOptions horizontalCentered="1"/>
  <pageMargins left="0.7" right="0.7" top="0.75" bottom="0.75" header="0.3" footer="0.3"/>
  <pageSetup scale="45"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Attachment H-21-A ATSI </vt:lpstr>
      <vt:lpstr>Appendix A-ATSI Sched 1A</vt:lpstr>
      <vt:lpstr>Appendix B-Veg</vt:lpstr>
      <vt:lpstr>Appendix C-RRCA</vt:lpstr>
      <vt:lpstr>Appendix D-TEC</vt:lpstr>
      <vt:lpstr>Appendix D-True-up</vt:lpstr>
      <vt:lpstr>Appendix E-MTEP Credit</vt:lpstr>
      <vt:lpstr>Appendix E-True-up</vt:lpstr>
      <vt:lpstr>Appendix F-MTEP Debit</vt:lpstr>
      <vt:lpstr>Appendix G-Inc Tax Adj</vt:lpstr>
      <vt:lpstr>Appendix G(1) - Excess_Def ADIT</vt:lpstr>
      <vt:lpstr>Appendix H-Rev Req True-up Adj</vt:lpstr>
      <vt:lpstr>WP01 Plant</vt:lpstr>
      <vt:lpstr>WP02 Accum Depr</vt:lpstr>
      <vt:lpstr>WP03 ADIT</vt:lpstr>
      <vt:lpstr>WP04 Other RB</vt:lpstr>
      <vt:lpstr>WP05 Other Tax</vt:lpstr>
      <vt:lpstr>WP06 Cap Structure</vt:lpstr>
      <vt:lpstr>WP07 Stated-value Inputs</vt:lpstr>
      <vt:lpstr>WP08 Tax Rates</vt:lpstr>
      <vt:lpstr>'Appendix A-ATSI Sched 1A'!Print_Area</vt:lpstr>
      <vt:lpstr>'Appendix B-Veg'!Print_Area</vt:lpstr>
      <vt:lpstr>'Appendix C-RRCA'!Print_Area</vt:lpstr>
      <vt:lpstr>'Appendix D-TEC'!Print_Area</vt:lpstr>
      <vt:lpstr>'Appendix D-True-up'!Print_Area</vt:lpstr>
      <vt:lpstr>'Appendix E-MTEP Credit'!Print_Area</vt:lpstr>
      <vt:lpstr>'Appendix E-True-up'!Print_Area</vt:lpstr>
      <vt:lpstr>'Appendix F-MTEP Debit'!Print_Area</vt:lpstr>
      <vt:lpstr>'Appendix G(1) - Excess_Def ADIT'!Print_Area</vt:lpstr>
      <vt:lpstr>'Appendix G-Inc Tax Adj'!Print_Area</vt:lpstr>
      <vt:lpstr>'Appendix H-Rev Req True-up Adj'!Print_Area</vt:lpstr>
      <vt:lpstr>'Attachment H-21-A ATSI '!Print_Area</vt:lpstr>
      <vt:lpstr>'WP03 ADIT'!Print_Area</vt:lpstr>
      <vt:lpstr>'WP04 Other RB'!Print_Area</vt:lpstr>
      <vt:lpstr>'WP05 Other Tax'!Print_Area</vt:lpstr>
      <vt:lpstr>'WP08 Tax Rates'!Print_Area</vt:lpstr>
      <vt:lpstr>'Appendix D-TEC'!Print_Titles</vt:lpstr>
      <vt:lpstr>'Appendix D-True-up'!Print_Titles</vt:lpstr>
      <vt:lpstr>'Appendix E-True-up'!Print_Titles</vt:lpstr>
    </vt:vector>
  </TitlesOfParts>
  <Manager> </Manager>
  <Company>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Schock, Michael C</dc:creator>
  <cp:keywords> </cp:keywords>
  <dc:description> </dc:description>
  <cp:lastModifiedBy>Tom Dolezal</cp:lastModifiedBy>
  <cp:lastPrinted>2020-04-18T14:54:43Z</cp:lastPrinted>
  <dcterms:created xsi:type="dcterms:W3CDTF">2008-03-20T17:17:42Z</dcterms:created>
  <dcterms:modified xsi:type="dcterms:W3CDTF">2020-10-15T18:46:32Z</dcterms:modified>
  <cp:category> </cp:category>
  <cp:contentStatus/>
</cp:coreProperties>
</file>