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P:\36305\015\Final ATSI 2021 PTRR for PJM Posting\"/>
    </mc:Choice>
  </mc:AlternateContent>
  <xr:revisionPtr revIDLastSave="0" documentId="13_ncr:1_{AEE54E91-A235-400E-ADAD-C355029FDBE1}" xr6:coauthVersionLast="45" xr6:coauthVersionMax="45" xr10:uidLastSave="{00000000-0000-0000-0000-000000000000}"/>
  <bookViews>
    <workbookView xWindow="-28920" yWindow="0" windowWidth="29040" windowHeight="15840" tabRatio="893" xr2:uid="{00000000-000D-0000-FFFF-FFFF00000000}"/>
  </bookViews>
  <sheets>
    <sheet name="Attachment H-32A" sheetId="1" r:id="rId1"/>
    <sheet name="H-32A-WP01 - Plant" sheetId="16" r:id="rId2"/>
    <sheet name="H-32A-WP02 - Revenue Credits" sheetId="17" r:id="rId3"/>
    <sheet name="H-32A-WP03 - Start Up Costs" sheetId="18" r:id="rId4"/>
    <sheet name="H-32A-WP04 - Zonal Investment" sheetId="19" r:id="rId5"/>
    <sheet name="H-32A-WP05-A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H-32A'!$A$1:$L$166</definedName>
    <definedName name="_xlnm.Print_Area" localSheetId="1">'H-32A-WP01 - Plant'!$A$1:$J$52</definedName>
    <definedName name="_xlnm.Print_Area" localSheetId="2">'H-32A-WP02 - Revenue Credits'!$C$1:$J$31</definedName>
    <definedName name="_xlnm.Print_Area" localSheetId="3">'H-32A-WP03 - Start Up Costs'!$B$2:$J$75</definedName>
    <definedName name="_xlnm.Print_Area" localSheetId="4">'H-32A-WP04 - Zonal Investment'!$B$1:$I$57</definedName>
    <definedName name="_xlnm.Print_Area" localSheetId="5">'H-32A-WP05-A -True-up &amp; Adjusts'!$B$1:$K$61</definedName>
    <definedName name="_xlnm.Print_Area" localSheetId="6">'H-32A-WP06 - Debt Service'!$A$3:$AD$51</definedName>
    <definedName name="_xlnm.Print_Area" localSheetId="7">'H-32A-WP06a - Debt Serv Monthly'!$B$3:$AF$80</definedName>
    <definedName name="_xlnm.Print_Area" localSheetId="8">'H-32A-WP06b - Int on Work Cap'!$C$2:$I$28</definedName>
    <definedName name="_xlnm.Print_Area" localSheetId="10">'H-32A-WP08 - TEC True-up'!$A$1:$K$37</definedName>
    <definedName name="_xlnm.Print_Area" localSheetId="11">'H-32A-WP09 - Transmission O&amp;M'!$B$1:$J$132</definedName>
    <definedName name="_xlnm.Print_Area" localSheetId="12">'H-32A-WP10 - Margin Requirement'!$B$2:$F$27</definedName>
    <definedName name="_xlnm.Print_Area" localSheetId="9">'WP07 - TEC'!$A$1:$N$60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5" i="18" l="1"/>
  <c r="B123" i="24"/>
  <c r="B124" i="24" s="1"/>
  <c r="B125" i="24" s="1"/>
  <c r="B126" i="24" s="1"/>
  <c r="B127" i="24" s="1"/>
  <c r="B128" i="24" s="1"/>
  <c r="B129" i="24" s="1"/>
  <c r="B130" i="24" s="1"/>
  <c r="B131" i="24" s="1"/>
  <c r="B132" i="24" s="1"/>
  <c r="I123" i="24"/>
  <c r="E124" i="24"/>
  <c r="G124" i="24"/>
  <c r="H124" i="24"/>
  <c r="I124" i="24"/>
  <c r="I127" i="24"/>
  <c r="I132" i="24" s="1"/>
  <c r="I128" i="24"/>
  <c r="I129" i="24"/>
  <c r="I130" i="24"/>
  <c r="I131" i="24"/>
  <c r="E132" i="24"/>
  <c r="G132" i="24"/>
  <c r="H132" i="24"/>
  <c r="F3" i="28" l="1"/>
  <c r="J3" i="24"/>
  <c r="K3" i="23"/>
  <c r="J4" i="22"/>
  <c r="I4" i="27"/>
  <c r="AF4" i="26"/>
  <c r="AD4" i="25"/>
  <c r="I3" i="20"/>
  <c r="I2" i="19"/>
  <c r="J2" i="17"/>
  <c r="J2" i="16"/>
  <c r="C14" i="25" l="1"/>
  <c r="F13" i="28" s="1"/>
  <c r="Y49" i="26"/>
  <c r="X49" i="26"/>
  <c r="W49" i="26"/>
  <c r="V49" i="26"/>
  <c r="U49" i="26"/>
  <c r="Y48" i="26"/>
  <c r="X48" i="26"/>
  <c r="W48" i="26"/>
  <c r="V48" i="26"/>
  <c r="U48" i="26"/>
  <c r="Y47" i="26"/>
  <c r="X47" i="26"/>
  <c r="W47" i="26"/>
  <c r="V47" i="26"/>
  <c r="U47" i="26"/>
  <c r="Y46" i="26"/>
  <c r="X46" i="26"/>
  <c r="W46" i="26"/>
  <c r="V46" i="26"/>
  <c r="U46" i="26"/>
  <c r="Y45" i="26"/>
  <c r="X45" i="26"/>
  <c r="W45" i="26"/>
  <c r="V45" i="26"/>
  <c r="U45" i="26"/>
  <c r="Y44" i="26"/>
  <c r="X44" i="26"/>
  <c r="W44" i="26"/>
  <c r="V44" i="26"/>
  <c r="U44" i="26"/>
  <c r="Y43" i="26"/>
  <c r="X43" i="26"/>
  <c r="W43" i="26"/>
  <c r="V43" i="26"/>
  <c r="U43" i="26"/>
  <c r="Y42" i="26"/>
  <c r="X42" i="26"/>
  <c r="W42" i="26"/>
  <c r="V42" i="26"/>
  <c r="U42" i="26"/>
  <c r="Y41" i="26"/>
  <c r="X41" i="26"/>
  <c r="W41" i="26"/>
  <c r="V41" i="26"/>
  <c r="U41" i="26"/>
  <c r="Y40" i="26"/>
  <c r="X40" i="26"/>
  <c r="W40" i="26"/>
  <c r="V40" i="26"/>
  <c r="U40" i="26"/>
  <c r="Y39" i="26"/>
  <c r="X39" i="26"/>
  <c r="W39" i="26"/>
  <c r="V39" i="26"/>
  <c r="U39" i="26"/>
  <c r="Y38" i="26"/>
  <c r="X38" i="26"/>
  <c r="W38" i="26"/>
  <c r="V38" i="26"/>
  <c r="U38" i="26"/>
  <c r="Y37" i="26"/>
  <c r="X37" i="26"/>
  <c r="W37" i="26"/>
  <c r="V37" i="26"/>
  <c r="U37" i="26"/>
  <c r="Y36" i="26"/>
  <c r="X36" i="26"/>
  <c r="W36" i="26"/>
  <c r="V36" i="26"/>
  <c r="U36" i="26"/>
  <c r="Y35" i="26"/>
  <c r="X35" i="26"/>
  <c r="W35" i="26"/>
  <c r="V35" i="26"/>
  <c r="U35" i="26"/>
  <c r="Y34" i="26"/>
  <c r="X34" i="26"/>
  <c r="W34" i="26"/>
  <c r="V34" i="26"/>
  <c r="U34" i="26"/>
  <c r="Y33" i="26"/>
  <c r="X33" i="26"/>
  <c r="W33" i="26"/>
  <c r="V33" i="26"/>
  <c r="U33" i="26"/>
  <c r="Y32" i="26"/>
  <c r="X32" i="26"/>
  <c r="W32" i="26"/>
  <c r="V32" i="26"/>
  <c r="U32" i="26"/>
  <c r="Y31" i="26"/>
  <c r="X31" i="26"/>
  <c r="W31" i="26"/>
  <c r="V31" i="26"/>
  <c r="U31" i="26"/>
  <c r="Y30" i="26"/>
  <c r="X30" i="26"/>
  <c r="W30" i="26"/>
  <c r="V30" i="26"/>
  <c r="U30" i="26"/>
  <c r="Y29" i="26"/>
  <c r="X29" i="26"/>
  <c r="W29" i="26"/>
  <c r="V29" i="26"/>
  <c r="U29" i="26"/>
  <c r="Y28" i="26"/>
  <c r="X28" i="26"/>
  <c r="W28" i="26"/>
  <c r="V28" i="26"/>
  <c r="U28" i="26"/>
  <c r="Y27" i="26"/>
  <c r="X27" i="26"/>
  <c r="W27" i="26"/>
  <c r="V27" i="26"/>
  <c r="U27" i="26"/>
  <c r="Y26" i="26"/>
  <c r="X26" i="26"/>
  <c r="W26" i="26"/>
  <c r="V26" i="26"/>
  <c r="U26" i="26"/>
  <c r="Y25" i="26"/>
  <c r="X25" i="26"/>
  <c r="W25" i="26"/>
  <c r="V25" i="26"/>
  <c r="U25" i="26"/>
  <c r="Y24" i="26"/>
  <c r="X24" i="26"/>
  <c r="W24" i="26"/>
  <c r="V24" i="26"/>
  <c r="U24" i="26"/>
  <c r="Y23" i="26"/>
  <c r="X23" i="26"/>
  <c r="W23" i="26"/>
  <c r="V23" i="26"/>
  <c r="U23" i="26"/>
  <c r="Y22" i="26"/>
  <c r="X22" i="26"/>
  <c r="W22" i="26"/>
  <c r="V22" i="26"/>
  <c r="U22" i="26"/>
  <c r="I61" i="26"/>
  <c r="H61" i="26"/>
  <c r="G61" i="26"/>
  <c r="F61" i="26"/>
  <c r="I60" i="26"/>
  <c r="H60" i="26"/>
  <c r="G60" i="26"/>
  <c r="F60" i="26"/>
  <c r="I59" i="26"/>
  <c r="H59" i="26"/>
  <c r="G59" i="26"/>
  <c r="F59" i="26"/>
  <c r="I58" i="26"/>
  <c r="H58" i="26"/>
  <c r="G58" i="26"/>
  <c r="F58" i="26"/>
  <c r="I57" i="26"/>
  <c r="H57" i="26"/>
  <c r="G57" i="26"/>
  <c r="F57" i="26"/>
  <c r="I56" i="26"/>
  <c r="H56" i="26"/>
  <c r="G56" i="26"/>
  <c r="F56" i="26"/>
  <c r="I55" i="26"/>
  <c r="H55" i="26"/>
  <c r="G55" i="26"/>
  <c r="F55" i="26"/>
  <c r="I54" i="26"/>
  <c r="H54" i="26"/>
  <c r="G54" i="26"/>
  <c r="F54" i="26"/>
  <c r="I53" i="26"/>
  <c r="H53" i="26"/>
  <c r="G53" i="26"/>
  <c r="F53" i="26"/>
  <c r="I52" i="26"/>
  <c r="H52" i="26"/>
  <c r="G52" i="26"/>
  <c r="F52" i="26"/>
  <c r="I51" i="26"/>
  <c r="H51" i="26"/>
  <c r="G51" i="26"/>
  <c r="F51" i="26"/>
  <c r="I50" i="26"/>
  <c r="H50" i="26"/>
  <c r="G50" i="26"/>
  <c r="F50" i="26"/>
  <c r="I49" i="26"/>
  <c r="H49" i="26"/>
  <c r="G49" i="26"/>
  <c r="F49" i="26"/>
  <c r="I48" i="26"/>
  <c r="H48" i="26"/>
  <c r="G48" i="26"/>
  <c r="F48" i="26"/>
  <c r="I47" i="26"/>
  <c r="H47" i="26"/>
  <c r="G47" i="26"/>
  <c r="F47" i="26"/>
  <c r="I46" i="26"/>
  <c r="H46" i="26"/>
  <c r="G46" i="26"/>
  <c r="F46" i="26"/>
  <c r="I45" i="26"/>
  <c r="H45" i="26"/>
  <c r="G45" i="26"/>
  <c r="F45" i="26"/>
  <c r="I44" i="26"/>
  <c r="H44" i="26"/>
  <c r="G44" i="26"/>
  <c r="F44" i="26"/>
  <c r="I43" i="26"/>
  <c r="H43" i="26"/>
  <c r="G43" i="26"/>
  <c r="F43" i="26"/>
  <c r="I42" i="26"/>
  <c r="H42" i="26"/>
  <c r="G42" i="26"/>
  <c r="F42" i="26"/>
  <c r="I41" i="26"/>
  <c r="H41" i="26"/>
  <c r="G41" i="26"/>
  <c r="F41" i="26"/>
  <c r="I40" i="26"/>
  <c r="H40" i="26"/>
  <c r="G40" i="26"/>
  <c r="F40" i="26"/>
  <c r="I39" i="26"/>
  <c r="H39" i="26"/>
  <c r="G39" i="26"/>
  <c r="F39" i="26"/>
  <c r="I38" i="26"/>
  <c r="H38" i="26"/>
  <c r="G38" i="26"/>
  <c r="F38" i="26"/>
  <c r="I37" i="26"/>
  <c r="H37" i="26"/>
  <c r="G37" i="26"/>
  <c r="F37" i="26"/>
  <c r="I36" i="26"/>
  <c r="H36" i="26"/>
  <c r="G36" i="26"/>
  <c r="F36" i="26"/>
  <c r="I35" i="26"/>
  <c r="H35" i="26"/>
  <c r="G35" i="26"/>
  <c r="F35" i="26"/>
  <c r="I34" i="26"/>
  <c r="H34" i="26"/>
  <c r="G34" i="26"/>
  <c r="F34" i="26"/>
  <c r="I33" i="26"/>
  <c r="H33" i="26"/>
  <c r="G33" i="26"/>
  <c r="F33" i="26"/>
  <c r="I32" i="26"/>
  <c r="H32" i="26"/>
  <c r="G32" i="26"/>
  <c r="F32" i="26"/>
  <c r="I31" i="26"/>
  <c r="H31" i="26"/>
  <c r="G31" i="26"/>
  <c r="F31" i="26"/>
  <c r="I30" i="26"/>
  <c r="H30" i="26"/>
  <c r="G30" i="26"/>
  <c r="F30" i="26"/>
  <c r="I29" i="26"/>
  <c r="H29" i="26"/>
  <c r="G29" i="26"/>
  <c r="F29" i="26"/>
  <c r="I28" i="26"/>
  <c r="H28" i="26"/>
  <c r="G28" i="26"/>
  <c r="F28" i="26"/>
  <c r="I27" i="26"/>
  <c r="H27" i="26"/>
  <c r="G27" i="26"/>
  <c r="F27" i="26"/>
  <c r="I26" i="26"/>
  <c r="H26" i="26"/>
  <c r="G26" i="26"/>
  <c r="F26" i="26"/>
  <c r="I25" i="26"/>
  <c r="H25" i="26"/>
  <c r="G25" i="26"/>
  <c r="F25" i="26"/>
  <c r="I24" i="26"/>
  <c r="H24" i="26"/>
  <c r="G24" i="26"/>
  <c r="F24" i="26"/>
  <c r="I23" i="26"/>
  <c r="H23" i="26"/>
  <c r="G23" i="26"/>
  <c r="F23" i="26"/>
  <c r="I22" i="26"/>
  <c r="H22" i="26"/>
  <c r="G22" i="26"/>
  <c r="F22" i="26"/>
  <c r="I21" i="26" l="1"/>
  <c r="F16" i="28" l="1"/>
  <c r="H29" i="24"/>
  <c r="E95" i="24"/>
  <c r="H68" i="18"/>
  <c r="H67" i="18" l="1"/>
  <c r="H76" i="24"/>
  <c r="E76" i="24"/>
  <c r="I32" i="19" l="1"/>
  <c r="I33" i="19"/>
  <c r="I34" i="19"/>
  <c r="I31" i="19"/>
  <c r="AA21" i="26"/>
  <c r="F30" i="19" l="1"/>
  <c r="AE21" i="26"/>
  <c r="Z21" i="26"/>
  <c r="AB21" i="26"/>
  <c r="AD21" i="26"/>
  <c r="Y21" i="26"/>
  <c r="F49" i="1" l="1"/>
  <c r="K49" i="1" s="1"/>
  <c r="I37" i="24" l="1"/>
  <c r="G20" i="24" l="1"/>
  <c r="E42" i="24"/>
  <c r="E96" i="24"/>
  <c r="F45" i="1" s="1"/>
  <c r="H77" i="24"/>
  <c r="H80" i="24" s="1"/>
  <c r="H25" i="24"/>
  <c r="H88" i="24"/>
  <c r="E88" i="24"/>
  <c r="I122" i="24"/>
  <c r="I121" i="24"/>
  <c r="I120" i="24"/>
  <c r="I119" i="24"/>
  <c r="H108" i="24"/>
  <c r="H116" i="24"/>
  <c r="E116" i="24"/>
  <c r="G116" i="24"/>
  <c r="I88" i="24"/>
  <c r="G88" i="24"/>
  <c r="E80" i="24"/>
  <c r="H72" i="24"/>
  <c r="H75" i="24"/>
  <c r="E52" i="24"/>
  <c r="I42" i="24"/>
  <c r="H42" i="24"/>
  <c r="G42" i="24"/>
  <c r="H34" i="24"/>
  <c r="G34" i="24"/>
  <c r="E34" i="24"/>
  <c r="I30" i="19"/>
  <c r="I23" i="19" l="1"/>
  <c r="I22" i="19" l="1"/>
  <c r="U21" i="26" l="1"/>
  <c r="X21" i="26"/>
  <c r="AA16" i="26" l="1"/>
  <c r="Y16" i="26"/>
  <c r="H47" i="18"/>
  <c r="AA22" i="26" l="1"/>
  <c r="AA23" i="26" s="1"/>
  <c r="AA24" i="26" l="1"/>
  <c r="X16" i="26"/>
  <c r="AA25" i="26" l="1"/>
  <c r="AA26" i="26" s="1"/>
  <c r="AA27" i="26" l="1"/>
  <c r="AA28" i="26" s="1"/>
  <c r="W21" i="26"/>
  <c r="J21" i="26"/>
  <c r="K21" i="26"/>
  <c r="L21" i="26"/>
  <c r="M21" i="26"/>
  <c r="N21" i="26"/>
  <c r="O21" i="26"/>
  <c r="P21" i="26"/>
  <c r="H21" i="26"/>
  <c r="P16" i="26"/>
  <c r="AD16" i="26"/>
  <c r="AD22" i="26" s="1"/>
  <c r="O16" i="26"/>
  <c r="N16" i="26"/>
  <c r="M16" i="26"/>
  <c r="H16" i="26"/>
  <c r="AA29" i="26" l="1"/>
  <c r="AA30" i="26" s="1"/>
  <c r="AF16" i="26"/>
  <c r="AF21" i="26"/>
  <c r="AE16" i="26"/>
  <c r="I25" i="19"/>
  <c r="AC16" i="26"/>
  <c r="AC21" i="26"/>
  <c r="AD23" i="26"/>
  <c r="AD24" i="26" s="1"/>
  <c r="I21" i="19"/>
  <c r="I26" i="19"/>
  <c r="AB16" i="26"/>
  <c r="AA31" i="26" l="1"/>
  <c r="AA32" i="26" s="1"/>
  <c r="AA33" i="26" s="1"/>
  <c r="AA34" i="26" s="1"/>
  <c r="AA35" i="26" s="1"/>
  <c r="AA36" i="26" s="1"/>
  <c r="AA37" i="26" s="1"/>
  <c r="AA38" i="26" s="1"/>
  <c r="AA39" i="26" s="1"/>
  <c r="AA40" i="26" s="1"/>
  <c r="AA41" i="26" s="1"/>
  <c r="AA42" i="26" s="1"/>
  <c r="AA43" i="26" s="1"/>
  <c r="AA44" i="26" s="1"/>
  <c r="AA45" i="26" s="1"/>
  <c r="AA46" i="26" s="1"/>
  <c r="AA47" i="26" s="1"/>
  <c r="AA48" i="26" s="1"/>
  <c r="AA49" i="26" s="1"/>
  <c r="AA50" i="26" s="1"/>
  <c r="AA51" i="26" s="1"/>
  <c r="AA52" i="26" s="1"/>
  <c r="AA53" i="26" s="1"/>
  <c r="AA54" i="26" s="1"/>
  <c r="AA55" i="26" s="1"/>
  <c r="AA56" i="26" s="1"/>
  <c r="AA57" i="26" s="1"/>
  <c r="AA58" i="26" s="1"/>
  <c r="AA59" i="26" s="1"/>
  <c r="AA60" i="26" s="1"/>
  <c r="AA61" i="26" s="1"/>
  <c r="AA62" i="26" s="1"/>
  <c r="AA63" i="26" s="1"/>
  <c r="AA64" i="26" s="1"/>
  <c r="AA65" i="26" s="1"/>
  <c r="AA66" i="26" s="1"/>
  <c r="AA67" i="26" s="1"/>
  <c r="AA68" i="26" s="1"/>
  <c r="AA69" i="26" s="1"/>
  <c r="AA70" i="26" s="1"/>
  <c r="AA71" i="26" s="1"/>
  <c r="AA72" i="26" s="1"/>
  <c r="AA73" i="26" s="1"/>
  <c r="AA74" i="26" s="1"/>
  <c r="AA75" i="26" s="1"/>
  <c r="AA76" i="26" s="1"/>
  <c r="AA77" i="26" s="1"/>
  <c r="AA78" i="26" s="1"/>
  <c r="AA79" i="26" s="1"/>
  <c r="AA80" i="26" s="1"/>
  <c r="AA81" i="26" s="1"/>
  <c r="AA82" i="26" s="1"/>
  <c r="AA83" i="26" s="1"/>
  <c r="AA84" i="26" s="1"/>
  <c r="AA85" i="26" s="1"/>
  <c r="AA86" i="26" s="1"/>
  <c r="AA87" i="26" s="1"/>
  <c r="AA88" i="26" s="1"/>
  <c r="AA89" i="26" s="1"/>
  <c r="AA90" i="26" s="1"/>
  <c r="AA91" i="26" s="1"/>
  <c r="AA92" i="26" s="1"/>
  <c r="AA93" i="26" s="1"/>
  <c r="AA94" i="26" s="1"/>
  <c r="AA95" i="26" s="1"/>
  <c r="AA96" i="26" s="1"/>
  <c r="AA97" i="26" s="1"/>
  <c r="AA98" i="26" s="1"/>
  <c r="AA99" i="26" s="1"/>
  <c r="AA100" i="26" s="1"/>
  <c r="AA101" i="26" s="1"/>
  <c r="AA102" i="26" s="1"/>
  <c r="AA103" i="26" s="1"/>
  <c r="AA104" i="26" s="1"/>
  <c r="AA105" i="26" s="1"/>
  <c r="AA106" i="26" s="1"/>
  <c r="AA107" i="26" s="1"/>
  <c r="AA108" i="26" s="1"/>
  <c r="AA109" i="26" s="1"/>
  <c r="AA110" i="26" s="1"/>
  <c r="AA111" i="26" s="1"/>
  <c r="AA112" i="26" s="1"/>
  <c r="AA113" i="26" s="1"/>
  <c r="AA114" i="26" s="1"/>
  <c r="AA115" i="26" s="1"/>
  <c r="AA116" i="26" s="1"/>
  <c r="AA117" i="26" s="1"/>
  <c r="AA118" i="26" s="1"/>
  <c r="AA119" i="26" s="1"/>
  <c r="AA120" i="26" s="1"/>
  <c r="AA121" i="26" s="1"/>
  <c r="AA122" i="26" s="1"/>
  <c r="AA123" i="26" s="1"/>
  <c r="AA124" i="26" s="1"/>
  <c r="AA125" i="26" s="1"/>
  <c r="AA126" i="26" s="1"/>
  <c r="AA127" i="26" s="1"/>
  <c r="AA128" i="26" s="1"/>
  <c r="AA129" i="26" s="1"/>
  <c r="AA130" i="26" s="1"/>
  <c r="AA131" i="26" s="1"/>
  <c r="AA132" i="26" s="1"/>
  <c r="AA133" i="26" s="1"/>
  <c r="AA134" i="26" s="1"/>
  <c r="AA135" i="26" s="1"/>
  <c r="AA136" i="26" s="1"/>
  <c r="AA137" i="26" s="1"/>
  <c r="AA138" i="26" s="1"/>
  <c r="AA139" i="26" s="1"/>
  <c r="AA140" i="26" s="1"/>
  <c r="AA141" i="26" s="1"/>
  <c r="AA142" i="26" s="1"/>
  <c r="AA143" i="26" s="1"/>
  <c r="AA144" i="26" s="1"/>
  <c r="AA145" i="26" s="1"/>
  <c r="AA146" i="26" s="1"/>
  <c r="AA147" i="26" s="1"/>
  <c r="AA148" i="26" s="1"/>
  <c r="AA149" i="26" s="1"/>
  <c r="AA150" i="26" s="1"/>
  <c r="AA151" i="26" s="1"/>
  <c r="AA152" i="26" s="1"/>
  <c r="AA153" i="26" s="1"/>
  <c r="AA154" i="26" s="1"/>
  <c r="AA155" i="26" s="1"/>
  <c r="AA156" i="26" s="1"/>
  <c r="AA157" i="26" s="1"/>
  <c r="AA158" i="26" s="1"/>
  <c r="AA159" i="26" s="1"/>
  <c r="AA160" i="26" s="1"/>
  <c r="AA161" i="26" s="1"/>
  <c r="AA162" i="26" s="1"/>
  <c r="AA163" i="26" s="1"/>
  <c r="AA164" i="26" s="1"/>
  <c r="AA165" i="26" s="1"/>
  <c r="AA166" i="26" s="1"/>
  <c r="AA167" i="26" s="1"/>
  <c r="AA168" i="26" s="1"/>
  <c r="AA169" i="26" s="1"/>
  <c r="AA170" i="26" s="1"/>
  <c r="AA171" i="26" s="1"/>
  <c r="AA172" i="26" s="1"/>
  <c r="AA173" i="26" s="1"/>
  <c r="AA174" i="26" s="1"/>
  <c r="AA175" i="26" s="1"/>
  <c r="AA176" i="26" s="1"/>
  <c r="AA177" i="26" s="1"/>
  <c r="AA178" i="26" s="1"/>
  <c r="AA179" i="26" s="1"/>
  <c r="AA180" i="26" s="1"/>
  <c r="AA181" i="26" s="1"/>
  <c r="AA182" i="26" s="1"/>
  <c r="AA183" i="26" s="1"/>
  <c r="AA184" i="26" s="1"/>
  <c r="AA185" i="26" s="1"/>
  <c r="AA186" i="26" s="1"/>
  <c r="AA187" i="26" s="1"/>
  <c r="AA188" i="26" s="1"/>
  <c r="AA189" i="26" s="1"/>
  <c r="AA190" i="26" s="1"/>
  <c r="AA191" i="26" s="1"/>
  <c r="AA192" i="26" s="1"/>
  <c r="AA193" i="26" s="1"/>
  <c r="AA194" i="26" s="1"/>
  <c r="AA195" i="26" s="1"/>
  <c r="AA196" i="26" s="1"/>
  <c r="AA197" i="26" s="1"/>
  <c r="AA198" i="26" s="1"/>
  <c r="AA199" i="26" s="1"/>
  <c r="AA200" i="26" s="1"/>
  <c r="AA201" i="26" s="1"/>
  <c r="AA202" i="26" s="1"/>
  <c r="AA203" i="26" s="1"/>
  <c r="AA204" i="26" s="1"/>
  <c r="AA205" i="26" s="1"/>
  <c r="AA206" i="26" s="1"/>
  <c r="AA207" i="26" s="1"/>
  <c r="AA208" i="26" s="1"/>
  <c r="AA209" i="26" s="1"/>
  <c r="AA210" i="26" s="1"/>
  <c r="AA211" i="26" s="1"/>
  <c r="AA212" i="26" s="1"/>
  <c r="AA213" i="26" s="1"/>
  <c r="AA214" i="26" s="1"/>
  <c r="AA215" i="26" s="1"/>
  <c r="AA216" i="26" s="1"/>
  <c r="AA217" i="26" s="1"/>
  <c r="AA218" i="26" s="1"/>
  <c r="AA219" i="26" s="1"/>
  <c r="AA220" i="26" s="1"/>
  <c r="AA221" i="26" s="1"/>
  <c r="AA222" i="26" s="1"/>
  <c r="AA223" i="26" s="1"/>
  <c r="AA224" i="26" s="1"/>
  <c r="AA225" i="26" s="1"/>
  <c r="AA226" i="26" s="1"/>
  <c r="AA227" i="26" s="1"/>
  <c r="AA228" i="26" s="1"/>
  <c r="AA229" i="26" s="1"/>
  <c r="AA230" i="26" s="1"/>
  <c r="AA231" i="26" s="1"/>
  <c r="AA232" i="26" s="1"/>
  <c r="AA233" i="26" s="1"/>
  <c r="AA234" i="26" s="1"/>
  <c r="AA235" i="26" s="1"/>
  <c r="AA236" i="26" s="1"/>
  <c r="AA237" i="26" s="1"/>
  <c r="AA238" i="26" s="1"/>
  <c r="AA239" i="26" s="1"/>
  <c r="AA240" i="26" s="1"/>
  <c r="AA241" i="26" s="1"/>
  <c r="AA242" i="26" s="1"/>
  <c r="AA243" i="26" s="1"/>
  <c r="AA244" i="26" s="1"/>
  <c r="AA245" i="26" s="1"/>
  <c r="AA246" i="26" s="1"/>
  <c r="AA247" i="26" s="1"/>
  <c r="AA248" i="26" s="1"/>
  <c r="AA249" i="26" s="1"/>
  <c r="AA250" i="26" s="1"/>
  <c r="AA251" i="26" s="1"/>
  <c r="AA252" i="26" s="1"/>
  <c r="AA253" i="26" s="1"/>
  <c r="AA254" i="26" s="1"/>
  <c r="AA255" i="26" s="1"/>
  <c r="AA256" i="26" s="1"/>
  <c r="AA257" i="26" s="1"/>
  <c r="AA258" i="26" s="1"/>
  <c r="AA259" i="26" s="1"/>
  <c r="AA260" i="26" s="1"/>
  <c r="AA261" i="26" s="1"/>
  <c r="AA262" i="26" s="1"/>
  <c r="AA263" i="26" s="1"/>
  <c r="AA264" i="26" s="1"/>
  <c r="AA265" i="26" s="1"/>
  <c r="AA266" i="26" s="1"/>
  <c r="AA267" i="26" s="1"/>
  <c r="AA268" i="26" s="1"/>
  <c r="AA269" i="26" s="1"/>
  <c r="AA270" i="26" s="1"/>
  <c r="AA271" i="26" s="1"/>
  <c r="AA272" i="26" s="1"/>
  <c r="AA273" i="26" s="1"/>
  <c r="AA274" i="26" s="1"/>
  <c r="AA275" i="26" s="1"/>
  <c r="AA276" i="26" s="1"/>
  <c r="AA277" i="26" s="1"/>
  <c r="AA278" i="26" s="1"/>
  <c r="AA279" i="26" s="1"/>
  <c r="AA280" i="26" s="1"/>
  <c r="AA281" i="26" s="1"/>
  <c r="AA282" i="26" s="1"/>
  <c r="AA283" i="26" s="1"/>
  <c r="AA284" i="26" s="1"/>
  <c r="AA285" i="26" s="1"/>
  <c r="AA286" i="26" s="1"/>
  <c r="AA287" i="26" s="1"/>
  <c r="AA288" i="26" s="1"/>
  <c r="AA289" i="26" s="1"/>
  <c r="AA290" i="26" s="1"/>
  <c r="AA291" i="26" s="1"/>
  <c r="AA292" i="26" s="1"/>
  <c r="AA293" i="26" s="1"/>
  <c r="AA294" i="26" s="1"/>
  <c r="AA295" i="26" s="1"/>
  <c r="AA296" i="26" s="1"/>
  <c r="AA297" i="26" s="1"/>
  <c r="AA298" i="26" s="1"/>
  <c r="AA299" i="26" s="1"/>
  <c r="AA300" i="26" s="1"/>
  <c r="AA301" i="26" s="1"/>
  <c r="AA302" i="26" s="1"/>
  <c r="AA303" i="26" s="1"/>
  <c r="AA304" i="26" s="1"/>
  <c r="AA305" i="26" s="1"/>
  <c r="AA306" i="26" s="1"/>
  <c r="AA307" i="26" s="1"/>
  <c r="AA308" i="26" s="1"/>
  <c r="AA309" i="26" s="1"/>
  <c r="AA310" i="26" s="1"/>
  <c r="AA311" i="26" s="1"/>
  <c r="AA312" i="26" s="1"/>
  <c r="AA313" i="26" s="1"/>
  <c r="AA314" i="26" s="1"/>
  <c r="AA315" i="26" s="1"/>
  <c r="AA316" i="26" s="1"/>
  <c r="AA317" i="26" s="1"/>
  <c r="AA318" i="26" s="1"/>
  <c r="AA319" i="26" s="1"/>
  <c r="AA320" i="26" s="1"/>
  <c r="AA321" i="26" s="1"/>
  <c r="AA322" i="26" s="1"/>
  <c r="AA323" i="26" s="1"/>
  <c r="AA324" i="26" s="1"/>
  <c r="AA325" i="26" s="1"/>
  <c r="AA326" i="26" s="1"/>
  <c r="AA327" i="26" s="1"/>
  <c r="AA328" i="26" s="1"/>
  <c r="AA329" i="26" s="1"/>
  <c r="AA330" i="26" s="1"/>
  <c r="AA331" i="26" s="1"/>
  <c r="AA332" i="26" s="1"/>
  <c r="AA333" i="26" s="1"/>
  <c r="AA334" i="26" s="1"/>
  <c r="AA335" i="26" s="1"/>
  <c r="AA336" i="26" s="1"/>
  <c r="AA337" i="26" s="1"/>
  <c r="AA338" i="26" s="1"/>
  <c r="AA339" i="26" s="1"/>
  <c r="AA340" i="26" s="1"/>
  <c r="AA341" i="26" s="1"/>
  <c r="AA342" i="26" s="1"/>
  <c r="AA343" i="26" s="1"/>
  <c r="AA344" i="26" s="1"/>
  <c r="AA345" i="26" s="1"/>
  <c r="AA346" i="26" s="1"/>
  <c r="AA347" i="26" s="1"/>
  <c r="AA348" i="26" s="1"/>
  <c r="AA349" i="26" s="1"/>
  <c r="AA350" i="26" s="1"/>
  <c r="AA351" i="26" s="1"/>
  <c r="AA352" i="26" s="1"/>
  <c r="AA353" i="26" s="1"/>
  <c r="AA354" i="26" s="1"/>
  <c r="AA355" i="26" s="1"/>
  <c r="AA356" i="26" s="1"/>
  <c r="AA357" i="26" s="1"/>
  <c r="AA358" i="26" s="1"/>
  <c r="AA359" i="26" s="1"/>
  <c r="AA360" i="26" s="1"/>
  <c r="AA361" i="26" s="1"/>
  <c r="AA362" i="26" s="1"/>
  <c r="AA363" i="26" s="1"/>
  <c r="AA364" i="26" s="1"/>
  <c r="AA365" i="26" s="1"/>
  <c r="AA366" i="26" s="1"/>
  <c r="AA367" i="26" s="1"/>
  <c r="AA368" i="26" s="1"/>
  <c r="AA369" i="26" s="1"/>
  <c r="AA370" i="26" s="1"/>
  <c r="AA371" i="26" s="1"/>
  <c r="AA372" i="26" s="1"/>
  <c r="AA373" i="26" s="1"/>
  <c r="AA374" i="26" s="1"/>
  <c r="AA375" i="26" s="1"/>
  <c r="AA376" i="26" s="1"/>
  <c r="AA377" i="26" s="1"/>
  <c r="AA378" i="26" s="1"/>
  <c r="AA379" i="26" s="1"/>
  <c r="AA380" i="26" s="1"/>
  <c r="AA381" i="26" s="1"/>
  <c r="AA382" i="26" s="1"/>
  <c r="AA383" i="26" s="1"/>
  <c r="AA384" i="26" s="1"/>
  <c r="AA385" i="26" s="1"/>
  <c r="AA386" i="26" s="1"/>
  <c r="AA387" i="26" s="1"/>
  <c r="AA388" i="26" s="1"/>
  <c r="AA389" i="26" s="1"/>
  <c r="AA390" i="26" s="1"/>
  <c r="AA391" i="26" s="1"/>
  <c r="AA392" i="26" s="1"/>
  <c r="AA393" i="26" s="1"/>
  <c r="AA394" i="26" s="1"/>
  <c r="AA395" i="26" s="1"/>
  <c r="AA396" i="26" s="1"/>
  <c r="AA397" i="26" s="1"/>
  <c r="AA398" i="26" s="1"/>
  <c r="AA399" i="26" s="1"/>
  <c r="AA400" i="26" s="1"/>
  <c r="AA401" i="26" s="1"/>
  <c r="AA402" i="26" s="1"/>
  <c r="AA403" i="26" s="1"/>
  <c r="AA404" i="26" s="1"/>
  <c r="AA405" i="26" s="1"/>
  <c r="AA406" i="26" s="1"/>
  <c r="AA407" i="26" s="1"/>
  <c r="AA408" i="26" s="1"/>
  <c r="AA409" i="26" s="1"/>
  <c r="AA410" i="26" s="1"/>
  <c r="AA411" i="26" s="1"/>
  <c r="AA412" i="26" s="1"/>
  <c r="AA413" i="26" s="1"/>
  <c r="AA414" i="26" s="1"/>
  <c r="AA415" i="26" s="1"/>
  <c r="AA416" i="26" s="1"/>
  <c r="AA417" i="26" s="1"/>
  <c r="AA418" i="26" s="1"/>
  <c r="AA419" i="26" s="1"/>
  <c r="AA420" i="26" s="1"/>
  <c r="AA421" i="26" s="1"/>
  <c r="AA422" i="26" s="1"/>
  <c r="AA423" i="26" s="1"/>
  <c r="AA424" i="26" s="1"/>
  <c r="AA425" i="26" s="1"/>
  <c r="AA426" i="26" s="1"/>
  <c r="AA427" i="26" s="1"/>
  <c r="AA428" i="26" s="1"/>
  <c r="AA429" i="26" s="1"/>
  <c r="AA430" i="26" s="1"/>
  <c r="AA431" i="26" s="1"/>
  <c r="AA432" i="26" s="1"/>
  <c r="AA433" i="26" s="1"/>
  <c r="AA434" i="26" s="1"/>
  <c r="AA435" i="26" s="1"/>
  <c r="AA436" i="26" s="1"/>
  <c r="AA437" i="26" s="1"/>
  <c r="AA438" i="26" s="1"/>
  <c r="AA439" i="26" s="1"/>
  <c r="AA440" i="26" s="1"/>
  <c r="AA441" i="26" s="1"/>
  <c r="AA442" i="26" s="1"/>
  <c r="AA443" i="26" s="1"/>
  <c r="AA444" i="26" s="1"/>
  <c r="AA445" i="26" s="1"/>
  <c r="AA446" i="26" s="1"/>
  <c r="AA447" i="26" s="1"/>
  <c r="AA448" i="26" s="1"/>
  <c r="AA449" i="26" s="1"/>
  <c r="AA450" i="26" s="1"/>
  <c r="AA451" i="26" s="1"/>
  <c r="AA452" i="26" s="1"/>
  <c r="AA453" i="26" s="1"/>
  <c r="AA454" i="26" s="1"/>
  <c r="AA455" i="26" s="1"/>
  <c r="AA456" i="26" s="1"/>
  <c r="AA457" i="26" s="1"/>
  <c r="AA458" i="26" s="1"/>
  <c r="AA459" i="26" s="1"/>
  <c r="AA460" i="26" s="1"/>
  <c r="AA461" i="26" s="1"/>
  <c r="AA462" i="26" s="1"/>
  <c r="AA463" i="26" s="1"/>
  <c r="AA464" i="26" s="1"/>
  <c r="AA465" i="26" s="1"/>
  <c r="AA466" i="26" s="1"/>
  <c r="AA467" i="26" s="1"/>
  <c r="AA468" i="26" s="1"/>
  <c r="AA469" i="26" s="1"/>
  <c r="AA470" i="26" s="1"/>
  <c r="AA471" i="26" s="1"/>
  <c r="AA472" i="26" s="1"/>
  <c r="AA473" i="26" s="1"/>
  <c r="AA474" i="26" s="1"/>
  <c r="AA475" i="26" s="1"/>
  <c r="AA476" i="26" s="1"/>
  <c r="AA477" i="26" s="1"/>
  <c r="AA478" i="26" s="1"/>
  <c r="AA479" i="26" s="1"/>
  <c r="AA480" i="26" s="1"/>
  <c r="AA481" i="26" s="1"/>
  <c r="AA482" i="26" s="1"/>
  <c r="AA483" i="26" s="1"/>
  <c r="AA484" i="26" s="1"/>
  <c r="AA485" i="26" s="1"/>
  <c r="AA486" i="26" s="1"/>
  <c r="AA487" i="26" s="1"/>
  <c r="AA488" i="26" s="1"/>
  <c r="AA489" i="26" s="1"/>
  <c r="AA490" i="26" s="1"/>
  <c r="AA491" i="26" s="1"/>
  <c r="AA492" i="26" s="1"/>
  <c r="AA493" i="26" s="1"/>
  <c r="AA494" i="26" s="1"/>
  <c r="AA495" i="26" s="1"/>
  <c r="AA496" i="26" s="1"/>
  <c r="AA497" i="26" s="1"/>
  <c r="AA498" i="26" s="1"/>
  <c r="AA499" i="26" s="1"/>
  <c r="AA500" i="26" s="1"/>
  <c r="AA501" i="26" s="1"/>
  <c r="AA502" i="26" s="1"/>
  <c r="AA503" i="26" s="1"/>
  <c r="AA504" i="26" s="1"/>
  <c r="AA505" i="26" s="1"/>
  <c r="AA506" i="26" s="1"/>
  <c r="AA507" i="26" s="1"/>
  <c r="AA508" i="26" s="1"/>
  <c r="AA509" i="26" s="1"/>
  <c r="AA510" i="26" s="1"/>
  <c r="AA511" i="26" s="1"/>
  <c r="AA512" i="26" s="1"/>
  <c r="AA513" i="26" s="1"/>
  <c r="AA514" i="26" s="1"/>
  <c r="AA515" i="26" s="1"/>
  <c r="AA516" i="26" s="1"/>
  <c r="AA517" i="26" s="1"/>
  <c r="AA518" i="26" s="1"/>
  <c r="AA519" i="26" s="1"/>
  <c r="AA520" i="26" s="1"/>
  <c r="AA521" i="26" s="1"/>
  <c r="AA522" i="26" s="1"/>
  <c r="AA523" i="26" s="1"/>
  <c r="AA524" i="26" s="1"/>
  <c r="AA525" i="26" s="1"/>
  <c r="AA526" i="26" s="1"/>
  <c r="AA527" i="26" s="1"/>
  <c r="AA528" i="26" s="1"/>
  <c r="AA529" i="26" s="1"/>
  <c r="AA530" i="26" s="1"/>
  <c r="AA531" i="26" s="1"/>
  <c r="AA532" i="26" s="1"/>
  <c r="AA533" i="26" s="1"/>
  <c r="AA534" i="26" s="1"/>
  <c r="AA535" i="26" s="1"/>
  <c r="AA536" i="26" s="1"/>
  <c r="AA537" i="26" s="1"/>
  <c r="AA538" i="26" s="1"/>
  <c r="AA539" i="26" s="1"/>
  <c r="AA540" i="26" s="1"/>
  <c r="AA541" i="26" s="1"/>
  <c r="AA542" i="26" s="1"/>
  <c r="AA543" i="26" s="1"/>
  <c r="AA544" i="26" s="1"/>
  <c r="AA545" i="26" s="1"/>
  <c r="AA546" i="26" s="1"/>
  <c r="AA547" i="26" s="1"/>
  <c r="AA548" i="26" s="1"/>
  <c r="AA549" i="26" s="1"/>
  <c r="AA550" i="26" s="1"/>
  <c r="AA551" i="26" s="1"/>
  <c r="AA552" i="26" s="1"/>
  <c r="AA553" i="26" s="1"/>
  <c r="AA554" i="26" s="1"/>
  <c r="AA555" i="26" s="1"/>
  <c r="AA556" i="26" s="1"/>
  <c r="AA557" i="26" s="1"/>
  <c r="AA558" i="26" s="1"/>
  <c r="AA559" i="26" s="1"/>
  <c r="AA560" i="26" s="1"/>
  <c r="AA561" i="26" s="1"/>
  <c r="AA562" i="26" s="1"/>
  <c r="AA563" i="26" s="1"/>
  <c r="AA564" i="26" s="1"/>
  <c r="AA565" i="26" s="1"/>
  <c r="AA566" i="26" s="1"/>
  <c r="AA567" i="26" s="1"/>
  <c r="AA568" i="26" s="1"/>
  <c r="AA569" i="26" s="1"/>
  <c r="AA570" i="26" s="1"/>
  <c r="AA571" i="26" s="1"/>
  <c r="AA572" i="26" s="1"/>
  <c r="AA573" i="26" s="1"/>
  <c r="AA574" i="26" s="1"/>
  <c r="AA575" i="26" s="1"/>
  <c r="AA576" i="26" s="1"/>
  <c r="AA577" i="26" s="1"/>
  <c r="AA578" i="26" s="1"/>
  <c r="AA579" i="26" s="1"/>
  <c r="AA580" i="26" s="1"/>
  <c r="AA581" i="26" s="1"/>
  <c r="AA582" i="26" s="1"/>
  <c r="AA583" i="26" s="1"/>
  <c r="AA584" i="26" s="1"/>
  <c r="AA585" i="26" s="1"/>
  <c r="AA586" i="26" s="1"/>
  <c r="AA587" i="26" s="1"/>
  <c r="AA588" i="26" s="1"/>
  <c r="AA589" i="26" s="1"/>
  <c r="AA590" i="26" s="1"/>
  <c r="AA591" i="26" s="1"/>
  <c r="AA592" i="26" s="1"/>
  <c r="AA593" i="26" s="1"/>
  <c r="AA594" i="26" s="1"/>
  <c r="AA595" i="26" s="1"/>
  <c r="AA596" i="26" s="1"/>
  <c r="AA597" i="26" s="1"/>
  <c r="AA598" i="26" s="1"/>
  <c r="AA599" i="26" s="1"/>
  <c r="AA600" i="26" s="1"/>
  <c r="AA601" i="26" s="1"/>
  <c r="AA602" i="26" s="1"/>
  <c r="AA603" i="26" s="1"/>
  <c r="AA604" i="26" s="1"/>
  <c r="AA605" i="26" s="1"/>
  <c r="AA606" i="26" s="1"/>
  <c r="AA607" i="26" s="1"/>
  <c r="AA608" i="26" s="1"/>
  <c r="AA609" i="26" s="1"/>
  <c r="AA610" i="26" s="1"/>
  <c r="AA611" i="26" s="1"/>
  <c r="AA612" i="26" s="1"/>
  <c r="AA613" i="26" s="1"/>
  <c r="AA614" i="26" s="1"/>
  <c r="AA615" i="26" s="1"/>
  <c r="AA616" i="26" s="1"/>
  <c r="AA617" i="26" s="1"/>
  <c r="AA618" i="26" s="1"/>
  <c r="AA619" i="26" s="1"/>
  <c r="AA620" i="26" s="1"/>
  <c r="AA621" i="26" s="1"/>
  <c r="AA622" i="26" s="1"/>
  <c r="AA623" i="26" s="1"/>
  <c r="AA624" i="26" s="1"/>
  <c r="AA625" i="26" s="1"/>
  <c r="AA626" i="26" s="1"/>
  <c r="AA627" i="26" s="1"/>
  <c r="AA628" i="26" s="1"/>
  <c r="AA629" i="26" s="1"/>
  <c r="AA630" i="26" s="1"/>
  <c r="AA631" i="26" s="1"/>
  <c r="AA632" i="26" s="1"/>
  <c r="AA633" i="26" s="1"/>
  <c r="AA634" i="26" s="1"/>
  <c r="AA635" i="26" s="1"/>
  <c r="AA636" i="26" s="1"/>
  <c r="AA637" i="26" s="1"/>
  <c r="AA638" i="26" s="1"/>
  <c r="AA639" i="26" s="1"/>
  <c r="AA640" i="26" s="1"/>
  <c r="AA641" i="26" s="1"/>
  <c r="AA642" i="26" s="1"/>
  <c r="AA643" i="26" s="1"/>
  <c r="AA644" i="26" s="1"/>
  <c r="AA645" i="26" s="1"/>
  <c r="AA646" i="26" s="1"/>
  <c r="AA647" i="26" s="1"/>
  <c r="AA648" i="26" s="1"/>
  <c r="AA649" i="26" s="1"/>
  <c r="AA650" i="26" s="1"/>
  <c r="AA651" i="26" s="1"/>
  <c r="AA652" i="26" s="1"/>
  <c r="AA653" i="26" s="1"/>
  <c r="AA654" i="26" s="1"/>
  <c r="AA655" i="26" s="1"/>
  <c r="AA656" i="26" s="1"/>
  <c r="AA657" i="26" s="1"/>
  <c r="AA658" i="26" s="1"/>
  <c r="AA659" i="26" s="1"/>
  <c r="AA660" i="26" s="1"/>
  <c r="AA661" i="26" s="1"/>
  <c r="AA662" i="26" s="1"/>
  <c r="AA663" i="26" s="1"/>
  <c r="AA664" i="26" s="1"/>
  <c r="AA665" i="26" s="1"/>
  <c r="AA666" i="26" s="1"/>
  <c r="AA667" i="26" s="1"/>
  <c r="AA668" i="26" s="1"/>
  <c r="AA669" i="26" s="1"/>
  <c r="AA670" i="26" s="1"/>
  <c r="AA671" i="26" s="1"/>
  <c r="AA672" i="26" s="1"/>
  <c r="AA673" i="26" s="1"/>
  <c r="AA674" i="26" s="1"/>
  <c r="AA675" i="26" s="1"/>
  <c r="AA676" i="26" s="1"/>
  <c r="AA677" i="26" s="1"/>
  <c r="AA678" i="26" s="1"/>
  <c r="AA679" i="26" s="1"/>
  <c r="AA680" i="26" s="1"/>
  <c r="AA681" i="26" s="1"/>
  <c r="AA682" i="26" s="1"/>
  <c r="AA683" i="26" s="1"/>
  <c r="AA684" i="26" s="1"/>
  <c r="AA685" i="26" s="1"/>
  <c r="AA686" i="26" s="1"/>
  <c r="AA687" i="26" s="1"/>
  <c r="AA688" i="26" s="1"/>
  <c r="AA689" i="26" s="1"/>
  <c r="AA690" i="26" s="1"/>
  <c r="AA691" i="26" s="1"/>
  <c r="AA692" i="26" s="1"/>
  <c r="AA693" i="26" s="1"/>
  <c r="AA694" i="26" s="1"/>
  <c r="AA695" i="26" s="1"/>
  <c r="AA696" i="26" s="1"/>
  <c r="AA697" i="26" s="1"/>
  <c r="AA698" i="26" s="1"/>
  <c r="AA699" i="26" s="1"/>
  <c r="AA700" i="26" s="1"/>
  <c r="AA701" i="26" s="1"/>
  <c r="AA702" i="26" s="1"/>
  <c r="AA703" i="26" s="1"/>
  <c r="AA704" i="26" s="1"/>
  <c r="AA705" i="26" s="1"/>
  <c r="AA706" i="26" s="1"/>
  <c r="AA707" i="26" s="1"/>
  <c r="AA708" i="26" s="1"/>
  <c r="AA709" i="26" s="1"/>
  <c r="AA710" i="26" s="1"/>
  <c r="AA711" i="26" s="1"/>
  <c r="AA712" i="26" s="1"/>
  <c r="AA713" i="26" s="1"/>
  <c r="AA714" i="26" s="1"/>
  <c r="AA715" i="26" s="1"/>
  <c r="AA716" i="26" s="1"/>
  <c r="AA717" i="26" s="1"/>
  <c r="AA718" i="26" s="1"/>
  <c r="AA719" i="26" s="1"/>
  <c r="AA720" i="26" s="1"/>
  <c r="AA721" i="26" s="1"/>
  <c r="AA722" i="26" s="1"/>
  <c r="AA723" i="26" s="1"/>
  <c r="AA724" i="26" s="1"/>
  <c r="AA725" i="26" s="1"/>
  <c r="AA726" i="26" s="1"/>
  <c r="AA727" i="26" s="1"/>
  <c r="AA728" i="26" s="1"/>
  <c r="AA729" i="26" s="1"/>
  <c r="AA730" i="26" s="1"/>
  <c r="AA731" i="26" s="1"/>
  <c r="AA732" i="26" s="1"/>
  <c r="AA733" i="26" s="1"/>
  <c r="AA734" i="26" s="1"/>
  <c r="AA735" i="26" s="1"/>
  <c r="AA736" i="26" s="1"/>
  <c r="AA737" i="26" s="1"/>
  <c r="AA738" i="26" s="1"/>
  <c r="AA739" i="26" s="1"/>
  <c r="AA740" i="26" s="1"/>
  <c r="AA741" i="26" s="1"/>
  <c r="AA742" i="26" s="1"/>
  <c r="AA743" i="26" s="1"/>
  <c r="AA744" i="26" s="1"/>
  <c r="AA745" i="26" s="1"/>
  <c r="AA746" i="26" s="1"/>
  <c r="AA747" i="26" s="1"/>
  <c r="AA748" i="26" s="1"/>
  <c r="AA749" i="26" s="1"/>
  <c r="AA750" i="26" s="1"/>
  <c r="AA751" i="26" s="1"/>
  <c r="AA752" i="26" s="1"/>
  <c r="AA753" i="26" s="1"/>
  <c r="AA754" i="26" s="1"/>
  <c r="AA755" i="26" s="1"/>
  <c r="AA756" i="26" s="1"/>
  <c r="AA757" i="26" s="1"/>
  <c r="AA758" i="26" s="1"/>
  <c r="AA759" i="26" s="1"/>
  <c r="AA760" i="26" s="1"/>
  <c r="AA761" i="26" s="1"/>
  <c r="AA762" i="26" s="1"/>
  <c r="AA763" i="26" s="1"/>
  <c r="AA764" i="26" s="1"/>
  <c r="AA765" i="26" s="1"/>
  <c r="AA766" i="26" s="1"/>
  <c r="AA767" i="26" s="1"/>
  <c r="AA768" i="26" s="1"/>
  <c r="AA769" i="26" s="1"/>
  <c r="AA770" i="26" s="1"/>
  <c r="AA771" i="26" s="1"/>
  <c r="AA772" i="26" s="1"/>
  <c r="AA773" i="26" s="1"/>
  <c r="AA774" i="26" s="1"/>
  <c r="AA775" i="26" s="1"/>
  <c r="AA776" i="26" s="1"/>
  <c r="AA777" i="26" s="1"/>
  <c r="AA778" i="26" s="1"/>
  <c r="AA779" i="26" s="1"/>
  <c r="AA780" i="26" s="1"/>
  <c r="AA781" i="26" s="1"/>
  <c r="AA782" i="26" s="1"/>
  <c r="AA783" i="26" s="1"/>
  <c r="AA784" i="26" s="1"/>
  <c r="AA785" i="26" s="1"/>
  <c r="AA786" i="26" s="1"/>
  <c r="AA787" i="26" s="1"/>
  <c r="AA788" i="26" s="1"/>
  <c r="AA789" i="26" s="1"/>
  <c r="AA790" i="26" s="1"/>
  <c r="AA791" i="26" s="1"/>
  <c r="AA792" i="26" s="1"/>
  <c r="AA793" i="26" s="1"/>
  <c r="AA794" i="26" s="1"/>
  <c r="AA795" i="26" s="1"/>
  <c r="AA796" i="26" s="1"/>
  <c r="AA797" i="26" s="1"/>
  <c r="AA798" i="26" s="1"/>
  <c r="AA799" i="26" s="1"/>
  <c r="AA800" i="26" s="1"/>
  <c r="AA801" i="26" s="1"/>
  <c r="AA802" i="26" s="1"/>
  <c r="AA803" i="26" s="1"/>
  <c r="AA804" i="26" s="1"/>
  <c r="AA805" i="26" s="1"/>
  <c r="AA806" i="26" s="1"/>
  <c r="AA807" i="26" s="1"/>
  <c r="AA808" i="26" s="1"/>
  <c r="AA809" i="26" s="1"/>
  <c r="AA810" i="26" s="1"/>
  <c r="AA811" i="26" s="1"/>
  <c r="AA812" i="26" s="1"/>
  <c r="AA813" i="26" s="1"/>
  <c r="AA814" i="26" s="1"/>
  <c r="AA815" i="26" s="1"/>
  <c r="AA816" i="26" s="1"/>
  <c r="AA817" i="26" s="1"/>
  <c r="AA818" i="26" s="1"/>
  <c r="AA819" i="26" s="1"/>
  <c r="AA820" i="26" s="1"/>
  <c r="AA821" i="26" s="1"/>
  <c r="AA822" i="26" s="1"/>
  <c r="AA823" i="26" s="1"/>
  <c r="AA824" i="26" s="1"/>
  <c r="AA825" i="26" s="1"/>
  <c r="AA826" i="26" s="1"/>
  <c r="AA827" i="26" s="1"/>
  <c r="AA828" i="26" s="1"/>
  <c r="AA829" i="26" s="1"/>
  <c r="AA830" i="26" s="1"/>
  <c r="AA831" i="26" s="1"/>
  <c r="AA832" i="26" s="1"/>
  <c r="AA833" i="26" s="1"/>
  <c r="AA834" i="26" s="1"/>
  <c r="AA835" i="26" s="1"/>
  <c r="AA836" i="26" s="1"/>
  <c r="AA837" i="26" s="1"/>
  <c r="AA838" i="26" s="1"/>
  <c r="AA839" i="26" s="1"/>
  <c r="AA840" i="26" s="1"/>
  <c r="AA841" i="26" s="1"/>
  <c r="AA842" i="26" s="1"/>
  <c r="AA843" i="26" s="1"/>
  <c r="AA844" i="26" s="1"/>
  <c r="AA845" i="26" s="1"/>
  <c r="AA846" i="26" s="1"/>
  <c r="AA847" i="26" s="1"/>
  <c r="AA848" i="26" s="1"/>
  <c r="AA849" i="26" s="1"/>
  <c r="AA850" i="26" s="1"/>
  <c r="AA851" i="26" s="1"/>
  <c r="AA852" i="26" s="1"/>
  <c r="AA853" i="26" s="1"/>
  <c r="AA854" i="26" s="1"/>
  <c r="AA855" i="26" s="1"/>
  <c r="AA856" i="26" s="1"/>
  <c r="AA857" i="26" s="1"/>
  <c r="AA858" i="26" s="1"/>
  <c r="AA859" i="26" s="1"/>
  <c r="I20" i="19"/>
  <c r="G27" i="19"/>
  <c r="G35" i="19" s="1"/>
  <c r="AE22" i="26"/>
  <c r="AE23" i="26" s="1"/>
  <c r="AF22" i="26"/>
  <c r="H27" i="19"/>
  <c r="H35" i="19" s="1"/>
  <c r="AD25" i="26"/>
  <c r="I24" i="19"/>
  <c r="L16" i="26"/>
  <c r="K16" i="26"/>
  <c r="J16" i="26"/>
  <c r="I16" i="26"/>
  <c r="B13" i="20"/>
  <c r="G37" i="19" l="1"/>
  <c r="G39" i="19" s="1"/>
  <c r="AF23" i="26"/>
  <c r="AE24" i="26"/>
  <c r="AE25" i="26" s="1"/>
  <c r="K88" i="1"/>
  <c r="AD26" i="26"/>
  <c r="V16" i="26"/>
  <c r="W16" i="26"/>
  <c r="Z16" i="26"/>
  <c r="H37" i="19" l="1"/>
  <c r="AE26" i="26"/>
  <c r="AE27" i="26" s="1"/>
  <c r="AF24" i="26"/>
  <c r="AD27" i="26"/>
  <c r="Y50" i="26"/>
  <c r="Y51" i="26" s="1"/>
  <c r="Y52" i="26" s="1"/>
  <c r="Y53" i="26" s="1"/>
  <c r="Y54" i="26" s="1"/>
  <c r="Y55" i="26" s="1"/>
  <c r="Y56" i="26" s="1"/>
  <c r="Y57" i="26" s="1"/>
  <c r="I20" i="27"/>
  <c r="C35" i="16"/>
  <c r="K102" i="1"/>
  <c r="A101" i="1"/>
  <c r="A100" i="1"/>
  <c r="AE28" i="26" l="1"/>
  <c r="AF25" i="26"/>
  <c r="AF26" i="26" s="1"/>
  <c r="Y58" i="26"/>
  <c r="Y59" i="26" s="1"/>
  <c r="Y60" i="26" s="1"/>
  <c r="Y61" i="26" s="1"/>
  <c r="Y62" i="26" s="1"/>
  <c r="Y63" i="26" s="1"/>
  <c r="Y64" i="26" s="1"/>
  <c r="Y65" i="26" s="1"/>
  <c r="Y66" i="26" s="1"/>
  <c r="Y67" i="26" s="1"/>
  <c r="Y68" i="26" s="1"/>
  <c r="Y69" i="26" s="1"/>
  <c r="AD28" i="26"/>
  <c r="AE29" i="26" l="1"/>
  <c r="AE30" i="26" s="1"/>
  <c r="AF27" i="26"/>
  <c r="AF28" i="26" s="1"/>
  <c r="AF29" i="26" s="1"/>
  <c r="Y70" i="26"/>
  <c r="Y71" i="26" s="1"/>
  <c r="Y72" i="26" s="1"/>
  <c r="Y73" i="26" s="1"/>
  <c r="Y74" i="26" s="1"/>
  <c r="Y75" i="26" s="1"/>
  <c r="Y76" i="26" s="1"/>
  <c r="Y77" i="26" s="1"/>
  <c r="Y78" i="26" s="1"/>
  <c r="Y79" i="26" s="1"/>
  <c r="Y80" i="26" s="1"/>
  <c r="Y81" i="26" s="1"/>
  <c r="X50" i="26"/>
  <c r="X51" i="26" s="1"/>
  <c r="X52" i="26" s="1"/>
  <c r="X53" i="26" s="1"/>
  <c r="X54" i="26" s="1"/>
  <c r="X55" i="26" s="1"/>
  <c r="X56" i="26" s="1"/>
  <c r="X57" i="26" s="1"/>
  <c r="AD29" i="26"/>
  <c r="AD30" i="26" s="1"/>
  <c r="AE31" i="26" l="1"/>
  <c r="AE32" i="26" s="1"/>
  <c r="AF30" i="26"/>
  <c r="AF31" i="26" s="1"/>
  <c r="AF32" i="26" s="1"/>
  <c r="AF33" i="26" s="1"/>
  <c r="AF34" i="26" s="1"/>
  <c r="AF35" i="26" s="1"/>
  <c r="AF36" i="26" s="1"/>
  <c r="AF37" i="26" s="1"/>
  <c r="AF38" i="26" s="1"/>
  <c r="AF39" i="26" s="1"/>
  <c r="AF40" i="26" s="1"/>
  <c r="AF41" i="26" s="1"/>
  <c r="AF42" i="26" s="1"/>
  <c r="AF43" i="26" s="1"/>
  <c r="AF44" i="26" s="1"/>
  <c r="AF45" i="26" s="1"/>
  <c r="AF46" i="26" s="1"/>
  <c r="AF47" i="26" s="1"/>
  <c r="AF48" i="26" s="1"/>
  <c r="AF49" i="26" s="1"/>
  <c r="AF50" i="26" s="1"/>
  <c r="AF51" i="26" s="1"/>
  <c r="AF52" i="26" s="1"/>
  <c r="AF53" i="26" s="1"/>
  <c r="AF54" i="26" s="1"/>
  <c r="AF55" i="26" s="1"/>
  <c r="AF56" i="26" s="1"/>
  <c r="AF57" i="26" s="1"/>
  <c r="AF58" i="26" s="1"/>
  <c r="AF59" i="26" s="1"/>
  <c r="AF60" i="26" s="1"/>
  <c r="AF61" i="26" s="1"/>
  <c r="AF62" i="26" s="1"/>
  <c r="AF63" i="26" s="1"/>
  <c r="AF64" i="26" s="1"/>
  <c r="AF65" i="26" s="1"/>
  <c r="AF66" i="26" s="1"/>
  <c r="AF67" i="26" s="1"/>
  <c r="AF68" i="26" s="1"/>
  <c r="AF69" i="26" s="1"/>
  <c r="AF70" i="26" s="1"/>
  <c r="AF71" i="26" s="1"/>
  <c r="AF72" i="26" s="1"/>
  <c r="AF73" i="26" s="1"/>
  <c r="AF74" i="26" s="1"/>
  <c r="AF75" i="26" s="1"/>
  <c r="AF76" i="26" s="1"/>
  <c r="AF77" i="26" s="1"/>
  <c r="AF78" i="26" s="1"/>
  <c r="AF79" i="26" s="1"/>
  <c r="AF80" i="26" s="1"/>
  <c r="AF81" i="26" s="1"/>
  <c r="AF82" i="26" s="1"/>
  <c r="AF83" i="26" s="1"/>
  <c r="AF84" i="26" s="1"/>
  <c r="AF85" i="26" s="1"/>
  <c r="AF86" i="26" s="1"/>
  <c r="AF87" i="26" s="1"/>
  <c r="AF88" i="26" s="1"/>
  <c r="AF89" i="26" s="1"/>
  <c r="AF90" i="26" s="1"/>
  <c r="AF91" i="26" s="1"/>
  <c r="AF92" i="26" s="1"/>
  <c r="AF93" i="26" s="1"/>
  <c r="AF94" i="26" s="1"/>
  <c r="AF95" i="26" s="1"/>
  <c r="AF96" i="26" s="1"/>
  <c r="AF97" i="26" s="1"/>
  <c r="AF98" i="26" s="1"/>
  <c r="AF99" i="26" s="1"/>
  <c r="AF100" i="26" s="1"/>
  <c r="AF101" i="26" s="1"/>
  <c r="AF102" i="26" s="1"/>
  <c r="AF103" i="26" s="1"/>
  <c r="AF104" i="26" s="1"/>
  <c r="AF105" i="26" s="1"/>
  <c r="AF106" i="26" s="1"/>
  <c r="AF107" i="26" s="1"/>
  <c r="AF108" i="26" s="1"/>
  <c r="AF109" i="26" s="1"/>
  <c r="AF110" i="26" s="1"/>
  <c r="AF111" i="26" s="1"/>
  <c r="AF112" i="26" s="1"/>
  <c r="AF113" i="26" s="1"/>
  <c r="AF114" i="26" s="1"/>
  <c r="AF115" i="26" s="1"/>
  <c r="AF116" i="26" s="1"/>
  <c r="AF117" i="26" s="1"/>
  <c r="AF118" i="26" s="1"/>
  <c r="AF119" i="26" s="1"/>
  <c r="AF120" i="26" s="1"/>
  <c r="AF121" i="26" s="1"/>
  <c r="AF122" i="26" s="1"/>
  <c r="AF123" i="26" s="1"/>
  <c r="AF124" i="26" s="1"/>
  <c r="AF125" i="26" s="1"/>
  <c r="AF126" i="26" s="1"/>
  <c r="AF127" i="26" s="1"/>
  <c r="AF128" i="26" s="1"/>
  <c r="AF129" i="26" s="1"/>
  <c r="AF130" i="26" s="1"/>
  <c r="AF131" i="26" s="1"/>
  <c r="AF132" i="26" s="1"/>
  <c r="AF133" i="26" s="1"/>
  <c r="AF134" i="26" s="1"/>
  <c r="AF135" i="26" s="1"/>
  <c r="AF136" i="26" s="1"/>
  <c r="AF137" i="26" s="1"/>
  <c r="AF138" i="26" s="1"/>
  <c r="AF139" i="26" s="1"/>
  <c r="AF140" i="26" s="1"/>
  <c r="AF141" i="26" s="1"/>
  <c r="AF142" i="26" s="1"/>
  <c r="AF143" i="26" s="1"/>
  <c r="AF144" i="26" s="1"/>
  <c r="AF145" i="26" s="1"/>
  <c r="AF146" i="26" s="1"/>
  <c r="AF147" i="26" s="1"/>
  <c r="AF148" i="26" s="1"/>
  <c r="AF149" i="26" s="1"/>
  <c r="AF150" i="26" s="1"/>
  <c r="AF151" i="26" s="1"/>
  <c r="AF152" i="26" s="1"/>
  <c r="AF153" i="26" s="1"/>
  <c r="AF154" i="26" s="1"/>
  <c r="AF155" i="26" s="1"/>
  <c r="AF156" i="26" s="1"/>
  <c r="AF157" i="26" s="1"/>
  <c r="AF158" i="26" s="1"/>
  <c r="AF159" i="26" s="1"/>
  <c r="AF160" i="26" s="1"/>
  <c r="AF161" i="26" s="1"/>
  <c r="AF162" i="26" s="1"/>
  <c r="AF163" i="26" s="1"/>
  <c r="AF164" i="26" s="1"/>
  <c r="AF165" i="26" s="1"/>
  <c r="AF166" i="26" s="1"/>
  <c r="AF167" i="26" s="1"/>
  <c r="AF168" i="26" s="1"/>
  <c r="AF169" i="26" s="1"/>
  <c r="AF170" i="26" s="1"/>
  <c r="AF171" i="26" s="1"/>
  <c r="AF172" i="26" s="1"/>
  <c r="AF173" i="26" s="1"/>
  <c r="AF174" i="26" s="1"/>
  <c r="AF175" i="26" s="1"/>
  <c r="AF176" i="26" s="1"/>
  <c r="AF177" i="26" s="1"/>
  <c r="AF178" i="26" s="1"/>
  <c r="AF179" i="26" s="1"/>
  <c r="AF180" i="26" s="1"/>
  <c r="AF181" i="26" s="1"/>
  <c r="AF182" i="26" s="1"/>
  <c r="AF183" i="26" s="1"/>
  <c r="AF184" i="26" s="1"/>
  <c r="AF185" i="26" s="1"/>
  <c r="AF186" i="26" s="1"/>
  <c r="AF187" i="26" s="1"/>
  <c r="AF188" i="26" s="1"/>
  <c r="AF189" i="26" s="1"/>
  <c r="AF190" i="26" s="1"/>
  <c r="AF191" i="26" s="1"/>
  <c r="AF192" i="26" s="1"/>
  <c r="AF193" i="26" s="1"/>
  <c r="AF194" i="26" s="1"/>
  <c r="AF195" i="26" s="1"/>
  <c r="AF196" i="26" s="1"/>
  <c r="AF197" i="26" s="1"/>
  <c r="AF198" i="26" s="1"/>
  <c r="AF199" i="26" s="1"/>
  <c r="AF200" i="26" s="1"/>
  <c r="AF201" i="26" s="1"/>
  <c r="AF202" i="26" s="1"/>
  <c r="AF203" i="26" s="1"/>
  <c r="AF204" i="26" s="1"/>
  <c r="AF205" i="26" s="1"/>
  <c r="AF206" i="26" s="1"/>
  <c r="AF207" i="26" s="1"/>
  <c r="AF208" i="26" s="1"/>
  <c r="AF209" i="26" s="1"/>
  <c r="AF210" i="26" s="1"/>
  <c r="AF211" i="26" s="1"/>
  <c r="AF212" i="26" s="1"/>
  <c r="AF213" i="26" s="1"/>
  <c r="AF214" i="26" s="1"/>
  <c r="AF215" i="26" s="1"/>
  <c r="AF216" i="26" s="1"/>
  <c r="AF217" i="26" s="1"/>
  <c r="AF218" i="26" s="1"/>
  <c r="AF219" i="26" s="1"/>
  <c r="AF220" i="26" s="1"/>
  <c r="AF221" i="26" s="1"/>
  <c r="AF222" i="26" s="1"/>
  <c r="AF223" i="26" s="1"/>
  <c r="AF224" i="26" s="1"/>
  <c r="AF225" i="26" s="1"/>
  <c r="AF226" i="26" s="1"/>
  <c r="AF227" i="26" s="1"/>
  <c r="AF228" i="26" s="1"/>
  <c r="AF229" i="26" s="1"/>
  <c r="AF230" i="26" s="1"/>
  <c r="AF231" i="26" s="1"/>
  <c r="AF232" i="26" s="1"/>
  <c r="AF233" i="26" s="1"/>
  <c r="AF234" i="26" s="1"/>
  <c r="AF235" i="26" s="1"/>
  <c r="AF236" i="26" s="1"/>
  <c r="AF237" i="26" s="1"/>
  <c r="AF238" i="26" s="1"/>
  <c r="AF239" i="26" s="1"/>
  <c r="AF240" i="26" s="1"/>
  <c r="AF241" i="26" s="1"/>
  <c r="AF242" i="26" s="1"/>
  <c r="AF243" i="26" s="1"/>
  <c r="AF244" i="26" s="1"/>
  <c r="AF245" i="26" s="1"/>
  <c r="AF246" i="26" s="1"/>
  <c r="AF247" i="26" s="1"/>
  <c r="AF248" i="26" s="1"/>
  <c r="AF249" i="26" s="1"/>
  <c r="AF250" i="26" s="1"/>
  <c r="AF251" i="26" s="1"/>
  <c r="AF252" i="26" s="1"/>
  <c r="AF253" i="26" s="1"/>
  <c r="AF254" i="26" s="1"/>
  <c r="AF255" i="26" s="1"/>
  <c r="AF256" i="26" s="1"/>
  <c r="AF257" i="26" s="1"/>
  <c r="AF258" i="26" s="1"/>
  <c r="AF259" i="26" s="1"/>
  <c r="AF260" i="26" s="1"/>
  <c r="AF261" i="26" s="1"/>
  <c r="AF262" i="26" s="1"/>
  <c r="AF263" i="26" s="1"/>
  <c r="AF264" i="26" s="1"/>
  <c r="AF265" i="26" s="1"/>
  <c r="AF266" i="26" s="1"/>
  <c r="AF267" i="26" s="1"/>
  <c r="AF268" i="26" s="1"/>
  <c r="AF269" i="26" s="1"/>
  <c r="AF270" i="26" s="1"/>
  <c r="AF271" i="26" s="1"/>
  <c r="AF272" i="26" s="1"/>
  <c r="AF273" i="26" s="1"/>
  <c r="AF274" i="26" s="1"/>
  <c r="AF275" i="26" s="1"/>
  <c r="AF276" i="26" s="1"/>
  <c r="AF277" i="26" s="1"/>
  <c r="AF278" i="26" s="1"/>
  <c r="AF279" i="26" s="1"/>
  <c r="AF280" i="26" s="1"/>
  <c r="AF281" i="26" s="1"/>
  <c r="AF282" i="26" s="1"/>
  <c r="AF283" i="26" s="1"/>
  <c r="AF284" i="26" s="1"/>
  <c r="AF285" i="26" s="1"/>
  <c r="AF286" i="26" s="1"/>
  <c r="AF287" i="26" s="1"/>
  <c r="AF288" i="26" s="1"/>
  <c r="AF289" i="26" s="1"/>
  <c r="AF290" i="26" s="1"/>
  <c r="AF291" i="26" s="1"/>
  <c r="AF292" i="26" s="1"/>
  <c r="AF293" i="26" s="1"/>
  <c r="AF294" i="26" s="1"/>
  <c r="AF295" i="26" s="1"/>
  <c r="AF296" i="26" s="1"/>
  <c r="AF297" i="26" s="1"/>
  <c r="AF298" i="26" s="1"/>
  <c r="AF299" i="26" s="1"/>
  <c r="AF300" i="26" s="1"/>
  <c r="AF301" i="26" s="1"/>
  <c r="AF302" i="26" s="1"/>
  <c r="AF303" i="26" s="1"/>
  <c r="AF304" i="26" s="1"/>
  <c r="AF305" i="26" s="1"/>
  <c r="AF306" i="26" s="1"/>
  <c r="AF307" i="26" s="1"/>
  <c r="AF308" i="26" s="1"/>
  <c r="AF309" i="26" s="1"/>
  <c r="AF310" i="26" s="1"/>
  <c r="AF311" i="26" s="1"/>
  <c r="AF312" i="26" s="1"/>
  <c r="AF313" i="26" s="1"/>
  <c r="AF314" i="26" s="1"/>
  <c r="AF315" i="26" s="1"/>
  <c r="AF316" i="26" s="1"/>
  <c r="AF317" i="26" s="1"/>
  <c r="AF318" i="26" s="1"/>
  <c r="AF319" i="26" s="1"/>
  <c r="AF320" i="26" s="1"/>
  <c r="AF321" i="26" s="1"/>
  <c r="AF322" i="26" s="1"/>
  <c r="AF323" i="26" s="1"/>
  <c r="AF324" i="26" s="1"/>
  <c r="AF325" i="26" s="1"/>
  <c r="AF326" i="26" s="1"/>
  <c r="AF327" i="26" s="1"/>
  <c r="AF328" i="26" s="1"/>
  <c r="AF329" i="26" s="1"/>
  <c r="AF330" i="26" s="1"/>
  <c r="AF331" i="26" s="1"/>
  <c r="AF332" i="26" s="1"/>
  <c r="AF333" i="26" s="1"/>
  <c r="AF334" i="26" s="1"/>
  <c r="AF335" i="26" s="1"/>
  <c r="AF336" i="26" s="1"/>
  <c r="AF337" i="26" s="1"/>
  <c r="AF338" i="26" s="1"/>
  <c r="AF339" i="26" s="1"/>
  <c r="AF340" i="26" s="1"/>
  <c r="AF341" i="26" s="1"/>
  <c r="AF342" i="26" s="1"/>
  <c r="AF343" i="26" s="1"/>
  <c r="AF344" i="26" s="1"/>
  <c r="AF345" i="26" s="1"/>
  <c r="AF346" i="26" s="1"/>
  <c r="AF347" i="26" s="1"/>
  <c r="AF348" i="26" s="1"/>
  <c r="AF349" i="26" s="1"/>
  <c r="AF350" i="26" s="1"/>
  <c r="AF351" i="26" s="1"/>
  <c r="AF352" i="26" s="1"/>
  <c r="AF353" i="26" s="1"/>
  <c r="AF354" i="26" s="1"/>
  <c r="AF355" i="26" s="1"/>
  <c r="AF356" i="26" s="1"/>
  <c r="AF357" i="26" s="1"/>
  <c r="AF358" i="26" s="1"/>
  <c r="AF359" i="26" s="1"/>
  <c r="AF360" i="26" s="1"/>
  <c r="AF361" i="26" s="1"/>
  <c r="AF362" i="26" s="1"/>
  <c r="AF363" i="26" s="1"/>
  <c r="AF364" i="26" s="1"/>
  <c r="AF365" i="26" s="1"/>
  <c r="AF366" i="26" s="1"/>
  <c r="AF367" i="26" s="1"/>
  <c r="AF368" i="26" s="1"/>
  <c r="AF369" i="26" s="1"/>
  <c r="AF370" i="26" s="1"/>
  <c r="AF371" i="26" s="1"/>
  <c r="AF372" i="26" s="1"/>
  <c r="AF373" i="26" s="1"/>
  <c r="AF374" i="26" s="1"/>
  <c r="AF375" i="26" s="1"/>
  <c r="AF376" i="26" s="1"/>
  <c r="AF377" i="26" s="1"/>
  <c r="AF378" i="26" s="1"/>
  <c r="AF379" i="26" s="1"/>
  <c r="AF380" i="26" s="1"/>
  <c r="AF381" i="26" s="1"/>
  <c r="AF382" i="26" s="1"/>
  <c r="AF383" i="26" s="1"/>
  <c r="AF384" i="26" s="1"/>
  <c r="AF385" i="26" s="1"/>
  <c r="AF386" i="26" s="1"/>
  <c r="AF387" i="26" s="1"/>
  <c r="AF388" i="26" s="1"/>
  <c r="AF389" i="26" s="1"/>
  <c r="AF390" i="26" s="1"/>
  <c r="AF391" i="26" s="1"/>
  <c r="AF392" i="26" s="1"/>
  <c r="AF393" i="26" s="1"/>
  <c r="AF394" i="26" s="1"/>
  <c r="AF395" i="26" s="1"/>
  <c r="AF396" i="26" s="1"/>
  <c r="AF397" i="26" s="1"/>
  <c r="AF398" i="26" s="1"/>
  <c r="AF399" i="26" s="1"/>
  <c r="AF400" i="26" s="1"/>
  <c r="AF401" i="26" s="1"/>
  <c r="AF402" i="26" s="1"/>
  <c r="AF403" i="26" s="1"/>
  <c r="AF404" i="26" s="1"/>
  <c r="AF405" i="26" s="1"/>
  <c r="AF406" i="26" s="1"/>
  <c r="AF407" i="26" s="1"/>
  <c r="AF408" i="26" s="1"/>
  <c r="AF409" i="26" s="1"/>
  <c r="AF410" i="26" s="1"/>
  <c r="AF411" i="26" s="1"/>
  <c r="AF412" i="26" s="1"/>
  <c r="AF413" i="26" s="1"/>
  <c r="AF414" i="26" s="1"/>
  <c r="AF415" i="26" s="1"/>
  <c r="AF416" i="26" s="1"/>
  <c r="AF417" i="26" s="1"/>
  <c r="AF418" i="26" s="1"/>
  <c r="AF419" i="26" s="1"/>
  <c r="AF420" i="26" s="1"/>
  <c r="AF421" i="26" s="1"/>
  <c r="AF422" i="26" s="1"/>
  <c r="AF423" i="26" s="1"/>
  <c r="AF424" i="26" s="1"/>
  <c r="AF425" i="26" s="1"/>
  <c r="AF426" i="26" s="1"/>
  <c r="AF427" i="26" s="1"/>
  <c r="AF428" i="26" s="1"/>
  <c r="AF429" i="26" s="1"/>
  <c r="AF430" i="26" s="1"/>
  <c r="AF431" i="26" s="1"/>
  <c r="AF432" i="26" s="1"/>
  <c r="AF433" i="26" s="1"/>
  <c r="AF434" i="26" s="1"/>
  <c r="AF435" i="26" s="1"/>
  <c r="AF436" i="26" s="1"/>
  <c r="AF437" i="26" s="1"/>
  <c r="AF438" i="26" s="1"/>
  <c r="AF439" i="26" s="1"/>
  <c r="AF440" i="26" s="1"/>
  <c r="AF441" i="26" s="1"/>
  <c r="AF442" i="26" s="1"/>
  <c r="AF443" i="26" s="1"/>
  <c r="AF444" i="26" s="1"/>
  <c r="AF445" i="26" s="1"/>
  <c r="AF446" i="26" s="1"/>
  <c r="AF447" i="26" s="1"/>
  <c r="AF448" i="26" s="1"/>
  <c r="AF449" i="26" s="1"/>
  <c r="AF450" i="26" s="1"/>
  <c r="AF451" i="26" s="1"/>
  <c r="AF452" i="26" s="1"/>
  <c r="AF453" i="26" s="1"/>
  <c r="AF454" i="26" s="1"/>
  <c r="AF455" i="26" s="1"/>
  <c r="AF456" i="26" s="1"/>
  <c r="AF457" i="26" s="1"/>
  <c r="AF458" i="26" s="1"/>
  <c r="AF459" i="26" s="1"/>
  <c r="AF460" i="26" s="1"/>
  <c r="AF461" i="26" s="1"/>
  <c r="AF462" i="26" s="1"/>
  <c r="AF463" i="26" s="1"/>
  <c r="AF464" i="26" s="1"/>
  <c r="AF465" i="26" s="1"/>
  <c r="AF466" i="26" s="1"/>
  <c r="AF467" i="26" s="1"/>
  <c r="AF468" i="26" s="1"/>
  <c r="AF469" i="26" s="1"/>
  <c r="AF470" i="26" s="1"/>
  <c r="AF471" i="26" s="1"/>
  <c r="AF472" i="26" s="1"/>
  <c r="AF473" i="26" s="1"/>
  <c r="AF474" i="26" s="1"/>
  <c r="AF475" i="26" s="1"/>
  <c r="AF476" i="26" s="1"/>
  <c r="AF477" i="26" s="1"/>
  <c r="AF478" i="26" s="1"/>
  <c r="AF479" i="26" s="1"/>
  <c r="AF480" i="26" s="1"/>
  <c r="AF481" i="26" s="1"/>
  <c r="AF482" i="26" s="1"/>
  <c r="AF483" i="26" s="1"/>
  <c r="AF484" i="26" s="1"/>
  <c r="AF485" i="26" s="1"/>
  <c r="AF486" i="26" s="1"/>
  <c r="AF487" i="26" s="1"/>
  <c r="AF488" i="26" s="1"/>
  <c r="AF489" i="26" s="1"/>
  <c r="AF490" i="26" s="1"/>
  <c r="AF491" i="26" s="1"/>
  <c r="AF492" i="26" s="1"/>
  <c r="AF493" i="26" s="1"/>
  <c r="AF494" i="26" s="1"/>
  <c r="AF495" i="26" s="1"/>
  <c r="AF496" i="26" s="1"/>
  <c r="AF497" i="26" s="1"/>
  <c r="AF498" i="26" s="1"/>
  <c r="AF499" i="26" s="1"/>
  <c r="AF500" i="26" s="1"/>
  <c r="AF501" i="26" s="1"/>
  <c r="AF502" i="26" s="1"/>
  <c r="AF503" i="26" s="1"/>
  <c r="AF504" i="26" s="1"/>
  <c r="AF505" i="26" s="1"/>
  <c r="AF506" i="26" s="1"/>
  <c r="AF507" i="26" s="1"/>
  <c r="AF508" i="26" s="1"/>
  <c r="AF509" i="26" s="1"/>
  <c r="AF510" i="26" s="1"/>
  <c r="AF511" i="26" s="1"/>
  <c r="AF512" i="26" s="1"/>
  <c r="AF513" i="26" s="1"/>
  <c r="AF514" i="26" s="1"/>
  <c r="AF515" i="26" s="1"/>
  <c r="AF516" i="26" s="1"/>
  <c r="AF517" i="26" s="1"/>
  <c r="AF518" i="26" s="1"/>
  <c r="AF519" i="26" s="1"/>
  <c r="AF520" i="26" s="1"/>
  <c r="AF521" i="26" s="1"/>
  <c r="AF522" i="26" s="1"/>
  <c r="AF523" i="26" s="1"/>
  <c r="AF524" i="26" s="1"/>
  <c r="AF525" i="26" s="1"/>
  <c r="AF526" i="26" s="1"/>
  <c r="AF527" i="26" s="1"/>
  <c r="AF528" i="26" s="1"/>
  <c r="AF529" i="26" s="1"/>
  <c r="AF530" i="26" s="1"/>
  <c r="AF531" i="26" s="1"/>
  <c r="AF532" i="26" s="1"/>
  <c r="AF533" i="26" s="1"/>
  <c r="AF534" i="26" s="1"/>
  <c r="AF535" i="26" s="1"/>
  <c r="AF536" i="26" s="1"/>
  <c r="AF537" i="26" s="1"/>
  <c r="AF538" i="26" s="1"/>
  <c r="AF539" i="26" s="1"/>
  <c r="AF540" i="26" s="1"/>
  <c r="AF541" i="26" s="1"/>
  <c r="AF542" i="26" s="1"/>
  <c r="AF543" i="26" s="1"/>
  <c r="AF544" i="26" s="1"/>
  <c r="AF545" i="26" s="1"/>
  <c r="AF546" i="26" s="1"/>
  <c r="AF547" i="26" s="1"/>
  <c r="AF548" i="26" s="1"/>
  <c r="AF549" i="26" s="1"/>
  <c r="AF550" i="26" s="1"/>
  <c r="AF551" i="26" s="1"/>
  <c r="AF552" i="26" s="1"/>
  <c r="AF553" i="26" s="1"/>
  <c r="AF554" i="26" s="1"/>
  <c r="AF555" i="26" s="1"/>
  <c r="AF556" i="26" s="1"/>
  <c r="AF557" i="26" s="1"/>
  <c r="AF558" i="26" s="1"/>
  <c r="AF559" i="26" s="1"/>
  <c r="AF560" i="26" s="1"/>
  <c r="AF561" i="26" s="1"/>
  <c r="AF562" i="26" s="1"/>
  <c r="AF563" i="26" s="1"/>
  <c r="AF564" i="26" s="1"/>
  <c r="AF565" i="26" s="1"/>
  <c r="AF566" i="26" s="1"/>
  <c r="AF567" i="26" s="1"/>
  <c r="AF568" i="26" s="1"/>
  <c r="AF569" i="26" s="1"/>
  <c r="AF570" i="26" s="1"/>
  <c r="AF571" i="26" s="1"/>
  <c r="AF572" i="26" s="1"/>
  <c r="AF573" i="26" s="1"/>
  <c r="AF574" i="26" s="1"/>
  <c r="AF575" i="26" s="1"/>
  <c r="AF576" i="26" s="1"/>
  <c r="AF577" i="26" s="1"/>
  <c r="AF578" i="26" s="1"/>
  <c r="AF579" i="26" s="1"/>
  <c r="AF580" i="26" s="1"/>
  <c r="AF581" i="26" s="1"/>
  <c r="AF582" i="26" s="1"/>
  <c r="AF583" i="26" s="1"/>
  <c r="AF584" i="26" s="1"/>
  <c r="AF585" i="26" s="1"/>
  <c r="AF586" i="26" s="1"/>
  <c r="AF587" i="26" s="1"/>
  <c r="AF588" i="26" s="1"/>
  <c r="AF589" i="26" s="1"/>
  <c r="AF590" i="26" s="1"/>
  <c r="AF591" i="26" s="1"/>
  <c r="AF592" i="26" s="1"/>
  <c r="AF593" i="26" s="1"/>
  <c r="AF594" i="26" s="1"/>
  <c r="AF595" i="26" s="1"/>
  <c r="AF596" i="26" s="1"/>
  <c r="AF597" i="26" s="1"/>
  <c r="AF598" i="26" s="1"/>
  <c r="AF599" i="26" s="1"/>
  <c r="AF600" i="26" s="1"/>
  <c r="AF601" i="26" s="1"/>
  <c r="AF602" i="26" s="1"/>
  <c r="AF603" i="26" s="1"/>
  <c r="AF604" i="26" s="1"/>
  <c r="AF605" i="26" s="1"/>
  <c r="AF606" i="26" s="1"/>
  <c r="AF607" i="26" s="1"/>
  <c r="AF608" i="26" s="1"/>
  <c r="AF609" i="26" s="1"/>
  <c r="AF610" i="26" s="1"/>
  <c r="AF611" i="26" s="1"/>
  <c r="AF612" i="26" s="1"/>
  <c r="AF613" i="26" s="1"/>
  <c r="AF614" i="26" s="1"/>
  <c r="AF615" i="26" s="1"/>
  <c r="AF616" i="26" s="1"/>
  <c r="AF617" i="26" s="1"/>
  <c r="AF618" i="26" s="1"/>
  <c r="AF619" i="26" s="1"/>
  <c r="AF620" i="26" s="1"/>
  <c r="AF621" i="26" s="1"/>
  <c r="AF622" i="26" s="1"/>
  <c r="AF623" i="26" s="1"/>
  <c r="AF624" i="26" s="1"/>
  <c r="AF625" i="26" s="1"/>
  <c r="AF626" i="26" s="1"/>
  <c r="AF627" i="26" s="1"/>
  <c r="AF628" i="26" s="1"/>
  <c r="AF629" i="26" s="1"/>
  <c r="AF630" i="26" s="1"/>
  <c r="AF631" i="26" s="1"/>
  <c r="AF632" i="26" s="1"/>
  <c r="AF633" i="26" s="1"/>
  <c r="AF634" i="26" s="1"/>
  <c r="AF635" i="26" s="1"/>
  <c r="AF636" i="26" s="1"/>
  <c r="AF637" i="26" s="1"/>
  <c r="AF638" i="26" s="1"/>
  <c r="AF639" i="26" s="1"/>
  <c r="AF640" i="26" s="1"/>
  <c r="AF641" i="26" s="1"/>
  <c r="AF642" i="26" s="1"/>
  <c r="AF643" i="26" s="1"/>
  <c r="AF644" i="26" s="1"/>
  <c r="AF645" i="26" s="1"/>
  <c r="AF646" i="26" s="1"/>
  <c r="AF647" i="26" s="1"/>
  <c r="AF648" i="26" s="1"/>
  <c r="AF649" i="26" s="1"/>
  <c r="AF650" i="26" s="1"/>
  <c r="AF651" i="26" s="1"/>
  <c r="AF652" i="26" s="1"/>
  <c r="AF653" i="26" s="1"/>
  <c r="AF654" i="26" s="1"/>
  <c r="AF655" i="26" s="1"/>
  <c r="AF656" i="26" s="1"/>
  <c r="AF657" i="26" s="1"/>
  <c r="AF658" i="26" s="1"/>
  <c r="AF659" i="26" s="1"/>
  <c r="AF660" i="26" s="1"/>
  <c r="AF661" i="26" s="1"/>
  <c r="AF662" i="26" s="1"/>
  <c r="AF663" i="26" s="1"/>
  <c r="AF664" i="26" s="1"/>
  <c r="AF665" i="26" s="1"/>
  <c r="AF666" i="26" s="1"/>
  <c r="AF667" i="26" s="1"/>
  <c r="AF668" i="26" s="1"/>
  <c r="AF669" i="26" s="1"/>
  <c r="AF670" i="26" s="1"/>
  <c r="AF671" i="26" s="1"/>
  <c r="AF672" i="26" s="1"/>
  <c r="AF673" i="26" s="1"/>
  <c r="AF674" i="26" s="1"/>
  <c r="AF675" i="26" s="1"/>
  <c r="AF676" i="26" s="1"/>
  <c r="AF677" i="26" s="1"/>
  <c r="AF678" i="26" s="1"/>
  <c r="AF679" i="26" s="1"/>
  <c r="AF680" i="26" s="1"/>
  <c r="AF681" i="26" s="1"/>
  <c r="AF682" i="26" s="1"/>
  <c r="AF683" i="26" s="1"/>
  <c r="AF684" i="26" s="1"/>
  <c r="AF685" i="26" s="1"/>
  <c r="AF686" i="26" s="1"/>
  <c r="AF687" i="26" s="1"/>
  <c r="AF688" i="26" s="1"/>
  <c r="AF689" i="26" s="1"/>
  <c r="AF690" i="26" s="1"/>
  <c r="AF691" i="26" s="1"/>
  <c r="AF692" i="26" s="1"/>
  <c r="AF693" i="26" s="1"/>
  <c r="AF694" i="26" s="1"/>
  <c r="AF695" i="26" s="1"/>
  <c r="AF696" i="26" s="1"/>
  <c r="AF697" i="26" s="1"/>
  <c r="AF698" i="26" s="1"/>
  <c r="AF699" i="26" s="1"/>
  <c r="AF700" i="26" s="1"/>
  <c r="AF701" i="26" s="1"/>
  <c r="AF702" i="26" s="1"/>
  <c r="AF703" i="26" s="1"/>
  <c r="AF704" i="26" s="1"/>
  <c r="AF705" i="26" s="1"/>
  <c r="AF706" i="26" s="1"/>
  <c r="AF707" i="26" s="1"/>
  <c r="AF708" i="26" s="1"/>
  <c r="AF709" i="26" s="1"/>
  <c r="AF710" i="26" s="1"/>
  <c r="AF711" i="26" s="1"/>
  <c r="AF712" i="26" s="1"/>
  <c r="AF713" i="26" s="1"/>
  <c r="AF714" i="26" s="1"/>
  <c r="AF715" i="26" s="1"/>
  <c r="AF716" i="26" s="1"/>
  <c r="AF717" i="26" s="1"/>
  <c r="AF718" i="26" s="1"/>
  <c r="AF719" i="26" s="1"/>
  <c r="AF720" i="26" s="1"/>
  <c r="AF721" i="26" s="1"/>
  <c r="AF722" i="26" s="1"/>
  <c r="AF723" i="26" s="1"/>
  <c r="AF724" i="26" s="1"/>
  <c r="AF725" i="26" s="1"/>
  <c r="AF726" i="26" s="1"/>
  <c r="AF727" i="26" s="1"/>
  <c r="AF728" i="26" s="1"/>
  <c r="AF729" i="26" s="1"/>
  <c r="AF730" i="26" s="1"/>
  <c r="AF731" i="26" s="1"/>
  <c r="AF732" i="26" s="1"/>
  <c r="AF733" i="26" s="1"/>
  <c r="AF734" i="26" s="1"/>
  <c r="AF735" i="26" s="1"/>
  <c r="AF736" i="26" s="1"/>
  <c r="AF737" i="26" s="1"/>
  <c r="AF738" i="26" s="1"/>
  <c r="AF739" i="26" s="1"/>
  <c r="AF740" i="26" s="1"/>
  <c r="AF741" i="26" s="1"/>
  <c r="AF742" i="26" s="1"/>
  <c r="AF743" i="26" s="1"/>
  <c r="AF744" i="26" s="1"/>
  <c r="AF745" i="26" s="1"/>
  <c r="AF746" i="26" s="1"/>
  <c r="AF747" i="26" s="1"/>
  <c r="AF748" i="26" s="1"/>
  <c r="AF749" i="26" s="1"/>
  <c r="AF750" i="26" s="1"/>
  <c r="AF751" i="26" s="1"/>
  <c r="AF752" i="26" s="1"/>
  <c r="AF753" i="26" s="1"/>
  <c r="AF754" i="26" s="1"/>
  <c r="AF755" i="26" s="1"/>
  <c r="AF756" i="26" s="1"/>
  <c r="AF757" i="26" s="1"/>
  <c r="AF758" i="26" s="1"/>
  <c r="AF759" i="26" s="1"/>
  <c r="AF760" i="26" s="1"/>
  <c r="AF761" i="26" s="1"/>
  <c r="AF762" i="26" s="1"/>
  <c r="AF763" i="26" s="1"/>
  <c r="AF764" i="26" s="1"/>
  <c r="AF765" i="26" s="1"/>
  <c r="AF766" i="26" s="1"/>
  <c r="AF767" i="26" s="1"/>
  <c r="AF768" i="26" s="1"/>
  <c r="AF769" i="26" s="1"/>
  <c r="AF770" i="26" s="1"/>
  <c r="AF771" i="26" s="1"/>
  <c r="AF772" i="26" s="1"/>
  <c r="AF773" i="26" s="1"/>
  <c r="AF774" i="26" s="1"/>
  <c r="AF775" i="26" s="1"/>
  <c r="AF776" i="26" s="1"/>
  <c r="AF777" i="26" s="1"/>
  <c r="AF778" i="26" s="1"/>
  <c r="AF779" i="26" s="1"/>
  <c r="AF780" i="26" s="1"/>
  <c r="AF781" i="26" s="1"/>
  <c r="AF782" i="26" s="1"/>
  <c r="AF783" i="26" s="1"/>
  <c r="AF784" i="26" s="1"/>
  <c r="AF785" i="26" s="1"/>
  <c r="AF786" i="26" s="1"/>
  <c r="AF787" i="26" s="1"/>
  <c r="AF788" i="26" s="1"/>
  <c r="AF789" i="26" s="1"/>
  <c r="AF790" i="26" s="1"/>
  <c r="AF791" i="26" s="1"/>
  <c r="AF792" i="26" s="1"/>
  <c r="AF793" i="26" s="1"/>
  <c r="AF794" i="26" s="1"/>
  <c r="AF795" i="26" s="1"/>
  <c r="AF796" i="26" s="1"/>
  <c r="AF797" i="26" s="1"/>
  <c r="AF798" i="26" s="1"/>
  <c r="AF799" i="26" s="1"/>
  <c r="AF800" i="26" s="1"/>
  <c r="AF801" i="26" s="1"/>
  <c r="AF802" i="26" s="1"/>
  <c r="AF803" i="26" s="1"/>
  <c r="AF804" i="26" s="1"/>
  <c r="AF805" i="26" s="1"/>
  <c r="AF806" i="26" s="1"/>
  <c r="AF807" i="26" s="1"/>
  <c r="AF808" i="26" s="1"/>
  <c r="AF809" i="26" s="1"/>
  <c r="AF810" i="26" s="1"/>
  <c r="AF811" i="26" s="1"/>
  <c r="AF812" i="26" s="1"/>
  <c r="AF813" i="26" s="1"/>
  <c r="AF814" i="26" s="1"/>
  <c r="AF815" i="26" s="1"/>
  <c r="AF816" i="26" s="1"/>
  <c r="AF817" i="26" s="1"/>
  <c r="AF818" i="26" s="1"/>
  <c r="AF819" i="26" s="1"/>
  <c r="AF820" i="26" s="1"/>
  <c r="AF821" i="26" s="1"/>
  <c r="AF822" i="26" s="1"/>
  <c r="AF823" i="26" s="1"/>
  <c r="AF824" i="26" s="1"/>
  <c r="AF825" i="26" s="1"/>
  <c r="AF826" i="26" s="1"/>
  <c r="AF827" i="26" s="1"/>
  <c r="AF828" i="26" s="1"/>
  <c r="AF829" i="26" s="1"/>
  <c r="AF830" i="26" s="1"/>
  <c r="AF831" i="26" s="1"/>
  <c r="AF832" i="26" s="1"/>
  <c r="AF833" i="26" s="1"/>
  <c r="AF834" i="26" s="1"/>
  <c r="AF835" i="26" s="1"/>
  <c r="AF836" i="26" s="1"/>
  <c r="AF837" i="26" s="1"/>
  <c r="AF838" i="26" s="1"/>
  <c r="AF839" i="26" s="1"/>
  <c r="AF840" i="26" s="1"/>
  <c r="AF841" i="26" s="1"/>
  <c r="AF842" i="26" s="1"/>
  <c r="AF843" i="26" s="1"/>
  <c r="AF844" i="26" s="1"/>
  <c r="AF845" i="26" s="1"/>
  <c r="AF846" i="26" s="1"/>
  <c r="AF847" i="26" s="1"/>
  <c r="AF848" i="26" s="1"/>
  <c r="AF849" i="26" s="1"/>
  <c r="AF850" i="26" s="1"/>
  <c r="AF851" i="26" s="1"/>
  <c r="AF852" i="26" s="1"/>
  <c r="AF853" i="26" s="1"/>
  <c r="AF854" i="26" s="1"/>
  <c r="AF855" i="26" s="1"/>
  <c r="AF856" i="26" s="1"/>
  <c r="AF857" i="26" s="1"/>
  <c r="AF858" i="26" s="1"/>
  <c r="AF859" i="26" s="1"/>
  <c r="AD31" i="26"/>
  <c r="AD32" i="26" s="1"/>
  <c r="AD33" i="26" s="1"/>
  <c r="AD34" i="26" s="1"/>
  <c r="X58" i="26"/>
  <c r="X59" i="26" s="1"/>
  <c r="X60" i="26" s="1"/>
  <c r="X61" i="26" s="1"/>
  <c r="X62" i="26" s="1"/>
  <c r="X63" i="26" s="1"/>
  <c r="X64" i="26" s="1"/>
  <c r="X65" i="26" s="1"/>
  <c r="X66" i="26" s="1"/>
  <c r="X67" i="26" s="1"/>
  <c r="X68" i="26" s="1"/>
  <c r="X69" i="26" s="1"/>
  <c r="Y82" i="26"/>
  <c r="Y83" i="26" s="1"/>
  <c r="Y84" i="26" s="1"/>
  <c r="Y85" i="26" s="1"/>
  <c r="Y86" i="26" s="1"/>
  <c r="Y87" i="26" s="1"/>
  <c r="Y88" i="26" s="1"/>
  <c r="Y89" i="26" s="1"/>
  <c r="Y90" i="26" s="1"/>
  <c r="Y91" i="26" s="1"/>
  <c r="Y92" i="26" s="1"/>
  <c r="Y93" i="26" s="1"/>
  <c r="AE33" i="26" l="1"/>
  <c r="AE34" i="26" s="1"/>
  <c r="AE35" i="26" s="1"/>
  <c r="X70" i="26"/>
  <c r="X71" i="26" s="1"/>
  <c r="X72" i="26" s="1"/>
  <c r="X73" i="26" s="1"/>
  <c r="X74" i="26" s="1"/>
  <c r="X75" i="26" s="1"/>
  <c r="X76" i="26" s="1"/>
  <c r="X77" i="26" s="1"/>
  <c r="X78" i="26" s="1"/>
  <c r="X79" i="26" s="1"/>
  <c r="X80" i="26" s="1"/>
  <c r="X81" i="26" s="1"/>
  <c r="AD35" i="26"/>
  <c r="AD36" i="26" s="1"/>
  <c r="AD37" i="26" s="1"/>
  <c r="AD38" i="26" s="1"/>
  <c r="AD39" i="26" s="1"/>
  <c r="AD40" i="26" s="1"/>
  <c r="AD41" i="26" s="1"/>
  <c r="AD42" i="26" s="1"/>
  <c r="AD43" i="26" s="1"/>
  <c r="AD44" i="26" s="1"/>
  <c r="AD45" i="26" s="1"/>
  <c r="Y94" i="26"/>
  <c r="Y95" i="26" s="1"/>
  <c r="Y96" i="26" s="1"/>
  <c r="Y97" i="26" s="1"/>
  <c r="Y98" i="26" s="1"/>
  <c r="Y99" i="26" s="1"/>
  <c r="Y100" i="26" s="1"/>
  <c r="Y101" i="26" s="1"/>
  <c r="Y102" i="26" s="1"/>
  <c r="Y103" i="26" s="1"/>
  <c r="Y104" i="26" s="1"/>
  <c r="Y105" i="26" s="1"/>
  <c r="AE36" i="26" l="1"/>
  <c r="AE37" i="26" s="1"/>
  <c r="AE38" i="26" s="1"/>
  <c r="AE39" i="26" s="1"/>
  <c r="AE40" i="26" s="1"/>
  <c r="AE41" i="26" s="1"/>
  <c r="AE42" i="26" s="1"/>
  <c r="AE43" i="26" s="1"/>
  <c r="AE44" i="26" s="1"/>
  <c r="AE45" i="26" s="1"/>
  <c r="AE46" i="26" s="1"/>
  <c r="AE47" i="26" s="1"/>
  <c r="AE48" i="26" s="1"/>
  <c r="AE49" i="26" s="1"/>
  <c r="AE50" i="26" s="1"/>
  <c r="AE51" i="26" s="1"/>
  <c r="AE52" i="26" s="1"/>
  <c r="AE53" i="26" s="1"/>
  <c r="AE54" i="26" s="1"/>
  <c r="AE55" i="26" s="1"/>
  <c r="AE56" i="26" s="1"/>
  <c r="AE57" i="26" s="1"/>
  <c r="AE58" i="26" s="1"/>
  <c r="AE59" i="26" s="1"/>
  <c r="AE60" i="26" s="1"/>
  <c r="AE61" i="26" s="1"/>
  <c r="AE62" i="26" s="1"/>
  <c r="AE63" i="26" s="1"/>
  <c r="AE64" i="26" s="1"/>
  <c r="AE65" i="26" s="1"/>
  <c r="AE66" i="26" s="1"/>
  <c r="AE67" i="26" s="1"/>
  <c r="AE68" i="26" s="1"/>
  <c r="AE69" i="26" s="1"/>
  <c r="AE70" i="26" s="1"/>
  <c r="AE71" i="26" s="1"/>
  <c r="AE72" i="26" s="1"/>
  <c r="AE73" i="26" s="1"/>
  <c r="AE74" i="26" s="1"/>
  <c r="AE75" i="26" s="1"/>
  <c r="AE76" i="26" s="1"/>
  <c r="AE77" i="26" s="1"/>
  <c r="AE78" i="26" s="1"/>
  <c r="AE79" i="26" s="1"/>
  <c r="AE80" i="26" s="1"/>
  <c r="AE81" i="26" s="1"/>
  <c r="AE82" i="26" s="1"/>
  <c r="AE83" i="26" s="1"/>
  <c r="AE84" i="26" s="1"/>
  <c r="AE85" i="26" s="1"/>
  <c r="AE86" i="26" s="1"/>
  <c r="AE87" i="26" s="1"/>
  <c r="AE88" i="26" s="1"/>
  <c r="AE89" i="26" s="1"/>
  <c r="AE90" i="26" s="1"/>
  <c r="AE91" i="26" s="1"/>
  <c r="AE92" i="26" s="1"/>
  <c r="AE93" i="26" s="1"/>
  <c r="AE94" i="26" s="1"/>
  <c r="AE95" i="26" s="1"/>
  <c r="AE96" i="26" s="1"/>
  <c r="AE97" i="26" s="1"/>
  <c r="AE98" i="26" s="1"/>
  <c r="AE99" i="26" s="1"/>
  <c r="AE100" i="26" s="1"/>
  <c r="AE101" i="26" s="1"/>
  <c r="AE102" i="26" s="1"/>
  <c r="AE103" i="26" s="1"/>
  <c r="AE104" i="26" s="1"/>
  <c r="AE105" i="26" s="1"/>
  <c r="AE106" i="26" s="1"/>
  <c r="AE107" i="26" s="1"/>
  <c r="AE108" i="26" s="1"/>
  <c r="AE109" i="26" s="1"/>
  <c r="AE110" i="26" s="1"/>
  <c r="AE111" i="26" s="1"/>
  <c r="AE112" i="26" s="1"/>
  <c r="AE113" i="26" s="1"/>
  <c r="AE114" i="26" s="1"/>
  <c r="AE115" i="26" s="1"/>
  <c r="AE116" i="26" s="1"/>
  <c r="AE117" i="26" s="1"/>
  <c r="AE118" i="26" s="1"/>
  <c r="AE119" i="26" s="1"/>
  <c r="AE120" i="26" s="1"/>
  <c r="AE121" i="26" s="1"/>
  <c r="AE122" i="26" s="1"/>
  <c r="AE123" i="26" s="1"/>
  <c r="AE124" i="26" s="1"/>
  <c r="AE125" i="26" s="1"/>
  <c r="AE126" i="26" s="1"/>
  <c r="AE127" i="26" s="1"/>
  <c r="AE128" i="26" s="1"/>
  <c r="AE129" i="26" s="1"/>
  <c r="AE130" i="26" s="1"/>
  <c r="AE131" i="26" s="1"/>
  <c r="AE132" i="26" s="1"/>
  <c r="AE133" i="26" s="1"/>
  <c r="AE134" i="26" s="1"/>
  <c r="AE135" i="26" s="1"/>
  <c r="AE136" i="26" s="1"/>
  <c r="AE137" i="26" s="1"/>
  <c r="AE138" i="26" s="1"/>
  <c r="AE139" i="26" s="1"/>
  <c r="AE140" i="26" s="1"/>
  <c r="AE141" i="26" s="1"/>
  <c r="AE142" i="26" s="1"/>
  <c r="AE143" i="26" s="1"/>
  <c r="AE144" i="26" s="1"/>
  <c r="AE145" i="26" s="1"/>
  <c r="AE146" i="26" s="1"/>
  <c r="AE147" i="26" s="1"/>
  <c r="AE148" i="26" s="1"/>
  <c r="AE149" i="26" s="1"/>
  <c r="AE150" i="26" s="1"/>
  <c r="AE151" i="26" s="1"/>
  <c r="AE152" i="26" s="1"/>
  <c r="AE153" i="26" s="1"/>
  <c r="AE154" i="26" s="1"/>
  <c r="AE155" i="26" s="1"/>
  <c r="AE156" i="26" s="1"/>
  <c r="AE157" i="26" s="1"/>
  <c r="AE158" i="26" s="1"/>
  <c r="AE159" i="26" s="1"/>
  <c r="AE160" i="26" s="1"/>
  <c r="AE161" i="26" s="1"/>
  <c r="AE162" i="26" s="1"/>
  <c r="AE163" i="26" s="1"/>
  <c r="AE164" i="26" s="1"/>
  <c r="AE165" i="26" s="1"/>
  <c r="AE166" i="26" s="1"/>
  <c r="AE167" i="26" s="1"/>
  <c r="AE168" i="26" s="1"/>
  <c r="AE169" i="26" s="1"/>
  <c r="AE170" i="26" s="1"/>
  <c r="AE171" i="26" s="1"/>
  <c r="AE172" i="26" s="1"/>
  <c r="AE173" i="26" s="1"/>
  <c r="AE174" i="26" s="1"/>
  <c r="AE175" i="26" s="1"/>
  <c r="AE176" i="26" s="1"/>
  <c r="AE177" i="26" s="1"/>
  <c r="AE178" i="26" s="1"/>
  <c r="AE179" i="26" s="1"/>
  <c r="AE180" i="26" s="1"/>
  <c r="AE181" i="26" s="1"/>
  <c r="AE182" i="26" s="1"/>
  <c r="AE183" i="26" s="1"/>
  <c r="AE184" i="26" s="1"/>
  <c r="AE185" i="26" s="1"/>
  <c r="AE186" i="26" s="1"/>
  <c r="AE187" i="26" s="1"/>
  <c r="AE188" i="26" s="1"/>
  <c r="AE189" i="26" s="1"/>
  <c r="AE190" i="26" s="1"/>
  <c r="AE191" i="26" s="1"/>
  <c r="AE192" i="26" s="1"/>
  <c r="AE193" i="26" s="1"/>
  <c r="AE194" i="26" s="1"/>
  <c r="AE195" i="26" s="1"/>
  <c r="AE196" i="26" s="1"/>
  <c r="AE197" i="26" s="1"/>
  <c r="AE198" i="26" s="1"/>
  <c r="AE199" i="26" s="1"/>
  <c r="AE200" i="26" s="1"/>
  <c r="AE201" i="26" s="1"/>
  <c r="AE202" i="26" s="1"/>
  <c r="AE203" i="26" s="1"/>
  <c r="AE204" i="26" s="1"/>
  <c r="AE205" i="26" s="1"/>
  <c r="AE206" i="26" s="1"/>
  <c r="AE207" i="26" s="1"/>
  <c r="AE208" i="26" s="1"/>
  <c r="AE209" i="26" s="1"/>
  <c r="AE210" i="26" s="1"/>
  <c r="AE211" i="26" s="1"/>
  <c r="AE212" i="26" s="1"/>
  <c r="AE213" i="26" s="1"/>
  <c r="AE214" i="26" s="1"/>
  <c r="AE215" i="26" s="1"/>
  <c r="AE216" i="26" s="1"/>
  <c r="AE217" i="26" s="1"/>
  <c r="AE218" i="26" s="1"/>
  <c r="AE219" i="26" s="1"/>
  <c r="AE220" i="26" s="1"/>
  <c r="AE221" i="26" s="1"/>
  <c r="AE222" i="26" s="1"/>
  <c r="AE223" i="26" s="1"/>
  <c r="AE224" i="26" s="1"/>
  <c r="AE225" i="26" s="1"/>
  <c r="AE226" i="26" s="1"/>
  <c r="AE227" i="26" s="1"/>
  <c r="AE228" i="26" s="1"/>
  <c r="AE229" i="26" s="1"/>
  <c r="AE230" i="26" s="1"/>
  <c r="AE231" i="26" s="1"/>
  <c r="AE232" i="26" s="1"/>
  <c r="AE233" i="26" s="1"/>
  <c r="AE234" i="26" s="1"/>
  <c r="AE235" i="26" s="1"/>
  <c r="AE236" i="26" s="1"/>
  <c r="AE237" i="26" s="1"/>
  <c r="AE238" i="26" s="1"/>
  <c r="AE239" i="26" s="1"/>
  <c r="AE240" i="26" s="1"/>
  <c r="AE241" i="26" s="1"/>
  <c r="AE242" i="26" s="1"/>
  <c r="AE243" i="26" s="1"/>
  <c r="AE244" i="26" s="1"/>
  <c r="AE245" i="26" s="1"/>
  <c r="AE246" i="26" s="1"/>
  <c r="AE247" i="26" s="1"/>
  <c r="AE248" i="26" s="1"/>
  <c r="AE249" i="26" s="1"/>
  <c r="AE250" i="26" s="1"/>
  <c r="AE251" i="26" s="1"/>
  <c r="AE252" i="26" s="1"/>
  <c r="AE253" i="26" s="1"/>
  <c r="AE254" i="26" s="1"/>
  <c r="AE255" i="26" s="1"/>
  <c r="AE256" i="26" s="1"/>
  <c r="AE257" i="26" s="1"/>
  <c r="AE258" i="26" s="1"/>
  <c r="AE259" i="26" s="1"/>
  <c r="AE260" i="26" s="1"/>
  <c r="AE261" i="26" s="1"/>
  <c r="AE262" i="26" s="1"/>
  <c r="AE263" i="26" s="1"/>
  <c r="AE264" i="26" s="1"/>
  <c r="AE265" i="26" s="1"/>
  <c r="AE266" i="26" s="1"/>
  <c r="AE267" i="26" s="1"/>
  <c r="AE268" i="26" s="1"/>
  <c r="AE269" i="26" s="1"/>
  <c r="AE270" i="26" s="1"/>
  <c r="AE271" i="26" s="1"/>
  <c r="AE272" i="26" s="1"/>
  <c r="AE273" i="26" s="1"/>
  <c r="AE274" i="26" s="1"/>
  <c r="AE275" i="26" s="1"/>
  <c r="AE276" i="26" s="1"/>
  <c r="AE277" i="26" s="1"/>
  <c r="AE278" i="26" s="1"/>
  <c r="AE279" i="26" s="1"/>
  <c r="AE280" i="26" s="1"/>
  <c r="AE281" i="26" s="1"/>
  <c r="AE282" i="26" s="1"/>
  <c r="AE283" i="26" s="1"/>
  <c r="AE284" i="26" s="1"/>
  <c r="AE285" i="26" s="1"/>
  <c r="AE286" i="26" s="1"/>
  <c r="AE287" i="26" s="1"/>
  <c r="AE288" i="26" s="1"/>
  <c r="AE289" i="26" s="1"/>
  <c r="AE290" i="26" s="1"/>
  <c r="AE291" i="26" s="1"/>
  <c r="AE292" i="26" s="1"/>
  <c r="AE293" i="26" s="1"/>
  <c r="AE294" i="26" s="1"/>
  <c r="AE295" i="26" s="1"/>
  <c r="AE296" i="26" s="1"/>
  <c r="AE297" i="26" s="1"/>
  <c r="AE298" i="26" s="1"/>
  <c r="AE299" i="26" s="1"/>
  <c r="AE300" i="26" s="1"/>
  <c r="AE301" i="26" s="1"/>
  <c r="AE302" i="26" s="1"/>
  <c r="AE303" i="26" s="1"/>
  <c r="AE304" i="26" s="1"/>
  <c r="AE305" i="26" s="1"/>
  <c r="AE306" i="26" s="1"/>
  <c r="AE307" i="26" s="1"/>
  <c r="AE308" i="26" s="1"/>
  <c r="AE309" i="26" s="1"/>
  <c r="AE310" i="26" s="1"/>
  <c r="AE311" i="26" s="1"/>
  <c r="AE312" i="26" s="1"/>
  <c r="AE313" i="26" s="1"/>
  <c r="AE314" i="26" s="1"/>
  <c r="AE315" i="26" s="1"/>
  <c r="AE316" i="26" s="1"/>
  <c r="AE317" i="26" s="1"/>
  <c r="AE318" i="26" s="1"/>
  <c r="AE319" i="26" s="1"/>
  <c r="AE320" i="26" s="1"/>
  <c r="AE321" i="26" s="1"/>
  <c r="AE322" i="26" s="1"/>
  <c r="AE323" i="26" s="1"/>
  <c r="AE324" i="26" s="1"/>
  <c r="AE325" i="26" s="1"/>
  <c r="AE326" i="26" s="1"/>
  <c r="AE327" i="26" s="1"/>
  <c r="AE328" i="26" s="1"/>
  <c r="AE329" i="26" s="1"/>
  <c r="AE330" i="26" s="1"/>
  <c r="AE331" i="26" s="1"/>
  <c r="AE332" i="26" s="1"/>
  <c r="AE333" i="26" s="1"/>
  <c r="AE334" i="26" s="1"/>
  <c r="AE335" i="26" s="1"/>
  <c r="AE336" i="26" s="1"/>
  <c r="AE337" i="26" s="1"/>
  <c r="AE338" i="26" s="1"/>
  <c r="AE339" i="26" s="1"/>
  <c r="AE340" i="26" s="1"/>
  <c r="AE341" i="26" s="1"/>
  <c r="AE342" i="26" s="1"/>
  <c r="AE343" i="26" s="1"/>
  <c r="AE344" i="26" s="1"/>
  <c r="AE345" i="26" s="1"/>
  <c r="AE346" i="26" s="1"/>
  <c r="AE347" i="26" s="1"/>
  <c r="AE348" i="26" s="1"/>
  <c r="AE349" i="26" s="1"/>
  <c r="AE350" i="26" s="1"/>
  <c r="AE351" i="26" s="1"/>
  <c r="AE352" i="26" s="1"/>
  <c r="AE353" i="26" s="1"/>
  <c r="AE354" i="26" s="1"/>
  <c r="AE355" i="26" s="1"/>
  <c r="AE356" i="26" s="1"/>
  <c r="AE357" i="26" s="1"/>
  <c r="AE358" i="26" s="1"/>
  <c r="AE359" i="26" s="1"/>
  <c r="AE360" i="26" s="1"/>
  <c r="AE361" i="26" s="1"/>
  <c r="AE362" i="26" s="1"/>
  <c r="AE363" i="26" s="1"/>
  <c r="AE364" i="26" s="1"/>
  <c r="AE365" i="26" s="1"/>
  <c r="AE366" i="26" s="1"/>
  <c r="AE367" i="26" s="1"/>
  <c r="AE368" i="26" s="1"/>
  <c r="AE369" i="26" s="1"/>
  <c r="AE370" i="26" s="1"/>
  <c r="AE371" i="26" s="1"/>
  <c r="AE372" i="26" s="1"/>
  <c r="AE373" i="26" s="1"/>
  <c r="AE374" i="26" s="1"/>
  <c r="AE375" i="26" s="1"/>
  <c r="AE376" i="26" s="1"/>
  <c r="AE377" i="26" s="1"/>
  <c r="AE378" i="26" s="1"/>
  <c r="AE379" i="26" s="1"/>
  <c r="AE380" i="26" s="1"/>
  <c r="AE381" i="26" s="1"/>
  <c r="AE382" i="26" s="1"/>
  <c r="AE383" i="26" s="1"/>
  <c r="AE384" i="26" s="1"/>
  <c r="AE385" i="26" s="1"/>
  <c r="AE386" i="26" s="1"/>
  <c r="AE387" i="26" s="1"/>
  <c r="AE388" i="26" s="1"/>
  <c r="AE389" i="26" s="1"/>
  <c r="AE390" i="26" s="1"/>
  <c r="AE391" i="26" s="1"/>
  <c r="AE392" i="26" s="1"/>
  <c r="AE393" i="26" s="1"/>
  <c r="AE394" i="26" s="1"/>
  <c r="AE395" i="26" s="1"/>
  <c r="AE396" i="26" s="1"/>
  <c r="AE397" i="26" s="1"/>
  <c r="AE398" i="26" s="1"/>
  <c r="AE399" i="26" s="1"/>
  <c r="AE400" i="26" s="1"/>
  <c r="AE401" i="26" s="1"/>
  <c r="AE402" i="26" s="1"/>
  <c r="AE403" i="26" s="1"/>
  <c r="AE404" i="26" s="1"/>
  <c r="AE405" i="26" s="1"/>
  <c r="AE406" i="26" s="1"/>
  <c r="AE407" i="26" s="1"/>
  <c r="AE408" i="26" s="1"/>
  <c r="AE409" i="26" s="1"/>
  <c r="AE410" i="26" s="1"/>
  <c r="AE411" i="26" s="1"/>
  <c r="AE412" i="26" s="1"/>
  <c r="AE413" i="26" s="1"/>
  <c r="AE414" i="26" s="1"/>
  <c r="AE415" i="26" s="1"/>
  <c r="AE416" i="26" s="1"/>
  <c r="AE417" i="26" s="1"/>
  <c r="AE418" i="26" s="1"/>
  <c r="AE419" i="26" s="1"/>
  <c r="AE420" i="26" s="1"/>
  <c r="AE421" i="26" s="1"/>
  <c r="AE422" i="26" s="1"/>
  <c r="AE423" i="26" s="1"/>
  <c r="AE424" i="26" s="1"/>
  <c r="AE425" i="26" s="1"/>
  <c r="AE426" i="26" s="1"/>
  <c r="AE427" i="26" s="1"/>
  <c r="AE428" i="26" s="1"/>
  <c r="AE429" i="26" s="1"/>
  <c r="AE430" i="26" s="1"/>
  <c r="AE431" i="26" s="1"/>
  <c r="AE432" i="26" s="1"/>
  <c r="AE433" i="26" s="1"/>
  <c r="AE434" i="26" s="1"/>
  <c r="AE435" i="26" s="1"/>
  <c r="AE436" i="26" s="1"/>
  <c r="AE437" i="26" s="1"/>
  <c r="AE438" i="26" s="1"/>
  <c r="AE439" i="26" s="1"/>
  <c r="AE440" i="26" s="1"/>
  <c r="AE441" i="26" s="1"/>
  <c r="AE442" i="26" s="1"/>
  <c r="AE443" i="26" s="1"/>
  <c r="AE444" i="26" s="1"/>
  <c r="AE445" i="26" s="1"/>
  <c r="AE446" i="26" s="1"/>
  <c r="AE447" i="26" s="1"/>
  <c r="AE448" i="26" s="1"/>
  <c r="AE449" i="26" s="1"/>
  <c r="AE450" i="26" s="1"/>
  <c r="AE451" i="26" s="1"/>
  <c r="AE452" i="26" s="1"/>
  <c r="AE453" i="26" s="1"/>
  <c r="AE454" i="26" s="1"/>
  <c r="AE455" i="26" s="1"/>
  <c r="AE456" i="26" s="1"/>
  <c r="AE457" i="26" s="1"/>
  <c r="AE458" i="26" s="1"/>
  <c r="AE459" i="26" s="1"/>
  <c r="AE460" i="26" s="1"/>
  <c r="AE461" i="26" s="1"/>
  <c r="AE462" i="26" s="1"/>
  <c r="AE463" i="26" s="1"/>
  <c r="AE464" i="26" s="1"/>
  <c r="AE465" i="26" s="1"/>
  <c r="AE466" i="26" s="1"/>
  <c r="AE467" i="26" s="1"/>
  <c r="AE468" i="26" s="1"/>
  <c r="AE469" i="26" s="1"/>
  <c r="AE470" i="26" s="1"/>
  <c r="AE471" i="26" s="1"/>
  <c r="AE472" i="26" s="1"/>
  <c r="AE473" i="26" s="1"/>
  <c r="AE474" i="26" s="1"/>
  <c r="AE475" i="26" s="1"/>
  <c r="AE476" i="26" s="1"/>
  <c r="AE477" i="26" s="1"/>
  <c r="AE478" i="26" s="1"/>
  <c r="AE479" i="26" s="1"/>
  <c r="AE480" i="26" s="1"/>
  <c r="AE481" i="26" s="1"/>
  <c r="AE482" i="26" s="1"/>
  <c r="AE483" i="26" s="1"/>
  <c r="AE484" i="26" s="1"/>
  <c r="AE485" i="26" s="1"/>
  <c r="AE486" i="26" s="1"/>
  <c r="AE487" i="26" s="1"/>
  <c r="AE488" i="26" s="1"/>
  <c r="AE489" i="26" s="1"/>
  <c r="AE490" i="26" s="1"/>
  <c r="AE491" i="26" s="1"/>
  <c r="AE492" i="26" s="1"/>
  <c r="AE493" i="26" s="1"/>
  <c r="AE494" i="26" s="1"/>
  <c r="AE495" i="26" s="1"/>
  <c r="AE496" i="26" s="1"/>
  <c r="AE497" i="26" s="1"/>
  <c r="AE498" i="26" s="1"/>
  <c r="AE499" i="26" s="1"/>
  <c r="AE500" i="26" s="1"/>
  <c r="AE501" i="26" s="1"/>
  <c r="AE502" i="26" s="1"/>
  <c r="AE503" i="26" s="1"/>
  <c r="AE504" i="26" s="1"/>
  <c r="AE505" i="26" s="1"/>
  <c r="AE506" i="26" s="1"/>
  <c r="AE507" i="26" s="1"/>
  <c r="AE508" i="26" s="1"/>
  <c r="AE509" i="26" s="1"/>
  <c r="AE510" i="26" s="1"/>
  <c r="AE511" i="26" s="1"/>
  <c r="AE512" i="26" s="1"/>
  <c r="AE513" i="26" s="1"/>
  <c r="AE514" i="26" s="1"/>
  <c r="AE515" i="26" s="1"/>
  <c r="AE516" i="26" s="1"/>
  <c r="AE517" i="26" s="1"/>
  <c r="AE518" i="26" s="1"/>
  <c r="AE519" i="26" s="1"/>
  <c r="AE520" i="26" s="1"/>
  <c r="AE521" i="26" s="1"/>
  <c r="AE522" i="26" s="1"/>
  <c r="AE523" i="26" s="1"/>
  <c r="AE524" i="26" s="1"/>
  <c r="AE525" i="26" s="1"/>
  <c r="AE526" i="26" s="1"/>
  <c r="AE527" i="26" s="1"/>
  <c r="AE528" i="26" s="1"/>
  <c r="AE529" i="26" s="1"/>
  <c r="AE530" i="26" s="1"/>
  <c r="AE531" i="26" s="1"/>
  <c r="AE532" i="26" s="1"/>
  <c r="AE533" i="26" s="1"/>
  <c r="AE534" i="26" s="1"/>
  <c r="AE535" i="26" s="1"/>
  <c r="AE536" i="26" s="1"/>
  <c r="AE537" i="26" s="1"/>
  <c r="AE538" i="26" s="1"/>
  <c r="AE539" i="26" s="1"/>
  <c r="AE540" i="26" s="1"/>
  <c r="AE541" i="26" s="1"/>
  <c r="AE542" i="26" s="1"/>
  <c r="AE543" i="26" s="1"/>
  <c r="AE544" i="26" s="1"/>
  <c r="AE545" i="26" s="1"/>
  <c r="AE546" i="26" s="1"/>
  <c r="AE547" i="26" s="1"/>
  <c r="AE548" i="26" s="1"/>
  <c r="AE549" i="26" s="1"/>
  <c r="AE550" i="26" s="1"/>
  <c r="AE551" i="26" s="1"/>
  <c r="AE552" i="26" s="1"/>
  <c r="AE553" i="26" s="1"/>
  <c r="AE554" i="26" s="1"/>
  <c r="AE555" i="26" s="1"/>
  <c r="AE556" i="26" s="1"/>
  <c r="AE557" i="26" s="1"/>
  <c r="AE558" i="26" s="1"/>
  <c r="AE559" i="26" s="1"/>
  <c r="AE560" i="26" s="1"/>
  <c r="AE561" i="26" s="1"/>
  <c r="AE562" i="26" s="1"/>
  <c r="AE563" i="26" s="1"/>
  <c r="AE564" i="26" s="1"/>
  <c r="AE565" i="26" s="1"/>
  <c r="AE566" i="26" s="1"/>
  <c r="AE567" i="26" s="1"/>
  <c r="AE568" i="26" s="1"/>
  <c r="AE569" i="26" s="1"/>
  <c r="AE570" i="26" s="1"/>
  <c r="AE571" i="26" s="1"/>
  <c r="AE572" i="26" s="1"/>
  <c r="AE573" i="26" s="1"/>
  <c r="AE574" i="26" s="1"/>
  <c r="AE575" i="26" s="1"/>
  <c r="AE576" i="26" s="1"/>
  <c r="AE577" i="26" s="1"/>
  <c r="AE578" i="26" s="1"/>
  <c r="AE579" i="26" s="1"/>
  <c r="AE580" i="26" s="1"/>
  <c r="AE581" i="26" s="1"/>
  <c r="AE582" i="26" s="1"/>
  <c r="AE583" i="26" s="1"/>
  <c r="AE584" i="26" s="1"/>
  <c r="AE585" i="26" s="1"/>
  <c r="AE586" i="26" s="1"/>
  <c r="AE587" i="26" s="1"/>
  <c r="AE588" i="26" s="1"/>
  <c r="AE589" i="26" s="1"/>
  <c r="AE590" i="26" s="1"/>
  <c r="AE591" i="26" s="1"/>
  <c r="AE592" i="26" s="1"/>
  <c r="AE593" i="26" s="1"/>
  <c r="AE594" i="26" s="1"/>
  <c r="AE595" i="26" s="1"/>
  <c r="AE596" i="26" s="1"/>
  <c r="AE597" i="26" s="1"/>
  <c r="AE598" i="26" s="1"/>
  <c r="AE599" i="26" s="1"/>
  <c r="AE600" i="26" s="1"/>
  <c r="AE601" i="26" s="1"/>
  <c r="AE602" i="26" s="1"/>
  <c r="AE603" i="26" s="1"/>
  <c r="AE604" i="26" s="1"/>
  <c r="AE605" i="26" s="1"/>
  <c r="AE606" i="26" s="1"/>
  <c r="AE607" i="26" s="1"/>
  <c r="AE608" i="26" s="1"/>
  <c r="AE609" i="26" s="1"/>
  <c r="AE610" i="26" s="1"/>
  <c r="AE611" i="26" s="1"/>
  <c r="AE612" i="26" s="1"/>
  <c r="AE613" i="26" s="1"/>
  <c r="AE614" i="26" s="1"/>
  <c r="AE615" i="26" s="1"/>
  <c r="AE616" i="26" s="1"/>
  <c r="AE617" i="26" s="1"/>
  <c r="AE618" i="26" s="1"/>
  <c r="AE619" i="26" s="1"/>
  <c r="AE620" i="26" s="1"/>
  <c r="AE621" i="26" s="1"/>
  <c r="AE622" i="26" s="1"/>
  <c r="AE623" i="26" s="1"/>
  <c r="AE624" i="26" s="1"/>
  <c r="AE625" i="26" s="1"/>
  <c r="AE626" i="26" s="1"/>
  <c r="AE627" i="26" s="1"/>
  <c r="AE628" i="26" s="1"/>
  <c r="AE629" i="26" s="1"/>
  <c r="AE630" i="26" s="1"/>
  <c r="AE631" i="26" s="1"/>
  <c r="AE632" i="26" s="1"/>
  <c r="AE633" i="26" s="1"/>
  <c r="AE634" i="26" s="1"/>
  <c r="AE635" i="26" s="1"/>
  <c r="AE636" i="26" s="1"/>
  <c r="AE637" i="26" s="1"/>
  <c r="AE638" i="26" s="1"/>
  <c r="AE639" i="26" s="1"/>
  <c r="AE640" i="26" s="1"/>
  <c r="AE641" i="26" s="1"/>
  <c r="AE642" i="26" s="1"/>
  <c r="AE643" i="26" s="1"/>
  <c r="AE644" i="26" s="1"/>
  <c r="AE645" i="26" s="1"/>
  <c r="AE646" i="26" s="1"/>
  <c r="AE647" i="26" s="1"/>
  <c r="AE648" i="26" s="1"/>
  <c r="AE649" i="26" s="1"/>
  <c r="AE650" i="26" s="1"/>
  <c r="AE651" i="26" s="1"/>
  <c r="AE652" i="26" s="1"/>
  <c r="AE653" i="26" s="1"/>
  <c r="AE654" i="26" s="1"/>
  <c r="AE655" i="26" s="1"/>
  <c r="AE656" i="26" s="1"/>
  <c r="AE657" i="26" s="1"/>
  <c r="AE658" i="26" s="1"/>
  <c r="AE659" i="26" s="1"/>
  <c r="AE660" i="26" s="1"/>
  <c r="AE661" i="26" s="1"/>
  <c r="AE662" i="26" s="1"/>
  <c r="AE663" i="26" s="1"/>
  <c r="AE664" i="26" s="1"/>
  <c r="AE665" i="26" s="1"/>
  <c r="AE666" i="26" s="1"/>
  <c r="AE667" i="26" s="1"/>
  <c r="AE668" i="26" s="1"/>
  <c r="AE669" i="26" s="1"/>
  <c r="AE670" i="26" s="1"/>
  <c r="AE671" i="26" s="1"/>
  <c r="AE672" i="26" s="1"/>
  <c r="AE673" i="26" s="1"/>
  <c r="AE674" i="26" s="1"/>
  <c r="AE675" i="26" s="1"/>
  <c r="AE676" i="26" s="1"/>
  <c r="AE677" i="26" s="1"/>
  <c r="AE678" i="26" s="1"/>
  <c r="AE679" i="26" s="1"/>
  <c r="AE680" i="26" s="1"/>
  <c r="AE681" i="26" s="1"/>
  <c r="AE682" i="26" s="1"/>
  <c r="AE683" i="26" s="1"/>
  <c r="AE684" i="26" s="1"/>
  <c r="AE685" i="26" s="1"/>
  <c r="AE686" i="26" s="1"/>
  <c r="AE687" i="26" s="1"/>
  <c r="AE688" i="26" s="1"/>
  <c r="AE689" i="26" s="1"/>
  <c r="AE690" i="26" s="1"/>
  <c r="AE691" i="26" s="1"/>
  <c r="AE692" i="26" s="1"/>
  <c r="AE693" i="26" s="1"/>
  <c r="AE694" i="26" s="1"/>
  <c r="AE695" i="26" s="1"/>
  <c r="AE696" i="26" s="1"/>
  <c r="AE697" i="26" s="1"/>
  <c r="AE698" i="26" s="1"/>
  <c r="AE699" i="26" s="1"/>
  <c r="AE700" i="26" s="1"/>
  <c r="AE701" i="26" s="1"/>
  <c r="AE702" i="26" s="1"/>
  <c r="AE703" i="26" s="1"/>
  <c r="AE704" i="26" s="1"/>
  <c r="AE705" i="26" s="1"/>
  <c r="AE706" i="26" s="1"/>
  <c r="AE707" i="26" s="1"/>
  <c r="AE708" i="26" s="1"/>
  <c r="AE709" i="26" s="1"/>
  <c r="AE710" i="26" s="1"/>
  <c r="AE711" i="26" s="1"/>
  <c r="AE712" i="26" s="1"/>
  <c r="AE713" i="26" s="1"/>
  <c r="AE714" i="26" s="1"/>
  <c r="AE715" i="26" s="1"/>
  <c r="AE716" i="26" s="1"/>
  <c r="AE717" i="26" s="1"/>
  <c r="AE718" i="26" s="1"/>
  <c r="AE719" i="26" s="1"/>
  <c r="AE720" i="26" s="1"/>
  <c r="AE721" i="26" s="1"/>
  <c r="AE722" i="26" s="1"/>
  <c r="AE723" i="26" s="1"/>
  <c r="AE724" i="26" s="1"/>
  <c r="AE725" i="26" s="1"/>
  <c r="AE726" i="26" s="1"/>
  <c r="AE727" i="26" s="1"/>
  <c r="AE728" i="26" s="1"/>
  <c r="AE729" i="26" s="1"/>
  <c r="AE730" i="26" s="1"/>
  <c r="AE731" i="26" s="1"/>
  <c r="AE732" i="26" s="1"/>
  <c r="AE733" i="26" s="1"/>
  <c r="AE734" i="26" s="1"/>
  <c r="AE735" i="26" s="1"/>
  <c r="AE736" i="26" s="1"/>
  <c r="AE737" i="26" s="1"/>
  <c r="AE738" i="26" s="1"/>
  <c r="AE739" i="26" s="1"/>
  <c r="AE740" i="26" s="1"/>
  <c r="AE741" i="26" s="1"/>
  <c r="AE742" i="26" s="1"/>
  <c r="AE743" i="26" s="1"/>
  <c r="AE744" i="26" s="1"/>
  <c r="AE745" i="26" s="1"/>
  <c r="AE746" i="26" s="1"/>
  <c r="AE747" i="26" s="1"/>
  <c r="AE748" i="26" s="1"/>
  <c r="AE749" i="26" s="1"/>
  <c r="AE750" i="26" s="1"/>
  <c r="AE751" i="26" s="1"/>
  <c r="AE752" i="26" s="1"/>
  <c r="AE753" i="26" s="1"/>
  <c r="AE754" i="26" s="1"/>
  <c r="AE755" i="26" s="1"/>
  <c r="AE756" i="26" s="1"/>
  <c r="AE757" i="26" s="1"/>
  <c r="AE758" i="26" s="1"/>
  <c r="AE759" i="26" s="1"/>
  <c r="AE760" i="26" s="1"/>
  <c r="AE761" i="26" s="1"/>
  <c r="AE762" i="26" s="1"/>
  <c r="AE763" i="26" s="1"/>
  <c r="AE764" i="26" s="1"/>
  <c r="AE765" i="26" s="1"/>
  <c r="AE766" i="26" s="1"/>
  <c r="AE767" i="26" s="1"/>
  <c r="AE768" i="26" s="1"/>
  <c r="AE769" i="26" s="1"/>
  <c r="AE770" i="26" s="1"/>
  <c r="AE771" i="26" s="1"/>
  <c r="AE772" i="26" s="1"/>
  <c r="AE773" i="26" s="1"/>
  <c r="AE774" i="26" s="1"/>
  <c r="AE775" i="26" s="1"/>
  <c r="AE776" i="26" s="1"/>
  <c r="AE777" i="26" s="1"/>
  <c r="AE778" i="26" s="1"/>
  <c r="AE779" i="26" s="1"/>
  <c r="AE780" i="26" s="1"/>
  <c r="AE781" i="26" s="1"/>
  <c r="AE782" i="26" s="1"/>
  <c r="AE783" i="26" s="1"/>
  <c r="AE784" i="26" s="1"/>
  <c r="AE785" i="26" s="1"/>
  <c r="AE786" i="26" s="1"/>
  <c r="AE787" i="26" s="1"/>
  <c r="AE788" i="26" s="1"/>
  <c r="AE789" i="26" s="1"/>
  <c r="AE790" i="26" s="1"/>
  <c r="AE791" i="26" s="1"/>
  <c r="AE792" i="26" s="1"/>
  <c r="AE793" i="26" s="1"/>
  <c r="AE794" i="26" s="1"/>
  <c r="AE795" i="26" s="1"/>
  <c r="AE796" i="26" s="1"/>
  <c r="AE797" i="26" s="1"/>
  <c r="AE798" i="26" s="1"/>
  <c r="AE799" i="26" s="1"/>
  <c r="AE800" i="26" s="1"/>
  <c r="AE801" i="26" s="1"/>
  <c r="AE802" i="26" s="1"/>
  <c r="AE803" i="26" s="1"/>
  <c r="AE804" i="26" s="1"/>
  <c r="AE805" i="26" s="1"/>
  <c r="AE806" i="26" s="1"/>
  <c r="AE807" i="26" s="1"/>
  <c r="AE808" i="26" s="1"/>
  <c r="AE809" i="26" s="1"/>
  <c r="AE810" i="26" s="1"/>
  <c r="AE811" i="26" s="1"/>
  <c r="AE812" i="26" s="1"/>
  <c r="AE813" i="26" s="1"/>
  <c r="AE814" i="26" s="1"/>
  <c r="AE815" i="26" s="1"/>
  <c r="AE816" i="26" s="1"/>
  <c r="AE817" i="26" s="1"/>
  <c r="AE818" i="26" s="1"/>
  <c r="AE819" i="26" s="1"/>
  <c r="AE820" i="26" s="1"/>
  <c r="AE821" i="26" s="1"/>
  <c r="AE822" i="26" s="1"/>
  <c r="AE823" i="26" s="1"/>
  <c r="AE824" i="26" s="1"/>
  <c r="AE825" i="26" s="1"/>
  <c r="AE826" i="26" s="1"/>
  <c r="AE827" i="26" s="1"/>
  <c r="AE828" i="26" s="1"/>
  <c r="AE829" i="26" s="1"/>
  <c r="AE830" i="26" s="1"/>
  <c r="AE831" i="26" s="1"/>
  <c r="AE832" i="26" s="1"/>
  <c r="AE833" i="26" s="1"/>
  <c r="AE834" i="26" s="1"/>
  <c r="AE835" i="26" s="1"/>
  <c r="AE836" i="26" s="1"/>
  <c r="AE837" i="26" s="1"/>
  <c r="AE838" i="26" s="1"/>
  <c r="AE839" i="26" s="1"/>
  <c r="AE840" i="26" s="1"/>
  <c r="AE841" i="26" s="1"/>
  <c r="AE842" i="26" s="1"/>
  <c r="AE843" i="26" s="1"/>
  <c r="AE844" i="26" s="1"/>
  <c r="AE845" i="26" s="1"/>
  <c r="AE846" i="26" s="1"/>
  <c r="AE847" i="26" s="1"/>
  <c r="AE848" i="26" s="1"/>
  <c r="AE849" i="26" s="1"/>
  <c r="AE850" i="26" s="1"/>
  <c r="AE851" i="26" s="1"/>
  <c r="AE852" i="26" s="1"/>
  <c r="AE853" i="26" s="1"/>
  <c r="AE854" i="26" s="1"/>
  <c r="AE855" i="26" s="1"/>
  <c r="AE856" i="26" s="1"/>
  <c r="AE857" i="26" s="1"/>
  <c r="AE858" i="26" s="1"/>
  <c r="AE859" i="26" s="1"/>
  <c r="X82" i="26"/>
  <c r="X83" i="26" s="1"/>
  <c r="X84" i="26" s="1"/>
  <c r="X85" i="26" s="1"/>
  <c r="X86" i="26" s="1"/>
  <c r="X87" i="26" s="1"/>
  <c r="X88" i="26" s="1"/>
  <c r="X89" i="26" s="1"/>
  <c r="X90" i="26" s="1"/>
  <c r="X91" i="26" s="1"/>
  <c r="X92" i="26" s="1"/>
  <c r="X93" i="26" s="1"/>
  <c r="Y106" i="26"/>
  <c r="Y107" i="26" s="1"/>
  <c r="Y108" i="26" s="1"/>
  <c r="Y109" i="26" s="1"/>
  <c r="Y110" i="26" s="1"/>
  <c r="Y111" i="26" s="1"/>
  <c r="Y112" i="26" s="1"/>
  <c r="Y113" i="26" s="1"/>
  <c r="Y114" i="26" s="1"/>
  <c r="Y115" i="26" s="1"/>
  <c r="Y116" i="26" s="1"/>
  <c r="Y117" i="26" s="1"/>
  <c r="AD46" i="26"/>
  <c r="AD47" i="26" s="1"/>
  <c r="AD48" i="26" s="1"/>
  <c r="AD49" i="26" s="1"/>
  <c r="AD50" i="26" s="1"/>
  <c r="AD51" i="26" s="1"/>
  <c r="AD52" i="26" s="1"/>
  <c r="AD53" i="26" s="1"/>
  <c r="AD54" i="26" s="1"/>
  <c r="AD55" i="26" s="1"/>
  <c r="AD56" i="26" s="1"/>
  <c r="AD57" i="26" s="1"/>
  <c r="E25" i="24"/>
  <c r="AD58" i="26" l="1"/>
  <c r="AD59" i="26" s="1"/>
  <c r="AD60" i="26" s="1"/>
  <c r="AD61" i="26" s="1"/>
  <c r="AD62" i="26" s="1"/>
  <c r="AD63" i="26" s="1"/>
  <c r="AD64" i="26" s="1"/>
  <c r="AD65" i="26" s="1"/>
  <c r="AD66" i="26" s="1"/>
  <c r="AD67" i="26" s="1"/>
  <c r="AD68" i="26" s="1"/>
  <c r="AD69" i="26" s="1"/>
  <c r="Y118" i="26"/>
  <c r="Y119" i="26" s="1"/>
  <c r="Y120" i="26" s="1"/>
  <c r="Y121" i="26" s="1"/>
  <c r="Y122" i="26" s="1"/>
  <c r="Y123" i="26" s="1"/>
  <c r="Y124" i="26" s="1"/>
  <c r="Y125" i="26" s="1"/>
  <c r="Y126" i="26" s="1"/>
  <c r="Y127" i="26" s="1"/>
  <c r="Y128" i="26" s="1"/>
  <c r="Y129" i="26" s="1"/>
  <c r="X94" i="26"/>
  <c r="X95" i="26" s="1"/>
  <c r="X96" i="26" s="1"/>
  <c r="X97" i="26" s="1"/>
  <c r="X98" i="26" s="1"/>
  <c r="X99" i="26" s="1"/>
  <c r="X100" i="26" s="1"/>
  <c r="X101" i="26" s="1"/>
  <c r="X102" i="26" s="1"/>
  <c r="X103" i="26" s="1"/>
  <c r="X104" i="26" s="1"/>
  <c r="X105" i="26" s="1"/>
  <c r="E108" i="24"/>
  <c r="G102" i="24"/>
  <c r="G108" i="24" s="1"/>
  <c r="G66" i="24"/>
  <c r="F30" i="18"/>
  <c r="F36" i="18" s="1"/>
  <c r="E68" i="24" s="1"/>
  <c r="E72" i="24" s="1"/>
  <c r="X106" i="26" l="1"/>
  <c r="X107" i="26" s="1"/>
  <c r="X108" i="26" s="1"/>
  <c r="X109" i="26" s="1"/>
  <c r="X110" i="26" s="1"/>
  <c r="X111" i="26" s="1"/>
  <c r="X112" i="26" s="1"/>
  <c r="X113" i="26" s="1"/>
  <c r="X114" i="26" s="1"/>
  <c r="X115" i="26" s="1"/>
  <c r="X116" i="26" s="1"/>
  <c r="X117" i="26" s="1"/>
  <c r="AD70" i="26"/>
  <c r="AD71" i="26" s="1"/>
  <c r="AD72" i="26" s="1"/>
  <c r="AD73" i="26" s="1"/>
  <c r="AD74" i="26" s="1"/>
  <c r="AD75" i="26" s="1"/>
  <c r="AD76" i="26" s="1"/>
  <c r="AD77" i="26" s="1"/>
  <c r="AD78" i="26" s="1"/>
  <c r="AD79" i="26" s="1"/>
  <c r="AD80" i="26" s="1"/>
  <c r="AD81" i="26" s="1"/>
  <c r="Y130" i="26"/>
  <c r="Y131" i="26" s="1"/>
  <c r="Y132" i="26" s="1"/>
  <c r="Y133" i="26" s="1"/>
  <c r="Y134" i="26" s="1"/>
  <c r="Y135" i="26" s="1"/>
  <c r="Y136" i="26" s="1"/>
  <c r="Y137" i="26" s="1"/>
  <c r="Y138" i="26" s="1"/>
  <c r="Y139" i="26" s="1"/>
  <c r="Y140" i="26" s="1"/>
  <c r="Y141" i="26" s="1"/>
  <c r="G68" i="24"/>
  <c r="G72" i="24" s="1"/>
  <c r="F37" i="18"/>
  <c r="AD82" i="26" l="1"/>
  <c r="AD83" i="26" s="1"/>
  <c r="AD84" i="26" s="1"/>
  <c r="AD85" i="26" s="1"/>
  <c r="AD86" i="26" s="1"/>
  <c r="AD87" i="26" s="1"/>
  <c r="AD88" i="26" s="1"/>
  <c r="AD89" i="26" s="1"/>
  <c r="AD90" i="26" s="1"/>
  <c r="AD91" i="26" s="1"/>
  <c r="AD92" i="26" s="1"/>
  <c r="AD93" i="26" s="1"/>
  <c r="X118" i="26"/>
  <c r="X119" i="26" s="1"/>
  <c r="X120" i="26" s="1"/>
  <c r="X121" i="26" s="1"/>
  <c r="X122" i="26" s="1"/>
  <c r="X123" i="26" s="1"/>
  <c r="X124" i="26" s="1"/>
  <c r="X125" i="26" s="1"/>
  <c r="X126" i="26" s="1"/>
  <c r="X127" i="26" s="1"/>
  <c r="X128" i="26" s="1"/>
  <c r="X129" i="26" s="1"/>
  <c r="Y142" i="26"/>
  <c r="Y143" i="26" s="1"/>
  <c r="Y144" i="26" s="1"/>
  <c r="Y145" i="26" s="1"/>
  <c r="Y146" i="26" s="1"/>
  <c r="Y147" i="26" s="1"/>
  <c r="Y148" i="26" s="1"/>
  <c r="Y149" i="26" s="1"/>
  <c r="Y150" i="26" s="1"/>
  <c r="Y151" i="26" s="1"/>
  <c r="Y152" i="26" s="1"/>
  <c r="Y153" i="26" s="1"/>
  <c r="K42" i="20"/>
  <c r="E17" i="20" s="1"/>
  <c r="X130" i="26" l="1"/>
  <c r="X131" i="26" s="1"/>
  <c r="X132" i="26" s="1"/>
  <c r="X133" i="26" s="1"/>
  <c r="X134" i="26" s="1"/>
  <c r="X135" i="26" s="1"/>
  <c r="X136" i="26" s="1"/>
  <c r="X137" i="26" s="1"/>
  <c r="X138" i="26" s="1"/>
  <c r="X139" i="26" s="1"/>
  <c r="X140" i="26" s="1"/>
  <c r="X141" i="26" s="1"/>
  <c r="Y154" i="26"/>
  <c r="Y155" i="26" s="1"/>
  <c r="Y156" i="26" s="1"/>
  <c r="Y157" i="26" s="1"/>
  <c r="Y158" i="26" s="1"/>
  <c r="Y159" i="26" s="1"/>
  <c r="Y160" i="26" s="1"/>
  <c r="Y161" i="26" s="1"/>
  <c r="Y162" i="26" s="1"/>
  <c r="Y163" i="26" s="1"/>
  <c r="Y164" i="26" s="1"/>
  <c r="Y165" i="26" s="1"/>
  <c r="AD94" i="26"/>
  <c r="AD95" i="26" s="1"/>
  <c r="AD96" i="26" s="1"/>
  <c r="AD97" i="26" s="1"/>
  <c r="AD98" i="26" s="1"/>
  <c r="AD99" i="26" s="1"/>
  <c r="AD100" i="26" s="1"/>
  <c r="AD101" i="26" s="1"/>
  <c r="AD102" i="26" s="1"/>
  <c r="AD103" i="26" s="1"/>
  <c r="AD104" i="26" s="1"/>
  <c r="AD105" i="26" s="1"/>
  <c r="H56" i="18"/>
  <c r="Y166" i="26" l="1"/>
  <c r="Y167" i="26" s="1"/>
  <c r="Y168" i="26" s="1"/>
  <c r="Y169" i="26" s="1"/>
  <c r="Y170" i="26" s="1"/>
  <c r="Y171" i="26" s="1"/>
  <c r="Y172" i="26" s="1"/>
  <c r="Y173" i="26" s="1"/>
  <c r="Y174" i="26" s="1"/>
  <c r="Y175" i="26" s="1"/>
  <c r="Y176" i="26" s="1"/>
  <c r="Y177" i="26" s="1"/>
  <c r="AD106" i="26"/>
  <c r="AD107" i="26" s="1"/>
  <c r="AD108" i="26" s="1"/>
  <c r="AD109" i="26" s="1"/>
  <c r="AD110" i="26" s="1"/>
  <c r="AD111" i="26" s="1"/>
  <c r="AD112" i="26" s="1"/>
  <c r="AD113" i="26" s="1"/>
  <c r="AD114" i="26" s="1"/>
  <c r="AD115" i="26" s="1"/>
  <c r="AD116" i="26" s="1"/>
  <c r="AD117" i="26" s="1"/>
  <c r="X142" i="26"/>
  <c r="X143" i="26" s="1"/>
  <c r="X144" i="26" s="1"/>
  <c r="X145" i="26" s="1"/>
  <c r="X146" i="26" s="1"/>
  <c r="X147" i="26" s="1"/>
  <c r="X148" i="26" s="1"/>
  <c r="X149" i="26" s="1"/>
  <c r="X150" i="26" s="1"/>
  <c r="X151" i="26" s="1"/>
  <c r="X152" i="26" s="1"/>
  <c r="X153" i="26" s="1"/>
  <c r="AD118" i="26" l="1"/>
  <c r="AD119" i="26" s="1"/>
  <c r="AD120" i="26" s="1"/>
  <c r="AD121" i="26" s="1"/>
  <c r="AD122" i="26" s="1"/>
  <c r="AD123" i="26" s="1"/>
  <c r="AD124" i="26" s="1"/>
  <c r="AD125" i="26" s="1"/>
  <c r="AD126" i="26" s="1"/>
  <c r="AD127" i="26" s="1"/>
  <c r="AD128" i="26" s="1"/>
  <c r="AD129" i="26" s="1"/>
  <c r="X154" i="26"/>
  <c r="X155" i="26" s="1"/>
  <c r="X156" i="26" s="1"/>
  <c r="X157" i="26" s="1"/>
  <c r="X158" i="26" s="1"/>
  <c r="X159" i="26" s="1"/>
  <c r="X160" i="26" s="1"/>
  <c r="X161" i="26" s="1"/>
  <c r="X162" i="26" s="1"/>
  <c r="X163" i="26" s="1"/>
  <c r="X164" i="26" s="1"/>
  <c r="X165" i="26" s="1"/>
  <c r="Y178" i="26"/>
  <c r="Y179" i="26" s="1"/>
  <c r="Y180" i="26" s="1"/>
  <c r="Y181" i="26" s="1"/>
  <c r="Y182" i="26" s="1"/>
  <c r="Y183" i="26" s="1"/>
  <c r="Y184" i="26" s="1"/>
  <c r="Y185" i="26" s="1"/>
  <c r="Y186" i="26" s="1"/>
  <c r="Y187" i="26" s="1"/>
  <c r="Y188" i="26" s="1"/>
  <c r="Y189" i="26" s="1"/>
  <c r="V21" i="26"/>
  <c r="G21" i="26"/>
  <c r="F21" i="26"/>
  <c r="S22" i="26"/>
  <c r="R22" i="26" s="1"/>
  <c r="R21" i="26"/>
  <c r="X166" i="26" l="1"/>
  <c r="X167" i="26" s="1"/>
  <c r="X168" i="26" s="1"/>
  <c r="X169" i="26" s="1"/>
  <c r="X170" i="26" s="1"/>
  <c r="X171" i="26" s="1"/>
  <c r="X172" i="26" s="1"/>
  <c r="X173" i="26" s="1"/>
  <c r="X174" i="26" s="1"/>
  <c r="X175" i="26" s="1"/>
  <c r="X176" i="26" s="1"/>
  <c r="X177" i="26" s="1"/>
  <c r="Y190" i="26"/>
  <c r="Y191" i="26" s="1"/>
  <c r="Y192" i="26" s="1"/>
  <c r="Y193" i="26" s="1"/>
  <c r="Y194" i="26" s="1"/>
  <c r="Y195" i="26" s="1"/>
  <c r="Y196" i="26" s="1"/>
  <c r="Y197" i="26" s="1"/>
  <c r="Y198" i="26" s="1"/>
  <c r="Y199" i="26" s="1"/>
  <c r="Y200" i="26" s="1"/>
  <c r="Y201" i="26" s="1"/>
  <c r="AD130" i="26"/>
  <c r="AD131" i="26" s="1"/>
  <c r="AD132" i="26" s="1"/>
  <c r="AD133" i="26" s="1"/>
  <c r="AD134" i="26" s="1"/>
  <c r="AD135" i="26" s="1"/>
  <c r="AD136" i="26" s="1"/>
  <c r="AD137" i="26" s="1"/>
  <c r="AD138" i="26" s="1"/>
  <c r="AD139" i="26" s="1"/>
  <c r="AD140" i="26" s="1"/>
  <c r="AD141" i="26" s="1"/>
  <c r="G16" i="26"/>
  <c r="E16" i="26"/>
  <c r="S23" i="26"/>
  <c r="AD142" i="26" l="1"/>
  <c r="AD143" i="26" s="1"/>
  <c r="AD144" i="26" s="1"/>
  <c r="AD145" i="26" s="1"/>
  <c r="AD146" i="26" s="1"/>
  <c r="AD147" i="26" s="1"/>
  <c r="AD148" i="26" s="1"/>
  <c r="AD149" i="26" s="1"/>
  <c r="AD150" i="26" s="1"/>
  <c r="AD151" i="26" s="1"/>
  <c r="AD152" i="26" s="1"/>
  <c r="AD153" i="26" s="1"/>
  <c r="Y202" i="26"/>
  <c r="Y203" i="26" s="1"/>
  <c r="Y204" i="26" s="1"/>
  <c r="Y205" i="26" s="1"/>
  <c r="Y206" i="26" s="1"/>
  <c r="Y207" i="26" s="1"/>
  <c r="Y208" i="26" s="1"/>
  <c r="Y209" i="26" s="1"/>
  <c r="Y210" i="26" s="1"/>
  <c r="Y211" i="26" s="1"/>
  <c r="Y212" i="26" s="1"/>
  <c r="Y213" i="26" s="1"/>
  <c r="X178" i="26"/>
  <c r="X179" i="26" s="1"/>
  <c r="X180" i="26" s="1"/>
  <c r="X181" i="26" s="1"/>
  <c r="X182" i="26" s="1"/>
  <c r="X183" i="26" s="1"/>
  <c r="X184" i="26" s="1"/>
  <c r="X185" i="26" s="1"/>
  <c r="X186" i="26" s="1"/>
  <c r="X187" i="26" s="1"/>
  <c r="X188" i="26" s="1"/>
  <c r="X189" i="26" s="1"/>
  <c r="F16" i="26"/>
  <c r="R23" i="26"/>
  <c r="S24" i="26"/>
  <c r="Y214" i="26" l="1"/>
  <c r="Y215" i="26" s="1"/>
  <c r="Y216" i="26" s="1"/>
  <c r="Y217" i="26" s="1"/>
  <c r="Y218" i="26" s="1"/>
  <c r="Y219" i="26" s="1"/>
  <c r="Y220" i="26" s="1"/>
  <c r="Y221" i="26" s="1"/>
  <c r="Y222" i="26" s="1"/>
  <c r="Y223" i="26" s="1"/>
  <c r="Y224" i="26" s="1"/>
  <c r="Y225" i="26" s="1"/>
  <c r="X190" i="26"/>
  <c r="X191" i="26" s="1"/>
  <c r="X192" i="26" s="1"/>
  <c r="X193" i="26" s="1"/>
  <c r="X194" i="26" s="1"/>
  <c r="X195" i="26" s="1"/>
  <c r="X196" i="26" s="1"/>
  <c r="X197" i="26" s="1"/>
  <c r="X198" i="26" s="1"/>
  <c r="X199" i="26" s="1"/>
  <c r="X200" i="26" s="1"/>
  <c r="X201" i="26" s="1"/>
  <c r="AD154" i="26"/>
  <c r="AD155" i="26" s="1"/>
  <c r="AD156" i="26" s="1"/>
  <c r="AD157" i="26" s="1"/>
  <c r="AD158" i="26" s="1"/>
  <c r="AD159" i="26" s="1"/>
  <c r="AD160" i="26" s="1"/>
  <c r="AD161" i="26" s="1"/>
  <c r="AD162" i="26" s="1"/>
  <c r="AD163" i="26" s="1"/>
  <c r="AD164" i="26" s="1"/>
  <c r="AD165" i="26" s="1"/>
  <c r="R24" i="26"/>
  <c r="S25" i="26"/>
  <c r="X202" i="26" l="1"/>
  <c r="X203" i="26" s="1"/>
  <c r="X204" i="26" s="1"/>
  <c r="X205" i="26" s="1"/>
  <c r="X206" i="26" s="1"/>
  <c r="X207" i="26" s="1"/>
  <c r="X208" i="26" s="1"/>
  <c r="X209" i="26" s="1"/>
  <c r="X210" i="26" s="1"/>
  <c r="X211" i="26" s="1"/>
  <c r="X212" i="26" s="1"/>
  <c r="X213" i="26" s="1"/>
  <c r="AD166" i="26"/>
  <c r="AD167" i="26" s="1"/>
  <c r="AD168" i="26" s="1"/>
  <c r="AD169" i="26" s="1"/>
  <c r="AD170" i="26" s="1"/>
  <c r="AD171" i="26" s="1"/>
  <c r="AD172" i="26" s="1"/>
  <c r="AD173" i="26" s="1"/>
  <c r="AD174" i="26" s="1"/>
  <c r="AD175" i="26" s="1"/>
  <c r="AD176" i="26" s="1"/>
  <c r="AD177" i="26" s="1"/>
  <c r="Y226" i="26"/>
  <c r="Y227" i="26" s="1"/>
  <c r="Y228" i="26" s="1"/>
  <c r="Y229" i="26" s="1"/>
  <c r="Y230" i="26" s="1"/>
  <c r="Y231" i="26" s="1"/>
  <c r="Y232" i="26" s="1"/>
  <c r="Y233" i="26" s="1"/>
  <c r="Y234" i="26" s="1"/>
  <c r="Y235" i="26" s="1"/>
  <c r="Y236" i="26" s="1"/>
  <c r="Y237" i="26" s="1"/>
  <c r="R25" i="26"/>
  <c r="S26" i="26"/>
  <c r="AD178" i="26" l="1"/>
  <c r="AD179" i="26" s="1"/>
  <c r="AD180" i="26" s="1"/>
  <c r="AD181" i="26" s="1"/>
  <c r="AD182" i="26" s="1"/>
  <c r="AD183" i="26" s="1"/>
  <c r="AD184" i="26" s="1"/>
  <c r="AD185" i="26" s="1"/>
  <c r="AD186" i="26" s="1"/>
  <c r="AD187" i="26" s="1"/>
  <c r="AD188" i="26" s="1"/>
  <c r="AD189" i="26" s="1"/>
  <c r="Y238" i="26"/>
  <c r="Y239" i="26" s="1"/>
  <c r="Y240" i="26" s="1"/>
  <c r="Y241" i="26" s="1"/>
  <c r="Y242" i="26" s="1"/>
  <c r="Y243" i="26" s="1"/>
  <c r="Y244" i="26" s="1"/>
  <c r="Y245" i="26" s="1"/>
  <c r="Y246" i="26" s="1"/>
  <c r="Y247" i="26" s="1"/>
  <c r="Y248" i="26" s="1"/>
  <c r="Y249" i="26" s="1"/>
  <c r="X214" i="26"/>
  <c r="X215" i="26" s="1"/>
  <c r="X216" i="26" s="1"/>
  <c r="X217" i="26" s="1"/>
  <c r="X218" i="26" s="1"/>
  <c r="X219" i="26" s="1"/>
  <c r="X220" i="26" s="1"/>
  <c r="X221" i="26" s="1"/>
  <c r="X222" i="26" s="1"/>
  <c r="X223" i="26" s="1"/>
  <c r="X224" i="26" s="1"/>
  <c r="X225" i="26" s="1"/>
  <c r="S27" i="26"/>
  <c r="R26" i="26"/>
  <c r="X226" i="26" l="1"/>
  <c r="X227" i="26" s="1"/>
  <c r="X228" i="26" s="1"/>
  <c r="X229" i="26" s="1"/>
  <c r="X230" i="26" s="1"/>
  <c r="X231" i="26" s="1"/>
  <c r="X232" i="26" s="1"/>
  <c r="X233" i="26" s="1"/>
  <c r="X234" i="26" s="1"/>
  <c r="X235" i="26" s="1"/>
  <c r="X236" i="26" s="1"/>
  <c r="X237" i="26" s="1"/>
  <c r="AD190" i="26"/>
  <c r="AD191" i="26" s="1"/>
  <c r="AD192" i="26" s="1"/>
  <c r="AD193" i="26" s="1"/>
  <c r="AD194" i="26" s="1"/>
  <c r="AD195" i="26" s="1"/>
  <c r="AD196" i="26" s="1"/>
  <c r="AD197" i="26" s="1"/>
  <c r="AD198" i="26" s="1"/>
  <c r="AD199" i="26" s="1"/>
  <c r="AD200" i="26" s="1"/>
  <c r="AD201" i="26" s="1"/>
  <c r="Y250" i="26"/>
  <c r="Y251" i="26" s="1"/>
  <c r="Y252" i="26" s="1"/>
  <c r="Y253" i="26" s="1"/>
  <c r="Y254" i="26" s="1"/>
  <c r="Y255" i="26" s="1"/>
  <c r="Y256" i="26" s="1"/>
  <c r="Y257" i="26" s="1"/>
  <c r="Y258" i="26" s="1"/>
  <c r="Y259" i="26" s="1"/>
  <c r="Y260" i="26" s="1"/>
  <c r="Y261" i="26" s="1"/>
  <c r="R27" i="26"/>
  <c r="S28" i="26"/>
  <c r="X238" i="26" l="1"/>
  <c r="X239" i="26" s="1"/>
  <c r="X240" i="26" s="1"/>
  <c r="X241" i="26" s="1"/>
  <c r="X242" i="26" s="1"/>
  <c r="X243" i="26" s="1"/>
  <c r="X244" i="26" s="1"/>
  <c r="X245" i="26" s="1"/>
  <c r="X246" i="26" s="1"/>
  <c r="X247" i="26" s="1"/>
  <c r="X248" i="26" s="1"/>
  <c r="X249" i="26" s="1"/>
  <c r="Y262" i="26"/>
  <c r="Y263" i="26" s="1"/>
  <c r="Y264" i="26" s="1"/>
  <c r="Y265" i="26" s="1"/>
  <c r="Y266" i="26" s="1"/>
  <c r="Y267" i="26" s="1"/>
  <c r="Y268" i="26" s="1"/>
  <c r="Y269" i="26" s="1"/>
  <c r="Y270" i="26" s="1"/>
  <c r="Y271" i="26" s="1"/>
  <c r="Y272" i="26" s="1"/>
  <c r="Y273" i="26" s="1"/>
  <c r="AD202" i="26"/>
  <c r="AD203" i="26" s="1"/>
  <c r="AD204" i="26" s="1"/>
  <c r="AD205" i="26" s="1"/>
  <c r="AD206" i="26" s="1"/>
  <c r="AD207" i="26" s="1"/>
  <c r="AD208" i="26" s="1"/>
  <c r="AD209" i="26" s="1"/>
  <c r="AD210" i="26" s="1"/>
  <c r="AD211" i="26" s="1"/>
  <c r="AD212" i="26" s="1"/>
  <c r="AD213" i="26" s="1"/>
  <c r="R28" i="26"/>
  <c r="S29" i="26"/>
  <c r="AD214" i="26" l="1"/>
  <c r="AD215" i="26" s="1"/>
  <c r="AD216" i="26" s="1"/>
  <c r="AD217" i="26" s="1"/>
  <c r="AD218" i="26" s="1"/>
  <c r="AD219" i="26" s="1"/>
  <c r="AD220" i="26" s="1"/>
  <c r="AD221" i="26" s="1"/>
  <c r="AD222" i="26" s="1"/>
  <c r="AD223" i="26" s="1"/>
  <c r="AD224" i="26" s="1"/>
  <c r="AD225" i="26" s="1"/>
  <c r="Y274" i="26"/>
  <c r="Y275" i="26" s="1"/>
  <c r="Y276" i="26" s="1"/>
  <c r="Y277" i="26" s="1"/>
  <c r="Y278" i="26" s="1"/>
  <c r="Y279" i="26" s="1"/>
  <c r="Y280" i="26" s="1"/>
  <c r="Y281" i="26" s="1"/>
  <c r="Y282" i="26" s="1"/>
  <c r="Y283" i="26" s="1"/>
  <c r="Y284" i="26" s="1"/>
  <c r="Y285" i="26" s="1"/>
  <c r="X250" i="26"/>
  <c r="X251" i="26" s="1"/>
  <c r="X252" i="26" s="1"/>
  <c r="X253" i="26" s="1"/>
  <c r="X254" i="26" s="1"/>
  <c r="X255" i="26" s="1"/>
  <c r="X256" i="26" s="1"/>
  <c r="X257" i="26" s="1"/>
  <c r="X258" i="26" s="1"/>
  <c r="X259" i="26" s="1"/>
  <c r="X260" i="26" s="1"/>
  <c r="X261" i="26" s="1"/>
  <c r="S30" i="26"/>
  <c r="R29" i="26"/>
  <c r="X262" i="26" l="1"/>
  <c r="X263" i="26" s="1"/>
  <c r="X264" i="26" s="1"/>
  <c r="X265" i="26" s="1"/>
  <c r="X266" i="26" s="1"/>
  <c r="X267" i="26" s="1"/>
  <c r="X268" i="26" s="1"/>
  <c r="X269" i="26" s="1"/>
  <c r="X270" i="26" s="1"/>
  <c r="X271" i="26" s="1"/>
  <c r="X272" i="26" s="1"/>
  <c r="X273" i="26" s="1"/>
  <c r="Y286" i="26"/>
  <c r="Y287" i="26" s="1"/>
  <c r="Y288" i="26" s="1"/>
  <c r="Y289" i="26" s="1"/>
  <c r="Y290" i="26" s="1"/>
  <c r="Y291" i="26" s="1"/>
  <c r="Y292" i="26" s="1"/>
  <c r="Y293" i="26" s="1"/>
  <c r="Y294" i="26" s="1"/>
  <c r="Y295" i="26" s="1"/>
  <c r="Y296" i="26" s="1"/>
  <c r="Y297" i="26" s="1"/>
  <c r="AD226" i="26"/>
  <c r="AD227" i="26" s="1"/>
  <c r="AD228" i="26" s="1"/>
  <c r="AD229" i="26" s="1"/>
  <c r="AD230" i="26" s="1"/>
  <c r="AD231" i="26" s="1"/>
  <c r="AD232" i="26" s="1"/>
  <c r="AD233" i="26" s="1"/>
  <c r="AD234" i="26" s="1"/>
  <c r="AD235" i="26" s="1"/>
  <c r="AD236" i="26" s="1"/>
  <c r="AD237" i="26" s="1"/>
  <c r="R30" i="26"/>
  <c r="S31" i="26"/>
  <c r="Y298" i="26" l="1"/>
  <c r="Y299" i="26" s="1"/>
  <c r="Y300" i="26" s="1"/>
  <c r="Y301" i="26" s="1"/>
  <c r="Y302" i="26" s="1"/>
  <c r="Y303" i="26" s="1"/>
  <c r="Y304" i="26" s="1"/>
  <c r="Y305" i="26" s="1"/>
  <c r="Y306" i="26" s="1"/>
  <c r="Y307" i="26" s="1"/>
  <c r="Y308" i="26" s="1"/>
  <c r="Y309" i="26" s="1"/>
  <c r="AD238" i="26"/>
  <c r="AD239" i="26" s="1"/>
  <c r="AD240" i="26" s="1"/>
  <c r="AD241" i="26" s="1"/>
  <c r="AD242" i="26" s="1"/>
  <c r="AD243" i="26" s="1"/>
  <c r="AD244" i="26" s="1"/>
  <c r="AD245" i="26" s="1"/>
  <c r="AD246" i="26" s="1"/>
  <c r="AD247" i="26" s="1"/>
  <c r="AD248" i="26" s="1"/>
  <c r="AD249" i="26" s="1"/>
  <c r="X274" i="26"/>
  <c r="X275" i="26" s="1"/>
  <c r="X276" i="26" s="1"/>
  <c r="X277" i="26" s="1"/>
  <c r="X278" i="26" s="1"/>
  <c r="X279" i="26" s="1"/>
  <c r="X280" i="26" s="1"/>
  <c r="X281" i="26" s="1"/>
  <c r="X282" i="26" s="1"/>
  <c r="X283" i="26" s="1"/>
  <c r="X284" i="26" s="1"/>
  <c r="X285" i="26" s="1"/>
  <c r="R31" i="26"/>
  <c r="S32" i="26"/>
  <c r="X286" i="26" l="1"/>
  <c r="X287" i="26" s="1"/>
  <c r="X288" i="26" s="1"/>
  <c r="X289" i="26" s="1"/>
  <c r="X290" i="26" s="1"/>
  <c r="X291" i="26" s="1"/>
  <c r="X292" i="26" s="1"/>
  <c r="X293" i="26" s="1"/>
  <c r="X294" i="26" s="1"/>
  <c r="X295" i="26" s="1"/>
  <c r="X296" i="26" s="1"/>
  <c r="X297" i="26" s="1"/>
  <c r="AD250" i="26"/>
  <c r="AD251" i="26" s="1"/>
  <c r="AD252" i="26" s="1"/>
  <c r="AD253" i="26" s="1"/>
  <c r="AD254" i="26" s="1"/>
  <c r="AD255" i="26" s="1"/>
  <c r="AD256" i="26" s="1"/>
  <c r="AD257" i="26" s="1"/>
  <c r="AD258" i="26" s="1"/>
  <c r="AD259" i="26" s="1"/>
  <c r="AD260" i="26" s="1"/>
  <c r="AD261" i="26" s="1"/>
  <c r="Y310" i="26"/>
  <c r="Y311" i="26" s="1"/>
  <c r="Y312" i="26" s="1"/>
  <c r="Y313" i="26" s="1"/>
  <c r="Y314" i="26" s="1"/>
  <c r="Y315" i="26" s="1"/>
  <c r="Y316" i="26" s="1"/>
  <c r="Y317" i="26" s="1"/>
  <c r="Y318" i="26" s="1"/>
  <c r="Y319" i="26" s="1"/>
  <c r="Y320" i="26" s="1"/>
  <c r="Y321" i="26" s="1"/>
  <c r="S33" i="26"/>
  <c r="R32" i="26"/>
  <c r="AD262" i="26" l="1"/>
  <c r="AD263" i="26" s="1"/>
  <c r="AD264" i="26" s="1"/>
  <c r="AD265" i="26" s="1"/>
  <c r="AD266" i="26" s="1"/>
  <c r="AD267" i="26" s="1"/>
  <c r="AD268" i="26" s="1"/>
  <c r="AD269" i="26" s="1"/>
  <c r="AD270" i="26" s="1"/>
  <c r="AD271" i="26" s="1"/>
  <c r="AD272" i="26" s="1"/>
  <c r="AD273" i="26" s="1"/>
  <c r="Y322" i="26"/>
  <c r="Y323" i="26" s="1"/>
  <c r="Y324" i="26" s="1"/>
  <c r="Y325" i="26" s="1"/>
  <c r="Y326" i="26" s="1"/>
  <c r="Y327" i="26" s="1"/>
  <c r="Y328" i="26" s="1"/>
  <c r="Y329" i="26" s="1"/>
  <c r="Y330" i="26" s="1"/>
  <c r="Y331" i="26" s="1"/>
  <c r="Y332" i="26" s="1"/>
  <c r="Y333" i="26" s="1"/>
  <c r="X298" i="26"/>
  <c r="X299" i="26" s="1"/>
  <c r="X300" i="26" s="1"/>
  <c r="X301" i="26" s="1"/>
  <c r="X302" i="26" s="1"/>
  <c r="X303" i="26" s="1"/>
  <c r="X304" i="26" s="1"/>
  <c r="X305" i="26" s="1"/>
  <c r="X306" i="26" s="1"/>
  <c r="X307" i="26" s="1"/>
  <c r="X308" i="26" s="1"/>
  <c r="X309" i="26" s="1"/>
  <c r="R33" i="26"/>
  <c r="S34" i="26"/>
  <c r="Y334" i="26" l="1"/>
  <c r="Y335" i="26" s="1"/>
  <c r="Y336" i="26" s="1"/>
  <c r="Y337" i="26" s="1"/>
  <c r="Y338" i="26" s="1"/>
  <c r="Y339" i="26" s="1"/>
  <c r="Y340" i="26" s="1"/>
  <c r="Y341" i="26" s="1"/>
  <c r="Y342" i="26" s="1"/>
  <c r="Y343" i="26" s="1"/>
  <c r="Y344" i="26" s="1"/>
  <c r="Y345" i="26" s="1"/>
  <c r="X310" i="26"/>
  <c r="X311" i="26" s="1"/>
  <c r="X312" i="26" s="1"/>
  <c r="X313" i="26" s="1"/>
  <c r="X314" i="26" s="1"/>
  <c r="X315" i="26" s="1"/>
  <c r="X316" i="26" s="1"/>
  <c r="X317" i="26" s="1"/>
  <c r="X318" i="26" s="1"/>
  <c r="X319" i="26" s="1"/>
  <c r="X320" i="26" s="1"/>
  <c r="X321" i="26" s="1"/>
  <c r="AD274" i="26"/>
  <c r="AD275" i="26" s="1"/>
  <c r="AD276" i="26" s="1"/>
  <c r="AD277" i="26" s="1"/>
  <c r="AD278" i="26" s="1"/>
  <c r="AD279" i="26" s="1"/>
  <c r="AD280" i="26" s="1"/>
  <c r="AD281" i="26" s="1"/>
  <c r="AD282" i="26" s="1"/>
  <c r="AD283" i="26" s="1"/>
  <c r="AD284" i="26" s="1"/>
  <c r="AD285" i="26" s="1"/>
  <c r="R34" i="26"/>
  <c r="S35" i="26"/>
  <c r="AD286" i="26" l="1"/>
  <c r="AD287" i="26" s="1"/>
  <c r="AD288" i="26" s="1"/>
  <c r="AD289" i="26" s="1"/>
  <c r="AD290" i="26" s="1"/>
  <c r="AD291" i="26" s="1"/>
  <c r="AD292" i="26" s="1"/>
  <c r="AD293" i="26" s="1"/>
  <c r="AD294" i="26" s="1"/>
  <c r="AD295" i="26" s="1"/>
  <c r="AD296" i="26" s="1"/>
  <c r="AD297" i="26" s="1"/>
  <c r="Y346" i="26"/>
  <c r="Y347" i="26" s="1"/>
  <c r="Y348" i="26" s="1"/>
  <c r="Y349" i="26" s="1"/>
  <c r="Y350" i="26" s="1"/>
  <c r="Y351" i="26" s="1"/>
  <c r="Y352" i="26" s="1"/>
  <c r="Y353" i="26" s="1"/>
  <c r="Y354" i="26" s="1"/>
  <c r="Y355" i="26" s="1"/>
  <c r="Y356" i="26" s="1"/>
  <c r="Y357" i="26" s="1"/>
  <c r="X322" i="26"/>
  <c r="X323" i="26" s="1"/>
  <c r="X324" i="26" s="1"/>
  <c r="X325" i="26" s="1"/>
  <c r="X326" i="26" s="1"/>
  <c r="X327" i="26" s="1"/>
  <c r="X328" i="26" s="1"/>
  <c r="X329" i="26" s="1"/>
  <c r="X330" i="26" s="1"/>
  <c r="X331" i="26" s="1"/>
  <c r="X332" i="26" s="1"/>
  <c r="X333" i="26" s="1"/>
  <c r="R35" i="26"/>
  <c r="S36" i="26"/>
  <c r="Y358" i="26" l="1"/>
  <c r="Y359" i="26" s="1"/>
  <c r="Y360" i="26" s="1"/>
  <c r="Y361" i="26" s="1"/>
  <c r="Y362" i="26" s="1"/>
  <c r="Y363" i="26" s="1"/>
  <c r="Y364" i="26" s="1"/>
  <c r="Y365" i="26" s="1"/>
  <c r="Y366" i="26" s="1"/>
  <c r="Y367" i="26" s="1"/>
  <c r="Y368" i="26" s="1"/>
  <c r="Y369" i="26" s="1"/>
  <c r="X334" i="26"/>
  <c r="X335" i="26" s="1"/>
  <c r="X336" i="26" s="1"/>
  <c r="X337" i="26" s="1"/>
  <c r="X338" i="26" s="1"/>
  <c r="X339" i="26" s="1"/>
  <c r="X340" i="26" s="1"/>
  <c r="X341" i="26" s="1"/>
  <c r="X342" i="26" s="1"/>
  <c r="X343" i="26" s="1"/>
  <c r="X344" i="26" s="1"/>
  <c r="X345" i="26" s="1"/>
  <c r="AD298" i="26"/>
  <c r="AD299" i="26" s="1"/>
  <c r="AD300" i="26" s="1"/>
  <c r="AD301" i="26" s="1"/>
  <c r="AD302" i="26" s="1"/>
  <c r="AD303" i="26" s="1"/>
  <c r="AD304" i="26" s="1"/>
  <c r="AD305" i="26" s="1"/>
  <c r="AD306" i="26" s="1"/>
  <c r="AD307" i="26" s="1"/>
  <c r="AD308" i="26" s="1"/>
  <c r="AD309" i="26" s="1"/>
  <c r="S37" i="26"/>
  <c r="R36" i="26"/>
  <c r="AD310" i="26" l="1"/>
  <c r="AD311" i="26" s="1"/>
  <c r="AD312" i="26" s="1"/>
  <c r="AD313" i="26" s="1"/>
  <c r="AD314" i="26" s="1"/>
  <c r="AD315" i="26" s="1"/>
  <c r="AD316" i="26" s="1"/>
  <c r="AD317" i="26" s="1"/>
  <c r="AD318" i="26" s="1"/>
  <c r="AD319" i="26" s="1"/>
  <c r="AD320" i="26" s="1"/>
  <c r="AD321" i="26" s="1"/>
  <c r="X346" i="26"/>
  <c r="X347" i="26" s="1"/>
  <c r="X348" i="26" s="1"/>
  <c r="X349" i="26" s="1"/>
  <c r="X350" i="26" s="1"/>
  <c r="X351" i="26" s="1"/>
  <c r="X352" i="26" s="1"/>
  <c r="X353" i="26" s="1"/>
  <c r="X354" i="26" s="1"/>
  <c r="X355" i="26" s="1"/>
  <c r="X356" i="26" s="1"/>
  <c r="X357" i="26" s="1"/>
  <c r="Y370" i="26"/>
  <c r="Y371" i="26" s="1"/>
  <c r="Y372" i="26" s="1"/>
  <c r="Y373" i="26" s="1"/>
  <c r="Y374" i="26" s="1"/>
  <c r="Y375" i="26" s="1"/>
  <c r="Y376" i="26" s="1"/>
  <c r="Y377" i="26" s="1"/>
  <c r="Y378" i="26" s="1"/>
  <c r="Y379" i="26" s="1"/>
  <c r="Y380" i="26" s="1"/>
  <c r="Y381" i="26" s="1"/>
  <c r="R37" i="26"/>
  <c r="S38" i="26"/>
  <c r="Y382" i="26" l="1"/>
  <c r="Y383" i="26" s="1"/>
  <c r="Y384" i="26" s="1"/>
  <c r="Y385" i="26" s="1"/>
  <c r="Y386" i="26" s="1"/>
  <c r="Y387" i="26" s="1"/>
  <c r="Y388" i="26" s="1"/>
  <c r="Y389" i="26" s="1"/>
  <c r="Y390" i="26" s="1"/>
  <c r="Y391" i="26" s="1"/>
  <c r="Y392" i="26" s="1"/>
  <c r="Y393" i="26" s="1"/>
  <c r="AD322" i="26"/>
  <c r="AD323" i="26" s="1"/>
  <c r="AD324" i="26" s="1"/>
  <c r="AD325" i="26" s="1"/>
  <c r="AD326" i="26" s="1"/>
  <c r="AD327" i="26" s="1"/>
  <c r="AD328" i="26" s="1"/>
  <c r="AD329" i="26" s="1"/>
  <c r="AD330" i="26" s="1"/>
  <c r="AD331" i="26" s="1"/>
  <c r="AD332" i="26" s="1"/>
  <c r="AD333" i="26" s="1"/>
  <c r="X358" i="26"/>
  <c r="X359" i="26" s="1"/>
  <c r="X360" i="26" s="1"/>
  <c r="X361" i="26" s="1"/>
  <c r="X362" i="26" s="1"/>
  <c r="X363" i="26" s="1"/>
  <c r="X364" i="26" s="1"/>
  <c r="X365" i="26" s="1"/>
  <c r="X366" i="26" s="1"/>
  <c r="X367" i="26" s="1"/>
  <c r="X368" i="26" s="1"/>
  <c r="X369" i="26" s="1"/>
  <c r="R38" i="26"/>
  <c r="S39" i="26"/>
  <c r="Y394" i="26" l="1"/>
  <c r="Y395" i="26" s="1"/>
  <c r="Y396" i="26" s="1"/>
  <c r="Y397" i="26" s="1"/>
  <c r="Y398" i="26" s="1"/>
  <c r="Y399" i="26" s="1"/>
  <c r="Y400" i="26" s="1"/>
  <c r="Y401" i="26" s="1"/>
  <c r="Y402" i="26" s="1"/>
  <c r="Y403" i="26" s="1"/>
  <c r="Y404" i="26" s="1"/>
  <c r="Y405" i="26" s="1"/>
  <c r="AD334" i="26"/>
  <c r="AD335" i="26" s="1"/>
  <c r="AD336" i="26" s="1"/>
  <c r="AD337" i="26" s="1"/>
  <c r="AD338" i="26" s="1"/>
  <c r="AD339" i="26" s="1"/>
  <c r="AD340" i="26" s="1"/>
  <c r="AD341" i="26" s="1"/>
  <c r="AD342" i="26" s="1"/>
  <c r="AD343" i="26" s="1"/>
  <c r="AD344" i="26" s="1"/>
  <c r="AD345" i="26" s="1"/>
  <c r="X370" i="26"/>
  <c r="X371" i="26" s="1"/>
  <c r="X372" i="26" s="1"/>
  <c r="X373" i="26" s="1"/>
  <c r="X374" i="26" s="1"/>
  <c r="X375" i="26" s="1"/>
  <c r="X376" i="26" s="1"/>
  <c r="X377" i="26" s="1"/>
  <c r="X378" i="26" s="1"/>
  <c r="X379" i="26" s="1"/>
  <c r="X380" i="26" s="1"/>
  <c r="X381" i="26" s="1"/>
  <c r="S40" i="26"/>
  <c r="R39" i="26"/>
  <c r="X382" i="26" l="1"/>
  <c r="X383" i="26" s="1"/>
  <c r="X384" i="26" s="1"/>
  <c r="X385" i="26" s="1"/>
  <c r="X386" i="26" s="1"/>
  <c r="X387" i="26" s="1"/>
  <c r="X388" i="26" s="1"/>
  <c r="X389" i="26" s="1"/>
  <c r="X390" i="26" s="1"/>
  <c r="X391" i="26" s="1"/>
  <c r="X392" i="26" s="1"/>
  <c r="X393" i="26" s="1"/>
  <c r="AD346" i="26"/>
  <c r="AD347" i="26" s="1"/>
  <c r="AD348" i="26" s="1"/>
  <c r="AD349" i="26" s="1"/>
  <c r="AD350" i="26" s="1"/>
  <c r="AD351" i="26" s="1"/>
  <c r="AD352" i="26" s="1"/>
  <c r="AD353" i="26" s="1"/>
  <c r="AD354" i="26" s="1"/>
  <c r="AD355" i="26" s="1"/>
  <c r="AD356" i="26" s="1"/>
  <c r="AD357" i="26" s="1"/>
  <c r="Y406" i="26"/>
  <c r="Y407" i="26" s="1"/>
  <c r="Y408" i="26" s="1"/>
  <c r="Y409" i="26" s="1"/>
  <c r="Y410" i="26" s="1"/>
  <c r="Y411" i="26" s="1"/>
  <c r="Y412" i="26" s="1"/>
  <c r="Y413" i="26" s="1"/>
  <c r="Y414" i="26" s="1"/>
  <c r="Y415" i="26" s="1"/>
  <c r="Y416" i="26" s="1"/>
  <c r="Y417" i="26" s="1"/>
  <c r="S41" i="26"/>
  <c r="R40" i="26"/>
  <c r="X394" i="26" l="1"/>
  <c r="X395" i="26" s="1"/>
  <c r="X396" i="26" s="1"/>
  <c r="X397" i="26" s="1"/>
  <c r="X398" i="26" s="1"/>
  <c r="X399" i="26" s="1"/>
  <c r="X400" i="26" s="1"/>
  <c r="X401" i="26" s="1"/>
  <c r="X402" i="26" s="1"/>
  <c r="X403" i="26" s="1"/>
  <c r="X404" i="26" s="1"/>
  <c r="X405" i="26" s="1"/>
  <c r="Y418" i="26"/>
  <c r="Y419" i="26" s="1"/>
  <c r="Y420" i="26" s="1"/>
  <c r="Y421" i="26" s="1"/>
  <c r="Y422" i="26" s="1"/>
  <c r="Y423" i="26" s="1"/>
  <c r="Y424" i="26" s="1"/>
  <c r="Y425" i="26" s="1"/>
  <c r="Y426" i="26" s="1"/>
  <c r="Y427" i="26" s="1"/>
  <c r="Y428" i="26" s="1"/>
  <c r="Y429" i="26" s="1"/>
  <c r="AD358" i="26"/>
  <c r="AD359" i="26" s="1"/>
  <c r="AD360" i="26" s="1"/>
  <c r="AD361" i="26" s="1"/>
  <c r="AD362" i="26" s="1"/>
  <c r="AD363" i="26" s="1"/>
  <c r="AD364" i="26" s="1"/>
  <c r="AD365" i="26" s="1"/>
  <c r="AD366" i="26" s="1"/>
  <c r="AD367" i="26" s="1"/>
  <c r="AD368" i="26" s="1"/>
  <c r="AD369" i="26" s="1"/>
  <c r="R41" i="26"/>
  <c r="S42" i="26"/>
  <c r="Y430" i="26" l="1"/>
  <c r="Y431" i="26" s="1"/>
  <c r="Y432" i="26" s="1"/>
  <c r="Y433" i="26" s="1"/>
  <c r="Y434" i="26" s="1"/>
  <c r="Y435" i="26" s="1"/>
  <c r="Y436" i="26" s="1"/>
  <c r="Y437" i="26" s="1"/>
  <c r="Y438" i="26" s="1"/>
  <c r="Y439" i="26" s="1"/>
  <c r="Y440" i="26" s="1"/>
  <c r="Y441" i="26" s="1"/>
  <c r="AD370" i="26"/>
  <c r="AD371" i="26" s="1"/>
  <c r="AD372" i="26" s="1"/>
  <c r="AD373" i="26" s="1"/>
  <c r="AD374" i="26" s="1"/>
  <c r="AD375" i="26" s="1"/>
  <c r="AD376" i="26" s="1"/>
  <c r="AD377" i="26" s="1"/>
  <c r="AD378" i="26" s="1"/>
  <c r="AD379" i="26" s="1"/>
  <c r="AD380" i="26" s="1"/>
  <c r="AD381" i="26" s="1"/>
  <c r="X406" i="26"/>
  <c r="X407" i="26" s="1"/>
  <c r="X408" i="26" s="1"/>
  <c r="X409" i="26" s="1"/>
  <c r="X410" i="26" s="1"/>
  <c r="X411" i="26" s="1"/>
  <c r="X412" i="26" s="1"/>
  <c r="X413" i="26" s="1"/>
  <c r="X414" i="26" s="1"/>
  <c r="X415" i="26" s="1"/>
  <c r="X416" i="26" s="1"/>
  <c r="X417" i="26" s="1"/>
  <c r="R42" i="26"/>
  <c r="S43" i="26"/>
  <c r="AD382" i="26" l="1"/>
  <c r="AD383" i="26" s="1"/>
  <c r="AD384" i="26" s="1"/>
  <c r="AD385" i="26" s="1"/>
  <c r="AD386" i="26" s="1"/>
  <c r="AD387" i="26" s="1"/>
  <c r="AD388" i="26" s="1"/>
  <c r="AD389" i="26" s="1"/>
  <c r="AD390" i="26" s="1"/>
  <c r="AD391" i="26" s="1"/>
  <c r="AD392" i="26" s="1"/>
  <c r="AD393" i="26" s="1"/>
  <c r="X418" i="26"/>
  <c r="X419" i="26" s="1"/>
  <c r="X420" i="26" s="1"/>
  <c r="X421" i="26" s="1"/>
  <c r="X422" i="26" s="1"/>
  <c r="X423" i="26" s="1"/>
  <c r="X424" i="26" s="1"/>
  <c r="X425" i="26" s="1"/>
  <c r="X426" i="26" s="1"/>
  <c r="X427" i="26" s="1"/>
  <c r="X428" i="26" s="1"/>
  <c r="X429" i="26" s="1"/>
  <c r="Y442" i="26"/>
  <c r="Y443" i="26" s="1"/>
  <c r="Y444" i="26" s="1"/>
  <c r="Y445" i="26" s="1"/>
  <c r="Y446" i="26" s="1"/>
  <c r="Y447" i="26" s="1"/>
  <c r="Y448" i="26" s="1"/>
  <c r="Y449" i="26" s="1"/>
  <c r="Y450" i="26" s="1"/>
  <c r="Y451" i="26" s="1"/>
  <c r="Y452" i="26" s="1"/>
  <c r="Y453" i="26" s="1"/>
  <c r="S44" i="26"/>
  <c r="R43" i="26"/>
  <c r="X430" i="26" l="1"/>
  <c r="X431" i="26" s="1"/>
  <c r="X432" i="26" s="1"/>
  <c r="X433" i="26" s="1"/>
  <c r="X434" i="26" s="1"/>
  <c r="X435" i="26" s="1"/>
  <c r="X436" i="26" s="1"/>
  <c r="X437" i="26" s="1"/>
  <c r="X438" i="26" s="1"/>
  <c r="X439" i="26" s="1"/>
  <c r="X440" i="26" s="1"/>
  <c r="X441" i="26" s="1"/>
  <c r="Y454" i="26"/>
  <c r="Y455" i="26" s="1"/>
  <c r="Y456" i="26" s="1"/>
  <c r="Y457" i="26" s="1"/>
  <c r="Y458" i="26" s="1"/>
  <c r="Y459" i="26" s="1"/>
  <c r="Y460" i="26" s="1"/>
  <c r="Y461" i="26" s="1"/>
  <c r="Y462" i="26" s="1"/>
  <c r="Y463" i="26" s="1"/>
  <c r="Y464" i="26" s="1"/>
  <c r="Y465" i="26" s="1"/>
  <c r="AD394" i="26"/>
  <c r="AD395" i="26" s="1"/>
  <c r="AD396" i="26" s="1"/>
  <c r="AD397" i="26" s="1"/>
  <c r="AD398" i="26" s="1"/>
  <c r="AD399" i="26" s="1"/>
  <c r="AD400" i="26" s="1"/>
  <c r="AD401" i="26" s="1"/>
  <c r="AD402" i="26" s="1"/>
  <c r="AD403" i="26" s="1"/>
  <c r="AD404" i="26" s="1"/>
  <c r="AD405" i="26" s="1"/>
  <c r="S45" i="26"/>
  <c r="R44" i="26"/>
  <c r="X442" i="26" l="1"/>
  <c r="X443" i="26" s="1"/>
  <c r="X444" i="26" s="1"/>
  <c r="X445" i="26" s="1"/>
  <c r="X446" i="26" s="1"/>
  <c r="X447" i="26" s="1"/>
  <c r="X448" i="26" s="1"/>
  <c r="X449" i="26" s="1"/>
  <c r="X450" i="26" s="1"/>
  <c r="X451" i="26" s="1"/>
  <c r="X452" i="26" s="1"/>
  <c r="X453" i="26" s="1"/>
  <c r="AD406" i="26"/>
  <c r="AD407" i="26" s="1"/>
  <c r="AD408" i="26" s="1"/>
  <c r="AD409" i="26" s="1"/>
  <c r="AD410" i="26" s="1"/>
  <c r="AD411" i="26" s="1"/>
  <c r="AD412" i="26" s="1"/>
  <c r="AD413" i="26" s="1"/>
  <c r="AD414" i="26" s="1"/>
  <c r="AD415" i="26" s="1"/>
  <c r="AD416" i="26" s="1"/>
  <c r="AD417" i="26" s="1"/>
  <c r="Y466" i="26"/>
  <c r="Y467" i="26" s="1"/>
  <c r="Y468" i="26" s="1"/>
  <c r="Y469" i="26" s="1"/>
  <c r="Y470" i="26" s="1"/>
  <c r="Y471" i="26" s="1"/>
  <c r="Y472" i="26" s="1"/>
  <c r="Y473" i="26" s="1"/>
  <c r="Y474" i="26" s="1"/>
  <c r="Y475" i="26" s="1"/>
  <c r="Y476" i="26" s="1"/>
  <c r="Y477" i="26" s="1"/>
  <c r="R45" i="26"/>
  <c r="S46" i="26"/>
  <c r="Y478" i="26" l="1"/>
  <c r="Y479" i="26" s="1"/>
  <c r="Y480" i="26" s="1"/>
  <c r="Y481" i="26" s="1"/>
  <c r="Y482" i="26" s="1"/>
  <c r="Y483" i="26" s="1"/>
  <c r="Y484" i="26" s="1"/>
  <c r="Y485" i="26" s="1"/>
  <c r="Y486" i="26" s="1"/>
  <c r="Y487" i="26" s="1"/>
  <c r="Y488" i="26" s="1"/>
  <c r="Y489" i="26" s="1"/>
  <c r="AD418" i="26"/>
  <c r="AD419" i="26" s="1"/>
  <c r="AD420" i="26" s="1"/>
  <c r="AD421" i="26" s="1"/>
  <c r="AD422" i="26" s="1"/>
  <c r="AD423" i="26" s="1"/>
  <c r="AD424" i="26" s="1"/>
  <c r="AD425" i="26" s="1"/>
  <c r="AD426" i="26" s="1"/>
  <c r="AD427" i="26" s="1"/>
  <c r="AD428" i="26" s="1"/>
  <c r="AD429" i="26" s="1"/>
  <c r="X454" i="26"/>
  <c r="X455" i="26" s="1"/>
  <c r="X456" i="26" s="1"/>
  <c r="X457" i="26" s="1"/>
  <c r="X458" i="26" s="1"/>
  <c r="X459" i="26" s="1"/>
  <c r="X460" i="26" s="1"/>
  <c r="X461" i="26" s="1"/>
  <c r="X462" i="26" s="1"/>
  <c r="X463" i="26" s="1"/>
  <c r="X464" i="26" s="1"/>
  <c r="X465" i="26" s="1"/>
  <c r="R46" i="26"/>
  <c r="S47" i="26"/>
  <c r="X466" i="26" l="1"/>
  <c r="X467" i="26" s="1"/>
  <c r="X468" i="26" s="1"/>
  <c r="X469" i="26" s="1"/>
  <c r="X470" i="26" s="1"/>
  <c r="X471" i="26" s="1"/>
  <c r="X472" i="26" s="1"/>
  <c r="X473" i="26" s="1"/>
  <c r="X474" i="26" s="1"/>
  <c r="X475" i="26" s="1"/>
  <c r="X476" i="26" s="1"/>
  <c r="X477" i="26" s="1"/>
  <c r="AD430" i="26"/>
  <c r="AD431" i="26" s="1"/>
  <c r="AD432" i="26" s="1"/>
  <c r="AD433" i="26" s="1"/>
  <c r="AD434" i="26" s="1"/>
  <c r="AD435" i="26" s="1"/>
  <c r="AD436" i="26" s="1"/>
  <c r="AD437" i="26" s="1"/>
  <c r="AD438" i="26" s="1"/>
  <c r="AD439" i="26" s="1"/>
  <c r="AD440" i="26" s="1"/>
  <c r="AD441" i="26" s="1"/>
  <c r="Y490" i="26"/>
  <c r="Y491" i="26" s="1"/>
  <c r="Y492" i="26" s="1"/>
  <c r="Y493" i="26" s="1"/>
  <c r="Y494" i="26" s="1"/>
  <c r="Y495" i="26" s="1"/>
  <c r="Y496" i="26" s="1"/>
  <c r="Y497" i="26" s="1"/>
  <c r="Y498" i="26" s="1"/>
  <c r="Y499" i="26" s="1"/>
  <c r="Y500" i="26" s="1"/>
  <c r="Y501" i="26" s="1"/>
  <c r="S48" i="26"/>
  <c r="R47" i="26"/>
  <c r="Y502" i="26" l="1"/>
  <c r="Y503" i="26" s="1"/>
  <c r="Y504" i="26" s="1"/>
  <c r="Y505" i="26" s="1"/>
  <c r="Y506" i="26" s="1"/>
  <c r="Y507" i="26" s="1"/>
  <c r="Y508" i="26" s="1"/>
  <c r="Y509" i="26" s="1"/>
  <c r="Y510" i="26" s="1"/>
  <c r="Y511" i="26" s="1"/>
  <c r="Y512" i="26" s="1"/>
  <c r="Y513" i="26" s="1"/>
  <c r="X478" i="26"/>
  <c r="X479" i="26" s="1"/>
  <c r="X480" i="26" s="1"/>
  <c r="X481" i="26" s="1"/>
  <c r="X482" i="26" s="1"/>
  <c r="X483" i="26" s="1"/>
  <c r="X484" i="26" s="1"/>
  <c r="X485" i="26" s="1"/>
  <c r="X486" i="26" s="1"/>
  <c r="X487" i="26" s="1"/>
  <c r="X488" i="26" s="1"/>
  <c r="X489" i="26" s="1"/>
  <c r="AD442" i="26"/>
  <c r="AD443" i="26" s="1"/>
  <c r="AD444" i="26" s="1"/>
  <c r="AD445" i="26" s="1"/>
  <c r="AD446" i="26" s="1"/>
  <c r="AD447" i="26" s="1"/>
  <c r="AD448" i="26" s="1"/>
  <c r="AD449" i="26" s="1"/>
  <c r="AD450" i="26" s="1"/>
  <c r="AD451" i="26" s="1"/>
  <c r="AD452" i="26" s="1"/>
  <c r="AD453" i="26" s="1"/>
  <c r="S49" i="26"/>
  <c r="R48" i="26"/>
  <c r="Y514" i="26" l="1"/>
  <c r="Y515" i="26" s="1"/>
  <c r="Y516" i="26" s="1"/>
  <c r="Y517" i="26" s="1"/>
  <c r="Y518" i="26" s="1"/>
  <c r="Y519" i="26" s="1"/>
  <c r="Y520" i="26" s="1"/>
  <c r="Y521" i="26" s="1"/>
  <c r="Y522" i="26" s="1"/>
  <c r="Y523" i="26" s="1"/>
  <c r="Y524" i="26" s="1"/>
  <c r="Y525" i="26" s="1"/>
  <c r="AD454" i="26"/>
  <c r="AD455" i="26" s="1"/>
  <c r="AD456" i="26" s="1"/>
  <c r="AD457" i="26" s="1"/>
  <c r="AD458" i="26" s="1"/>
  <c r="AD459" i="26" s="1"/>
  <c r="AD460" i="26" s="1"/>
  <c r="AD461" i="26" s="1"/>
  <c r="AD462" i="26" s="1"/>
  <c r="AD463" i="26" s="1"/>
  <c r="AD464" i="26" s="1"/>
  <c r="AD465" i="26" s="1"/>
  <c r="X490" i="26"/>
  <c r="X491" i="26" s="1"/>
  <c r="X492" i="26" s="1"/>
  <c r="X493" i="26" s="1"/>
  <c r="X494" i="26" s="1"/>
  <c r="X495" i="26" s="1"/>
  <c r="X496" i="26" s="1"/>
  <c r="X497" i="26" s="1"/>
  <c r="X498" i="26" s="1"/>
  <c r="X499" i="26" s="1"/>
  <c r="X500" i="26" s="1"/>
  <c r="X501" i="26" s="1"/>
  <c r="R49" i="26"/>
  <c r="S50" i="26"/>
  <c r="Y526" i="26" l="1"/>
  <c r="Y527" i="26" s="1"/>
  <c r="Y528" i="26" s="1"/>
  <c r="Y529" i="26" s="1"/>
  <c r="Y530" i="26" s="1"/>
  <c r="Y531" i="26" s="1"/>
  <c r="Y532" i="26" s="1"/>
  <c r="Y533" i="26" s="1"/>
  <c r="Y534" i="26" s="1"/>
  <c r="Y535" i="26" s="1"/>
  <c r="Y536" i="26" s="1"/>
  <c r="Y537" i="26" s="1"/>
  <c r="AD466" i="26"/>
  <c r="AD467" i="26" s="1"/>
  <c r="AD468" i="26" s="1"/>
  <c r="AD469" i="26" s="1"/>
  <c r="AD470" i="26" s="1"/>
  <c r="AD471" i="26" s="1"/>
  <c r="AD472" i="26" s="1"/>
  <c r="AD473" i="26" s="1"/>
  <c r="AD474" i="26" s="1"/>
  <c r="AD475" i="26" s="1"/>
  <c r="AD476" i="26" s="1"/>
  <c r="AD477" i="26" s="1"/>
  <c r="X502" i="26"/>
  <c r="X503" i="26" s="1"/>
  <c r="X504" i="26" s="1"/>
  <c r="X505" i="26" s="1"/>
  <c r="X506" i="26" s="1"/>
  <c r="X507" i="26" s="1"/>
  <c r="X508" i="26" s="1"/>
  <c r="X509" i="26" s="1"/>
  <c r="X510" i="26" s="1"/>
  <c r="X511" i="26" s="1"/>
  <c r="X512" i="26" s="1"/>
  <c r="X513" i="26" s="1"/>
  <c r="R50" i="26"/>
  <c r="S51" i="26"/>
  <c r="X514" i="26" l="1"/>
  <c r="X515" i="26" s="1"/>
  <c r="X516" i="26" s="1"/>
  <c r="X517" i="26" s="1"/>
  <c r="X518" i="26" s="1"/>
  <c r="X519" i="26" s="1"/>
  <c r="X520" i="26" s="1"/>
  <c r="X521" i="26" s="1"/>
  <c r="X522" i="26" s="1"/>
  <c r="X523" i="26" s="1"/>
  <c r="X524" i="26" s="1"/>
  <c r="X525" i="26" s="1"/>
  <c r="Y538" i="26"/>
  <c r="Y539" i="26" s="1"/>
  <c r="Y540" i="26" s="1"/>
  <c r="Y541" i="26" s="1"/>
  <c r="Y542" i="26" s="1"/>
  <c r="Y543" i="26" s="1"/>
  <c r="Y544" i="26" s="1"/>
  <c r="Y545" i="26" s="1"/>
  <c r="Y546" i="26" s="1"/>
  <c r="Y547" i="26" s="1"/>
  <c r="Y548" i="26" s="1"/>
  <c r="Y549" i="26" s="1"/>
  <c r="AD478" i="26"/>
  <c r="AD479" i="26" s="1"/>
  <c r="AD480" i="26" s="1"/>
  <c r="AD481" i="26" s="1"/>
  <c r="AD482" i="26" s="1"/>
  <c r="AD483" i="26" s="1"/>
  <c r="AD484" i="26" s="1"/>
  <c r="AD485" i="26" s="1"/>
  <c r="AD486" i="26" s="1"/>
  <c r="AD487" i="26" s="1"/>
  <c r="AD488" i="26" s="1"/>
  <c r="AD489" i="26" s="1"/>
  <c r="S52" i="26"/>
  <c r="R51" i="26"/>
  <c r="Y550" i="26" l="1"/>
  <c r="Y551" i="26" s="1"/>
  <c r="Y552" i="26" s="1"/>
  <c r="Y553" i="26" s="1"/>
  <c r="Y554" i="26" s="1"/>
  <c r="Y555" i="26" s="1"/>
  <c r="Y556" i="26" s="1"/>
  <c r="Y557" i="26" s="1"/>
  <c r="Y558" i="26" s="1"/>
  <c r="Y559" i="26" s="1"/>
  <c r="Y560" i="26" s="1"/>
  <c r="Y561" i="26" s="1"/>
  <c r="AD490" i="26"/>
  <c r="AD491" i="26" s="1"/>
  <c r="AD492" i="26" s="1"/>
  <c r="AD493" i="26" s="1"/>
  <c r="AD494" i="26" s="1"/>
  <c r="AD495" i="26" s="1"/>
  <c r="AD496" i="26" s="1"/>
  <c r="AD497" i="26" s="1"/>
  <c r="AD498" i="26" s="1"/>
  <c r="AD499" i="26" s="1"/>
  <c r="AD500" i="26" s="1"/>
  <c r="AD501" i="26" s="1"/>
  <c r="X526" i="26"/>
  <c r="X527" i="26" s="1"/>
  <c r="X528" i="26" s="1"/>
  <c r="X529" i="26" s="1"/>
  <c r="X530" i="26" s="1"/>
  <c r="X531" i="26" s="1"/>
  <c r="X532" i="26" s="1"/>
  <c r="X533" i="26" s="1"/>
  <c r="X534" i="26" s="1"/>
  <c r="X535" i="26" s="1"/>
  <c r="X536" i="26" s="1"/>
  <c r="X537" i="26" s="1"/>
  <c r="S53" i="26"/>
  <c r="R52" i="26"/>
  <c r="Y562" i="26" l="1"/>
  <c r="Y563" i="26" s="1"/>
  <c r="Y564" i="26" s="1"/>
  <c r="Y565" i="26" s="1"/>
  <c r="Y566" i="26" s="1"/>
  <c r="Y567" i="26" s="1"/>
  <c r="Y568" i="26" s="1"/>
  <c r="Y569" i="26" s="1"/>
  <c r="Y570" i="26" s="1"/>
  <c r="Y571" i="26" s="1"/>
  <c r="Y572" i="26" s="1"/>
  <c r="Y573" i="26" s="1"/>
  <c r="X538" i="26"/>
  <c r="X539" i="26" s="1"/>
  <c r="X540" i="26" s="1"/>
  <c r="X541" i="26" s="1"/>
  <c r="X542" i="26" s="1"/>
  <c r="X543" i="26" s="1"/>
  <c r="X544" i="26" s="1"/>
  <c r="X545" i="26" s="1"/>
  <c r="X546" i="26" s="1"/>
  <c r="X547" i="26" s="1"/>
  <c r="X548" i="26" s="1"/>
  <c r="X549" i="26" s="1"/>
  <c r="AD502" i="26"/>
  <c r="AD503" i="26" s="1"/>
  <c r="AD504" i="26" s="1"/>
  <c r="AD505" i="26" s="1"/>
  <c r="AD506" i="26" s="1"/>
  <c r="AD507" i="26" s="1"/>
  <c r="AD508" i="26" s="1"/>
  <c r="AD509" i="26" s="1"/>
  <c r="AD510" i="26" s="1"/>
  <c r="AD511" i="26" s="1"/>
  <c r="AD512" i="26" s="1"/>
  <c r="AD513" i="26" s="1"/>
  <c r="R53" i="26"/>
  <c r="S54" i="26"/>
  <c r="AD514" i="26" l="1"/>
  <c r="AD515" i="26" s="1"/>
  <c r="AD516" i="26" s="1"/>
  <c r="AD517" i="26" s="1"/>
  <c r="AD518" i="26" s="1"/>
  <c r="AD519" i="26" s="1"/>
  <c r="AD520" i="26" s="1"/>
  <c r="AD521" i="26" s="1"/>
  <c r="AD522" i="26" s="1"/>
  <c r="AD523" i="26" s="1"/>
  <c r="AD524" i="26" s="1"/>
  <c r="AD525" i="26" s="1"/>
  <c r="X550" i="26"/>
  <c r="X551" i="26" s="1"/>
  <c r="X552" i="26" s="1"/>
  <c r="X553" i="26" s="1"/>
  <c r="X554" i="26" s="1"/>
  <c r="X555" i="26" s="1"/>
  <c r="X556" i="26" s="1"/>
  <c r="X557" i="26" s="1"/>
  <c r="X558" i="26" s="1"/>
  <c r="X559" i="26" s="1"/>
  <c r="X560" i="26" s="1"/>
  <c r="X561" i="26" s="1"/>
  <c r="Y574" i="26"/>
  <c r="Y575" i="26" s="1"/>
  <c r="Y576" i="26" s="1"/>
  <c r="Y577" i="26" s="1"/>
  <c r="Y578" i="26" s="1"/>
  <c r="Y579" i="26" s="1"/>
  <c r="Y580" i="26" s="1"/>
  <c r="Y581" i="26" s="1"/>
  <c r="Y582" i="26" s="1"/>
  <c r="Y583" i="26" s="1"/>
  <c r="Y584" i="26" s="1"/>
  <c r="Y585" i="26" s="1"/>
  <c r="R54" i="26"/>
  <c r="S55" i="26"/>
  <c r="Y586" i="26" l="1"/>
  <c r="Y587" i="26" s="1"/>
  <c r="Y588" i="26" s="1"/>
  <c r="Y589" i="26" s="1"/>
  <c r="Y590" i="26" s="1"/>
  <c r="Y591" i="26" s="1"/>
  <c r="Y592" i="26" s="1"/>
  <c r="Y593" i="26" s="1"/>
  <c r="Y594" i="26" s="1"/>
  <c r="Y595" i="26" s="1"/>
  <c r="Y596" i="26" s="1"/>
  <c r="Y597" i="26" s="1"/>
  <c r="X562" i="26"/>
  <c r="X563" i="26" s="1"/>
  <c r="X564" i="26" s="1"/>
  <c r="X565" i="26" s="1"/>
  <c r="X566" i="26" s="1"/>
  <c r="X567" i="26" s="1"/>
  <c r="X568" i="26" s="1"/>
  <c r="X569" i="26" s="1"/>
  <c r="X570" i="26" s="1"/>
  <c r="X571" i="26" s="1"/>
  <c r="X572" i="26" s="1"/>
  <c r="X573" i="26" s="1"/>
  <c r="AD526" i="26"/>
  <c r="AD527" i="26" s="1"/>
  <c r="AD528" i="26" s="1"/>
  <c r="AD529" i="26" s="1"/>
  <c r="AD530" i="26" s="1"/>
  <c r="AD531" i="26" s="1"/>
  <c r="AD532" i="26" s="1"/>
  <c r="AD533" i="26" s="1"/>
  <c r="AD534" i="26" s="1"/>
  <c r="AD535" i="26" s="1"/>
  <c r="AD536" i="26" s="1"/>
  <c r="AD537" i="26" s="1"/>
  <c r="S56" i="26"/>
  <c r="R55" i="26"/>
  <c r="AD538" i="26" l="1"/>
  <c r="AD539" i="26" s="1"/>
  <c r="AD540" i="26" s="1"/>
  <c r="AD541" i="26" s="1"/>
  <c r="AD542" i="26" s="1"/>
  <c r="AD543" i="26" s="1"/>
  <c r="AD544" i="26" s="1"/>
  <c r="AD545" i="26" s="1"/>
  <c r="AD546" i="26" s="1"/>
  <c r="AD547" i="26" s="1"/>
  <c r="AD548" i="26" s="1"/>
  <c r="AD549" i="26" s="1"/>
  <c r="Y598" i="26"/>
  <c r="Y599" i="26" s="1"/>
  <c r="Y600" i="26" s="1"/>
  <c r="Y601" i="26" s="1"/>
  <c r="Y602" i="26" s="1"/>
  <c r="Y603" i="26" s="1"/>
  <c r="Y604" i="26" s="1"/>
  <c r="Y605" i="26" s="1"/>
  <c r="Y606" i="26" s="1"/>
  <c r="Y607" i="26" s="1"/>
  <c r="Y608" i="26" s="1"/>
  <c r="Y609" i="26" s="1"/>
  <c r="X574" i="26"/>
  <c r="X575" i="26" s="1"/>
  <c r="X576" i="26" s="1"/>
  <c r="X577" i="26" s="1"/>
  <c r="X578" i="26" s="1"/>
  <c r="X579" i="26" s="1"/>
  <c r="X580" i="26" s="1"/>
  <c r="X581" i="26" s="1"/>
  <c r="X582" i="26" s="1"/>
  <c r="X583" i="26" s="1"/>
  <c r="X584" i="26" s="1"/>
  <c r="X585" i="26" s="1"/>
  <c r="S57" i="26"/>
  <c r="R56" i="26"/>
  <c r="Y610" i="26" l="1"/>
  <c r="Y611" i="26" s="1"/>
  <c r="Y612" i="26" s="1"/>
  <c r="Y613" i="26" s="1"/>
  <c r="Y614" i="26" s="1"/>
  <c r="Y615" i="26" s="1"/>
  <c r="Y616" i="26" s="1"/>
  <c r="Y617" i="26" s="1"/>
  <c r="Y618" i="26" s="1"/>
  <c r="Y619" i="26" s="1"/>
  <c r="Y620" i="26" s="1"/>
  <c r="Y621" i="26" s="1"/>
  <c r="X586" i="26"/>
  <c r="X587" i="26" s="1"/>
  <c r="X588" i="26" s="1"/>
  <c r="X589" i="26" s="1"/>
  <c r="X590" i="26" s="1"/>
  <c r="X591" i="26" s="1"/>
  <c r="X592" i="26" s="1"/>
  <c r="X593" i="26" s="1"/>
  <c r="X594" i="26" s="1"/>
  <c r="X595" i="26" s="1"/>
  <c r="X596" i="26" s="1"/>
  <c r="X597" i="26" s="1"/>
  <c r="AD550" i="26"/>
  <c r="AD551" i="26" s="1"/>
  <c r="AD552" i="26" s="1"/>
  <c r="AD553" i="26" s="1"/>
  <c r="AD554" i="26" s="1"/>
  <c r="AD555" i="26" s="1"/>
  <c r="AD556" i="26" s="1"/>
  <c r="AD557" i="26" s="1"/>
  <c r="AD558" i="26" s="1"/>
  <c r="AD559" i="26" s="1"/>
  <c r="AD560" i="26" s="1"/>
  <c r="AD561" i="26" s="1"/>
  <c r="R57" i="26"/>
  <c r="S58" i="26"/>
  <c r="AD562" i="26" l="1"/>
  <c r="AD563" i="26" s="1"/>
  <c r="AD564" i="26" s="1"/>
  <c r="AD565" i="26" s="1"/>
  <c r="AD566" i="26" s="1"/>
  <c r="AD567" i="26" s="1"/>
  <c r="AD568" i="26" s="1"/>
  <c r="AD569" i="26" s="1"/>
  <c r="AD570" i="26" s="1"/>
  <c r="AD571" i="26" s="1"/>
  <c r="AD572" i="26" s="1"/>
  <c r="AD573" i="26" s="1"/>
  <c r="Y622" i="26"/>
  <c r="Y623" i="26" s="1"/>
  <c r="Y624" i="26" s="1"/>
  <c r="Y625" i="26" s="1"/>
  <c r="Y626" i="26" s="1"/>
  <c r="Y627" i="26" s="1"/>
  <c r="Y628" i="26" s="1"/>
  <c r="Y629" i="26" s="1"/>
  <c r="Y630" i="26" s="1"/>
  <c r="Y631" i="26" s="1"/>
  <c r="Y632" i="26" s="1"/>
  <c r="Y633" i="26" s="1"/>
  <c r="X598" i="26"/>
  <c r="X599" i="26" s="1"/>
  <c r="X600" i="26" s="1"/>
  <c r="X601" i="26" s="1"/>
  <c r="X602" i="26" s="1"/>
  <c r="X603" i="26" s="1"/>
  <c r="X604" i="26" s="1"/>
  <c r="X605" i="26" s="1"/>
  <c r="X606" i="26" s="1"/>
  <c r="X607" i="26" s="1"/>
  <c r="X608" i="26" s="1"/>
  <c r="X609" i="26" s="1"/>
  <c r="R58" i="26"/>
  <c r="S59" i="26"/>
  <c r="X610" i="26" l="1"/>
  <c r="X611" i="26" s="1"/>
  <c r="X612" i="26" s="1"/>
  <c r="X613" i="26" s="1"/>
  <c r="X614" i="26" s="1"/>
  <c r="X615" i="26" s="1"/>
  <c r="X616" i="26" s="1"/>
  <c r="X617" i="26" s="1"/>
  <c r="X618" i="26" s="1"/>
  <c r="X619" i="26" s="1"/>
  <c r="X620" i="26" s="1"/>
  <c r="X621" i="26" s="1"/>
  <c r="Y634" i="26"/>
  <c r="Y635" i="26" s="1"/>
  <c r="Y636" i="26" s="1"/>
  <c r="Y637" i="26" s="1"/>
  <c r="Y638" i="26" s="1"/>
  <c r="Y639" i="26" s="1"/>
  <c r="Y640" i="26" s="1"/>
  <c r="Y641" i="26" s="1"/>
  <c r="Y642" i="26" s="1"/>
  <c r="Y643" i="26" s="1"/>
  <c r="Y644" i="26" s="1"/>
  <c r="Y645" i="26" s="1"/>
  <c r="AD574" i="26"/>
  <c r="AD575" i="26" s="1"/>
  <c r="AD576" i="26" s="1"/>
  <c r="AD577" i="26" s="1"/>
  <c r="AD578" i="26" s="1"/>
  <c r="AD579" i="26" s="1"/>
  <c r="AD580" i="26" s="1"/>
  <c r="AD581" i="26" s="1"/>
  <c r="AD582" i="26" s="1"/>
  <c r="AD583" i="26" s="1"/>
  <c r="AD584" i="26" s="1"/>
  <c r="AD585" i="26" s="1"/>
  <c r="S60" i="26"/>
  <c r="R59" i="26"/>
  <c r="G63" i="24"/>
  <c r="Y646" i="26" l="1"/>
  <c r="Y647" i="26" s="1"/>
  <c r="Y648" i="26" s="1"/>
  <c r="Y649" i="26" s="1"/>
  <c r="Y650" i="26" s="1"/>
  <c r="Y651" i="26" s="1"/>
  <c r="Y652" i="26" s="1"/>
  <c r="Y653" i="26" s="1"/>
  <c r="Y654" i="26" s="1"/>
  <c r="Y655" i="26" s="1"/>
  <c r="Y656" i="26" s="1"/>
  <c r="Y657" i="26" s="1"/>
  <c r="X622" i="26"/>
  <c r="X623" i="26" s="1"/>
  <c r="X624" i="26" s="1"/>
  <c r="X625" i="26" s="1"/>
  <c r="X626" i="26" s="1"/>
  <c r="X627" i="26" s="1"/>
  <c r="X628" i="26" s="1"/>
  <c r="X629" i="26" s="1"/>
  <c r="X630" i="26" s="1"/>
  <c r="X631" i="26" s="1"/>
  <c r="X632" i="26" s="1"/>
  <c r="X633" i="26" s="1"/>
  <c r="AD586" i="26"/>
  <c r="AD587" i="26" s="1"/>
  <c r="AD588" i="26" s="1"/>
  <c r="AD589" i="26" s="1"/>
  <c r="AD590" i="26" s="1"/>
  <c r="AD591" i="26" s="1"/>
  <c r="AD592" i="26" s="1"/>
  <c r="AD593" i="26" s="1"/>
  <c r="AD594" i="26" s="1"/>
  <c r="AD595" i="26" s="1"/>
  <c r="AD596" i="26" s="1"/>
  <c r="AD597" i="26" s="1"/>
  <c r="S61" i="26"/>
  <c r="R60" i="26"/>
  <c r="AD598" i="26" l="1"/>
  <c r="AD599" i="26" s="1"/>
  <c r="AD600" i="26" s="1"/>
  <c r="AD601" i="26" s="1"/>
  <c r="AD602" i="26" s="1"/>
  <c r="AD603" i="26" s="1"/>
  <c r="AD604" i="26" s="1"/>
  <c r="AD605" i="26" s="1"/>
  <c r="AD606" i="26" s="1"/>
  <c r="AD607" i="26" s="1"/>
  <c r="AD608" i="26" s="1"/>
  <c r="AD609" i="26" s="1"/>
  <c r="Y658" i="26"/>
  <c r="Y659" i="26" s="1"/>
  <c r="Y660" i="26" s="1"/>
  <c r="Y661" i="26" s="1"/>
  <c r="Y662" i="26" s="1"/>
  <c r="Y663" i="26" s="1"/>
  <c r="Y664" i="26" s="1"/>
  <c r="Y665" i="26" s="1"/>
  <c r="Y666" i="26" s="1"/>
  <c r="Y667" i="26" s="1"/>
  <c r="Y668" i="26" s="1"/>
  <c r="Y669" i="26" s="1"/>
  <c r="X634" i="26"/>
  <c r="X635" i="26" s="1"/>
  <c r="X636" i="26" s="1"/>
  <c r="X637" i="26" s="1"/>
  <c r="X638" i="26" s="1"/>
  <c r="X639" i="26" s="1"/>
  <c r="X640" i="26" s="1"/>
  <c r="X641" i="26" s="1"/>
  <c r="X642" i="26" s="1"/>
  <c r="X643" i="26" s="1"/>
  <c r="X644" i="26" s="1"/>
  <c r="X645" i="26" s="1"/>
  <c r="R61" i="26"/>
  <c r="S62" i="26"/>
  <c r="F24" i="1"/>
  <c r="X646" i="26" l="1"/>
  <c r="X647" i="26" s="1"/>
  <c r="X648" i="26" s="1"/>
  <c r="X649" i="26" s="1"/>
  <c r="X650" i="26" s="1"/>
  <c r="X651" i="26" s="1"/>
  <c r="X652" i="26" s="1"/>
  <c r="X653" i="26" s="1"/>
  <c r="X654" i="26" s="1"/>
  <c r="X655" i="26" s="1"/>
  <c r="X656" i="26" s="1"/>
  <c r="X657" i="26" s="1"/>
  <c r="AD610" i="26"/>
  <c r="AD611" i="26" s="1"/>
  <c r="AD612" i="26" s="1"/>
  <c r="AD613" i="26" s="1"/>
  <c r="AD614" i="26" s="1"/>
  <c r="AD615" i="26" s="1"/>
  <c r="AD616" i="26" s="1"/>
  <c r="AD617" i="26" s="1"/>
  <c r="AD618" i="26" s="1"/>
  <c r="AD619" i="26" s="1"/>
  <c r="AD620" i="26" s="1"/>
  <c r="AD621" i="26" s="1"/>
  <c r="Y670" i="26"/>
  <c r="Y671" i="26" s="1"/>
  <c r="Y672" i="26" s="1"/>
  <c r="Y673" i="26" s="1"/>
  <c r="Y674" i="26" s="1"/>
  <c r="Y675" i="26" s="1"/>
  <c r="Y676" i="26" s="1"/>
  <c r="Y677" i="26" s="1"/>
  <c r="Y678" i="26" s="1"/>
  <c r="Y679" i="26" s="1"/>
  <c r="Y680" i="26" s="1"/>
  <c r="Y681" i="26" s="1"/>
  <c r="R62" i="26"/>
  <c r="S63" i="26"/>
  <c r="I32" i="24"/>
  <c r="AD622" i="26" l="1"/>
  <c r="AD623" i="26" s="1"/>
  <c r="AD624" i="26" s="1"/>
  <c r="AD625" i="26" s="1"/>
  <c r="AD626" i="26" s="1"/>
  <c r="AD627" i="26" s="1"/>
  <c r="AD628" i="26" s="1"/>
  <c r="AD629" i="26" s="1"/>
  <c r="AD630" i="26" s="1"/>
  <c r="AD631" i="26" s="1"/>
  <c r="AD632" i="26" s="1"/>
  <c r="AD633" i="26" s="1"/>
  <c r="X658" i="26"/>
  <c r="X659" i="26" s="1"/>
  <c r="X660" i="26" s="1"/>
  <c r="X661" i="26" s="1"/>
  <c r="X662" i="26" s="1"/>
  <c r="X663" i="26" s="1"/>
  <c r="X664" i="26" s="1"/>
  <c r="X665" i="26" s="1"/>
  <c r="X666" i="26" s="1"/>
  <c r="X667" i="26" s="1"/>
  <c r="X668" i="26" s="1"/>
  <c r="X669" i="26" s="1"/>
  <c r="Y682" i="26"/>
  <c r="Y683" i="26" s="1"/>
  <c r="Y684" i="26" s="1"/>
  <c r="Y685" i="26" s="1"/>
  <c r="Y686" i="26" s="1"/>
  <c r="Y687" i="26" s="1"/>
  <c r="Y688" i="26" s="1"/>
  <c r="Y689" i="26" s="1"/>
  <c r="Y690" i="26" s="1"/>
  <c r="Y691" i="26" s="1"/>
  <c r="Y692" i="26" s="1"/>
  <c r="Y693" i="26" s="1"/>
  <c r="R63" i="26"/>
  <c r="S64" i="26"/>
  <c r="I50" i="24"/>
  <c r="Y694" i="26" l="1"/>
  <c r="Y695" i="26" s="1"/>
  <c r="Y696" i="26" s="1"/>
  <c r="Y697" i="26" s="1"/>
  <c r="Y698" i="26" s="1"/>
  <c r="Y699" i="26" s="1"/>
  <c r="Y700" i="26" s="1"/>
  <c r="Y701" i="26" s="1"/>
  <c r="Y702" i="26" s="1"/>
  <c r="Y703" i="26" s="1"/>
  <c r="Y704" i="26" s="1"/>
  <c r="Y705" i="26" s="1"/>
  <c r="AD634" i="26"/>
  <c r="AD635" i="26" s="1"/>
  <c r="AD636" i="26" s="1"/>
  <c r="AD637" i="26" s="1"/>
  <c r="AD638" i="26" s="1"/>
  <c r="AD639" i="26" s="1"/>
  <c r="AD640" i="26" s="1"/>
  <c r="AD641" i="26" s="1"/>
  <c r="AD642" i="26" s="1"/>
  <c r="AD643" i="26" s="1"/>
  <c r="AD644" i="26" s="1"/>
  <c r="AD645" i="26" s="1"/>
  <c r="X670" i="26"/>
  <c r="X671" i="26" s="1"/>
  <c r="X672" i="26" s="1"/>
  <c r="X673" i="26" s="1"/>
  <c r="X674" i="26" s="1"/>
  <c r="X675" i="26" s="1"/>
  <c r="X676" i="26" s="1"/>
  <c r="X677" i="26" s="1"/>
  <c r="X678" i="26" s="1"/>
  <c r="X679" i="26" s="1"/>
  <c r="X680" i="26" s="1"/>
  <c r="X681" i="26" s="1"/>
  <c r="S65" i="26"/>
  <c r="R64" i="26"/>
  <c r="AD646" i="26" l="1"/>
  <c r="AD647" i="26" s="1"/>
  <c r="AD648" i="26" s="1"/>
  <c r="AD649" i="26" s="1"/>
  <c r="AD650" i="26" s="1"/>
  <c r="AD651" i="26" s="1"/>
  <c r="AD652" i="26" s="1"/>
  <c r="AD653" i="26" s="1"/>
  <c r="AD654" i="26" s="1"/>
  <c r="AD655" i="26" s="1"/>
  <c r="AD656" i="26" s="1"/>
  <c r="AD657" i="26" s="1"/>
  <c r="X682" i="26"/>
  <c r="X683" i="26" s="1"/>
  <c r="X684" i="26" s="1"/>
  <c r="X685" i="26" s="1"/>
  <c r="X686" i="26" s="1"/>
  <c r="X687" i="26" s="1"/>
  <c r="X688" i="26" s="1"/>
  <c r="X689" i="26" s="1"/>
  <c r="X690" i="26" s="1"/>
  <c r="X691" i="26" s="1"/>
  <c r="X692" i="26" s="1"/>
  <c r="X693" i="26" s="1"/>
  <c r="Y706" i="26"/>
  <c r="Y707" i="26" s="1"/>
  <c r="Y708" i="26" s="1"/>
  <c r="Y709" i="26" s="1"/>
  <c r="Y710" i="26" s="1"/>
  <c r="Y711" i="26" s="1"/>
  <c r="Y712" i="26" s="1"/>
  <c r="Y713" i="26" s="1"/>
  <c r="Y714" i="26" s="1"/>
  <c r="Y715" i="26" s="1"/>
  <c r="Y716" i="26" s="1"/>
  <c r="Y717" i="26" s="1"/>
  <c r="R65" i="26"/>
  <c r="S66" i="26"/>
  <c r="Y718" i="26" l="1"/>
  <c r="Y719" i="26" s="1"/>
  <c r="Y720" i="26" s="1"/>
  <c r="Y721" i="26" s="1"/>
  <c r="Y722" i="26" s="1"/>
  <c r="Y723" i="26" s="1"/>
  <c r="Y724" i="26" s="1"/>
  <c r="Y725" i="26" s="1"/>
  <c r="Y726" i="26" s="1"/>
  <c r="Y727" i="26" s="1"/>
  <c r="Y728" i="26" s="1"/>
  <c r="Y729" i="26" s="1"/>
  <c r="AD658" i="26"/>
  <c r="AD659" i="26" s="1"/>
  <c r="AD660" i="26" s="1"/>
  <c r="AD661" i="26" s="1"/>
  <c r="AD662" i="26" s="1"/>
  <c r="AD663" i="26" s="1"/>
  <c r="AD664" i="26" s="1"/>
  <c r="AD665" i="26" s="1"/>
  <c r="AD666" i="26" s="1"/>
  <c r="AD667" i="26" s="1"/>
  <c r="AD668" i="26" s="1"/>
  <c r="AD669" i="26" s="1"/>
  <c r="X694" i="26"/>
  <c r="X695" i="26" s="1"/>
  <c r="X696" i="26" s="1"/>
  <c r="X697" i="26" s="1"/>
  <c r="X698" i="26" s="1"/>
  <c r="X699" i="26" s="1"/>
  <c r="X700" i="26" s="1"/>
  <c r="X701" i="26" s="1"/>
  <c r="X702" i="26" s="1"/>
  <c r="X703" i="26" s="1"/>
  <c r="X704" i="26" s="1"/>
  <c r="X705" i="26" s="1"/>
  <c r="R66" i="26"/>
  <c r="S67" i="26"/>
  <c r="Y730" i="26" l="1"/>
  <c r="Y731" i="26" s="1"/>
  <c r="Y732" i="26" s="1"/>
  <c r="Y733" i="26" s="1"/>
  <c r="Y734" i="26" s="1"/>
  <c r="Y735" i="26" s="1"/>
  <c r="Y736" i="26" s="1"/>
  <c r="Y737" i="26" s="1"/>
  <c r="Y738" i="26" s="1"/>
  <c r="Y739" i="26" s="1"/>
  <c r="Y740" i="26" s="1"/>
  <c r="Y741" i="26" s="1"/>
  <c r="X706" i="26"/>
  <c r="X707" i="26" s="1"/>
  <c r="X708" i="26" s="1"/>
  <c r="X709" i="26" s="1"/>
  <c r="X710" i="26" s="1"/>
  <c r="X711" i="26" s="1"/>
  <c r="X712" i="26" s="1"/>
  <c r="X713" i="26" s="1"/>
  <c r="X714" i="26" s="1"/>
  <c r="X715" i="26" s="1"/>
  <c r="X716" i="26" s="1"/>
  <c r="X717" i="26" s="1"/>
  <c r="AD670" i="26"/>
  <c r="AD671" i="26" s="1"/>
  <c r="AD672" i="26" s="1"/>
  <c r="AD673" i="26" s="1"/>
  <c r="AD674" i="26" s="1"/>
  <c r="AD675" i="26" s="1"/>
  <c r="AD676" i="26" s="1"/>
  <c r="AD677" i="26" s="1"/>
  <c r="AD678" i="26" s="1"/>
  <c r="AD679" i="26" s="1"/>
  <c r="AD680" i="26" s="1"/>
  <c r="AD681" i="26" s="1"/>
  <c r="R67" i="26"/>
  <c r="S68" i="26"/>
  <c r="AD682" i="26" l="1"/>
  <c r="AD683" i="26" s="1"/>
  <c r="AD684" i="26" s="1"/>
  <c r="AD685" i="26" s="1"/>
  <c r="AD686" i="26" s="1"/>
  <c r="AD687" i="26" s="1"/>
  <c r="AD688" i="26" s="1"/>
  <c r="AD689" i="26" s="1"/>
  <c r="AD690" i="26" s="1"/>
  <c r="AD691" i="26" s="1"/>
  <c r="AD692" i="26" s="1"/>
  <c r="AD693" i="26" s="1"/>
  <c r="X718" i="26"/>
  <c r="X719" i="26" s="1"/>
  <c r="X720" i="26" s="1"/>
  <c r="X721" i="26" s="1"/>
  <c r="X722" i="26" s="1"/>
  <c r="X723" i="26" s="1"/>
  <c r="X724" i="26" s="1"/>
  <c r="X725" i="26" s="1"/>
  <c r="X726" i="26" s="1"/>
  <c r="X727" i="26" s="1"/>
  <c r="X728" i="26" s="1"/>
  <c r="X729" i="26" s="1"/>
  <c r="Y742" i="26"/>
  <c r="Y743" i="26" s="1"/>
  <c r="Y744" i="26" s="1"/>
  <c r="Y745" i="26" s="1"/>
  <c r="Y746" i="26" s="1"/>
  <c r="Y747" i="26" s="1"/>
  <c r="Y748" i="26" s="1"/>
  <c r="Y749" i="26" s="1"/>
  <c r="Y750" i="26" s="1"/>
  <c r="Y751" i="26" s="1"/>
  <c r="Y752" i="26" s="1"/>
  <c r="Y753" i="26" s="1"/>
  <c r="S69" i="26"/>
  <c r="R68" i="26"/>
  <c r="Y754" i="26" l="1"/>
  <c r="Y755" i="26" s="1"/>
  <c r="Y756" i="26" s="1"/>
  <c r="Y757" i="26" s="1"/>
  <c r="Y758" i="26" s="1"/>
  <c r="Y759" i="26" s="1"/>
  <c r="Y760" i="26" s="1"/>
  <c r="Y761" i="26" s="1"/>
  <c r="Y762" i="26" s="1"/>
  <c r="Y763" i="26" s="1"/>
  <c r="Y764" i="26" s="1"/>
  <c r="Y765" i="26" s="1"/>
  <c r="X730" i="26"/>
  <c r="X731" i="26" s="1"/>
  <c r="X732" i="26" s="1"/>
  <c r="X733" i="26" s="1"/>
  <c r="X734" i="26" s="1"/>
  <c r="X735" i="26" s="1"/>
  <c r="X736" i="26" s="1"/>
  <c r="X737" i="26" s="1"/>
  <c r="X738" i="26" s="1"/>
  <c r="X739" i="26" s="1"/>
  <c r="X740" i="26" s="1"/>
  <c r="X741" i="26" s="1"/>
  <c r="AD694" i="26"/>
  <c r="AD695" i="26" s="1"/>
  <c r="AD696" i="26" s="1"/>
  <c r="AD697" i="26" s="1"/>
  <c r="AD698" i="26" s="1"/>
  <c r="AD699" i="26" s="1"/>
  <c r="AD700" i="26" s="1"/>
  <c r="AD701" i="26" s="1"/>
  <c r="AD702" i="26" s="1"/>
  <c r="AD703" i="26" s="1"/>
  <c r="AD704" i="26" s="1"/>
  <c r="AD705" i="26" s="1"/>
  <c r="R69" i="26"/>
  <c r="S70" i="26"/>
  <c r="X742" i="26" l="1"/>
  <c r="X743" i="26" s="1"/>
  <c r="X744" i="26" s="1"/>
  <c r="X745" i="26" s="1"/>
  <c r="X746" i="26" s="1"/>
  <c r="X747" i="26" s="1"/>
  <c r="X748" i="26" s="1"/>
  <c r="X749" i="26" s="1"/>
  <c r="X750" i="26" s="1"/>
  <c r="X751" i="26" s="1"/>
  <c r="X752" i="26" s="1"/>
  <c r="X753" i="26" s="1"/>
  <c r="Y766" i="26"/>
  <c r="Y767" i="26" s="1"/>
  <c r="Y768" i="26" s="1"/>
  <c r="Y769" i="26" s="1"/>
  <c r="Y770" i="26" s="1"/>
  <c r="Y771" i="26" s="1"/>
  <c r="Y772" i="26" s="1"/>
  <c r="Y773" i="26" s="1"/>
  <c r="Y774" i="26" s="1"/>
  <c r="Y775" i="26" s="1"/>
  <c r="Y776" i="26" s="1"/>
  <c r="Y777" i="26" s="1"/>
  <c r="AD706" i="26"/>
  <c r="AD707" i="26" s="1"/>
  <c r="AD708" i="26" s="1"/>
  <c r="AD709" i="26" s="1"/>
  <c r="AD710" i="26" s="1"/>
  <c r="AD711" i="26" s="1"/>
  <c r="AD712" i="26" s="1"/>
  <c r="AD713" i="26" s="1"/>
  <c r="AD714" i="26" s="1"/>
  <c r="AD715" i="26" s="1"/>
  <c r="AD716" i="26" s="1"/>
  <c r="AD717" i="26" s="1"/>
  <c r="R70" i="26"/>
  <c r="S71" i="26"/>
  <c r="K24" i="1"/>
  <c r="X754" i="26" l="1"/>
  <c r="X755" i="26" s="1"/>
  <c r="X756" i="26" s="1"/>
  <c r="X757" i="26" s="1"/>
  <c r="X758" i="26" s="1"/>
  <c r="X759" i="26" s="1"/>
  <c r="X760" i="26" s="1"/>
  <c r="X761" i="26" s="1"/>
  <c r="X762" i="26" s="1"/>
  <c r="X763" i="26" s="1"/>
  <c r="X764" i="26" s="1"/>
  <c r="X765" i="26" s="1"/>
  <c r="AD718" i="26"/>
  <c r="AD719" i="26" s="1"/>
  <c r="AD720" i="26" s="1"/>
  <c r="AD721" i="26" s="1"/>
  <c r="AD722" i="26" s="1"/>
  <c r="AD723" i="26" s="1"/>
  <c r="AD724" i="26" s="1"/>
  <c r="AD725" i="26" s="1"/>
  <c r="AD726" i="26" s="1"/>
  <c r="AD727" i="26" s="1"/>
  <c r="AD728" i="26" s="1"/>
  <c r="AD729" i="26" s="1"/>
  <c r="Y778" i="26"/>
  <c r="Y779" i="26" s="1"/>
  <c r="Y780" i="26" s="1"/>
  <c r="Y781" i="26" s="1"/>
  <c r="Y782" i="26" s="1"/>
  <c r="Y783" i="26" s="1"/>
  <c r="Y784" i="26" s="1"/>
  <c r="Y785" i="26" s="1"/>
  <c r="Y786" i="26" s="1"/>
  <c r="Y787" i="26" s="1"/>
  <c r="Y788" i="26" s="1"/>
  <c r="Y789" i="26" s="1"/>
  <c r="R71" i="26"/>
  <c r="S72" i="26"/>
  <c r="I16" i="19"/>
  <c r="I19" i="19"/>
  <c r="I18" i="19"/>
  <c r="Y790" i="26" l="1"/>
  <c r="Y791" i="26" s="1"/>
  <c r="Y792" i="26" s="1"/>
  <c r="Y793" i="26" s="1"/>
  <c r="Y794" i="26" s="1"/>
  <c r="Y795" i="26" s="1"/>
  <c r="Y796" i="26" s="1"/>
  <c r="Y797" i="26" s="1"/>
  <c r="Y798" i="26" s="1"/>
  <c r="Y799" i="26" s="1"/>
  <c r="Y800" i="26" s="1"/>
  <c r="Y801" i="26" s="1"/>
  <c r="AD730" i="26"/>
  <c r="AD731" i="26" s="1"/>
  <c r="AD732" i="26" s="1"/>
  <c r="AD733" i="26" s="1"/>
  <c r="AD734" i="26" s="1"/>
  <c r="AD735" i="26" s="1"/>
  <c r="AD736" i="26" s="1"/>
  <c r="AD737" i="26" s="1"/>
  <c r="AD738" i="26" s="1"/>
  <c r="AD739" i="26" s="1"/>
  <c r="AD740" i="26" s="1"/>
  <c r="AD741" i="26" s="1"/>
  <c r="X766" i="26"/>
  <c r="X767" i="26" s="1"/>
  <c r="X768" i="26" s="1"/>
  <c r="X769" i="26" s="1"/>
  <c r="X770" i="26" s="1"/>
  <c r="X771" i="26" s="1"/>
  <c r="X772" i="26" s="1"/>
  <c r="X773" i="26" s="1"/>
  <c r="X774" i="26" s="1"/>
  <c r="X775" i="26" s="1"/>
  <c r="X776" i="26" s="1"/>
  <c r="X777" i="26" s="1"/>
  <c r="F28" i="16"/>
  <c r="I17" i="19"/>
  <c r="S73" i="26"/>
  <c r="R72" i="26"/>
  <c r="F27" i="19" l="1"/>
  <c r="F35" i="19" s="1"/>
  <c r="Y802" i="26"/>
  <c r="Y803" i="26" s="1"/>
  <c r="Y804" i="26" s="1"/>
  <c r="Y805" i="26" s="1"/>
  <c r="Y806" i="26" s="1"/>
  <c r="Y807" i="26" s="1"/>
  <c r="Y808" i="26" s="1"/>
  <c r="Y809" i="26" s="1"/>
  <c r="Y810" i="26" s="1"/>
  <c r="Y811" i="26" s="1"/>
  <c r="Y812" i="26" s="1"/>
  <c r="Y813" i="26" s="1"/>
  <c r="X778" i="26"/>
  <c r="X779" i="26" s="1"/>
  <c r="X780" i="26" s="1"/>
  <c r="X781" i="26" s="1"/>
  <c r="X782" i="26" s="1"/>
  <c r="X783" i="26" s="1"/>
  <c r="X784" i="26" s="1"/>
  <c r="X785" i="26" s="1"/>
  <c r="X786" i="26" s="1"/>
  <c r="X787" i="26" s="1"/>
  <c r="X788" i="26" s="1"/>
  <c r="X789" i="26" s="1"/>
  <c r="AD742" i="26"/>
  <c r="AD743" i="26" s="1"/>
  <c r="AD744" i="26" s="1"/>
  <c r="AD745" i="26" s="1"/>
  <c r="AD746" i="26" s="1"/>
  <c r="AD747" i="26" s="1"/>
  <c r="AD748" i="26" s="1"/>
  <c r="AD749" i="26" s="1"/>
  <c r="AD750" i="26" s="1"/>
  <c r="AD751" i="26" s="1"/>
  <c r="AD752" i="26" s="1"/>
  <c r="AD753" i="26" s="1"/>
  <c r="R73" i="26"/>
  <c r="S74" i="26"/>
  <c r="F37" i="19" l="1"/>
  <c r="F39" i="19" s="1"/>
  <c r="X790" i="26"/>
  <c r="X791" i="26" s="1"/>
  <c r="X792" i="26" s="1"/>
  <c r="X793" i="26" s="1"/>
  <c r="X794" i="26" s="1"/>
  <c r="X795" i="26" s="1"/>
  <c r="X796" i="26" s="1"/>
  <c r="X797" i="26" s="1"/>
  <c r="X798" i="26" s="1"/>
  <c r="X799" i="26" s="1"/>
  <c r="X800" i="26" s="1"/>
  <c r="X801" i="26" s="1"/>
  <c r="AD754" i="26"/>
  <c r="AD755" i="26" s="1"/>
  <c r="AD756" i="26" s="1"/>
  <c r="AD757" i="26" s="1"/>
  <c r="AD758" i="26" s="1"/>
  <c r="AD759" i="26" s="1"/>
  <c r="AD760" i="26" s="1"/>
  <c r="AD761" i="26" s="1"/>
  <c r="AD762" i="26" s="1"/>
  <c r="AD763" i="26" s="1"/>
  <c r="AD764" i="26" s="1"/>
  <c r="AD765" i="26" s="1"/>
  <c r="Y814" i="26"/>
  <c r="Y815" i="26" s="1"/>
  <c r="Y816" i="26" s="1"/>
  <c r="Y817" i="26" s="1"/>
  <c r="Y818" i="26" s="1"/>
  <c r="Y819" i="26" s="1"/>
  <c r="Y820" i="26" s="1"/>
  <c r="Y821" i="26" s="1"/>
  <c r="Y822" i="26" s="1"/>
  <c r="Y823" i="26" s="1"/>
  <c r="Y824" i="26" s="1"/>
  <c r="Y825" i="26" s="1"/>
  <c r="R74" i="26"/>
  <c r="S75" i="26"/>
  <c r="B14" i="28"/>
  <c r="B15" i="28" s="1"/>
  <c r="B16" i="28" s="1"/>
  <c r="B17" i="28" s="1"/>
  <c r="B18" i="28" s="1"/>
  <c r="B19" i="28" s="1"/>
  <c r="B20" i="28" s="1"/>
  <c r="B21" i="28" s="1"/>
  <c r="B22" i="28" s="1"/>
  <c r="B23" i="28" s="1"/>
  <c r="B24" i="28" s="1"/>
  <c r="B25" i="28" s="1"/>
  <c r="B26" i="28" s="1"/>
  <c r="Y826" i="26" l="1"/>
  <c r="Y827" i="26" s="1"/>
  <c r="Y828" i="26" s="1"/>
  <c r="Y829" i="26" s="1"/>
  <c r="Y830" i="26" s="1"/>
  <c r="Y831" i="26" s="1"/>
  <c r="Y832" i="26" s="1"/>
  <c r="Y833" i="26" s="1"/>
  <c r="Y834" i="26" s="1"/>
  <c r="Y835" i="26" s="1"/>
  <c r="Y836" i="26" s="1"/>
  <c r="Y837" i="26" s="1"/>
  <c r="AD766" i="26"/>
  <c r="AD767" i="26" s="1"/>
  <c r="AD768" i="26" s="1"/>
  <c r="AD769" i="26" s="1"/>
  <c r="AD770" i="26" s="1"/>
  <c r="AD771" i="26" s="1"/>
  <c r="AD772" i="26" s="1"/>
  <c r="AD773" i="26" s="1"/>
  <c r="AD774" i="26" s="1"/>
  <c r="AD775" i="26" s="1"/>
  <c r="AD776" i="26" s="1"/>
  <c r="AD777" i="26" s="1"/>
  <c r="X802" i="26"/>
  <c r="X803" i="26" s="1"/>
  <c r="X804" i="26" s="1"/>
  <c r="X805" i="26" s="1"/>
  <c r="X806" i="26" s="1"/>
  <c r="X807" i="26" s="1"/>
  <c r="X808" i="26" s="1"/>
  <c r="X809" i="26" s="1"/>
  <c r="X810" i="26" s="1"/>
  <c r="X811" i="26" s="1"/>
  <c r="X812" i="26" s="1"/>
  <c r="X813" i="26" s="1"/>
  <c r="R75" i="26"/>
  <c r="S76" i="26"/>
  <c r="Y838" i="26" l="1"/>
  <c r="Y839" i="26" s="1"/>
  <c r="Y840" i="26" s="1"/>
  <c r="Y841" i="26" s="1"/>
  <c r="Y842" i="26" s="1"/>
  <c r="Y843" i="26" s="1"/>
  <c r="Y844" i="26" s="1"/>
  <c r="Y845" i="26" s="1"/>
  <c r="Y846" i="26" s="1"/>
  <c r="Y847" i="26" s="1"/>
  <c r="Y848" i="26" s="1"/>
  <c r="Y849" i="26" s="1"/>
  <c r="AD778" i="26"/>
  <c r="AD779" i="26" s="1"/>
  <c r="AD780" i="26" s="1"/>
  <c r="AD781" i="26" s="1"/>
  <c r="AD782" i="26" s="1"/>
  <c r="AD783" i="26" s="1"/>
  <c r="AD784" i="26" s="1"/>
  <c r="AD785" i="26" s="1"/>
  <c r="AD786" i="26" s="1"/>
  <c r="AD787" i="26" s="1"/>
  <c r="AD788" i="26" s="1"/>
  <c r="AD789" i="26" s="1"/>
  <c r="X814" i="26"/>
  <c r="X815" i="26" s="1"/>
  <c r="X816" i="26" s="1"/>
  <c r="X817" i="26" s="1"/>
  <c r="X818" i="26" s="1"/>
  <c r="X819" i="26" s="1"/>
  <c r="X820" i="26" s="1"/>
  <c r="X821" i="26" s="1"/>
  <c r="X822" i="26" s="1"/>
  <c r="X823" i="26" s="1"/>
  <c r="X824" i="26" s="1"/>
  <c r="X825" i="26" s="1"/>
  <c r="S77" i="26"/>
  <c r="R76" i="26"/>
  <c r="U16" i="26" l="1"/>
  <c r="AD790" i="26"/>
  <c r="AD791" i="26" s="1"/>
  <c r="AD792" i="26" s="1"/>
  <c r="AD793" i="26" s="1"/>
  <c r="AD794" i="26" s="1"/>
  <c r="AD795" i="26" s="1"/>
  <c r="AD796" i="26" s="1"/>
  <c r="AD797" i="26" s="1"/>
  <c r="AD798" i="26" s="1"/>
  <c r="AD799" i="26" s="1"/>
  <c r="AD800" i="26" s="1"/>
  <c r="AD801" i="26" s="1"/>
  <c r="X826" i="26"/>
  <c r="X827" i="26" s="1"/>
  <c r="X828" i="26" s="1"/>
  <c r="X829" i="26" s="1"/>
  <c r="X830" i="26" s="1"/>
  <c r="X831" i="26" s="1"/>
  <c r="X832" i="26" s="1"/>
  <c r="X833" i="26" s="1"/>
  <c r="X834" i="26" s="1"/>
  <c r="X835" i="26" s="1"/>
  <c r="X836" i="26" s="1"/>
  <c r="X837" i="26" s="1"/>
  <c r="Y850" i="26"/>
  <c r="Y851" i="26" s="1"/>
  <c r="Y852" i="26" s="1"/>
  <c r="Y853" i="26" s="1"/>
  <c r="Y854" i="26" s="1"/>
  <c r="Y855" i="26" s="1"/>
  <c r="Y856" i="26" s="1"/>
  <c r="Y857" i="26" s="1"/>
  <c r="Y858" i="26" s="1"/>
  <c r="Y859" i="26" s="1"/>
  <c r="R77" i="26"/>
  <c r="S78" i="26"/>
  <c r="X838" i="26" l="1"/>
  <c r="X839" i="26" s="1"/>
  <c r="X840" i="26" s="1"/>
  <c r="X841" i="26" s="1"/>
  <c r="X842" i="26" s="1"/>
  <c r="X843" i="26" s="1"/>
  <c r="X844" i="26" s="1"/>
  <c r="X845" i="26" s="1"/>
  <c r="X846" i="26" s="1"/>
  <c r="X847" i="26" s="1"/>
  <c r="X848" i="26" s="1"/>
  <c r="X849" i="26" s="1"/>
  <c r="AD802" i="26"/>
  <c r="AD803" i="26" s="1"/>
  <c r="AD804" i="26" s="1"/>
  <c r="AD805" i="26" s="1"/>
  <c r="AD806" i="26" s="1"/>
  <c r="AD807" i="26" s="1"/>
  <c r="AD808" i="26" s="1"/>
  <c r="AD809" i="26" s="1"/>
  <c r="AD810" i="26" s="1"/>
  <c r="AD811" i="26" s="1"/>
  <c r="AD812" i="26" s="1"/>
  <c r="AD813" i="26" s="1"/>
  <c r="R78" i="26"/>
  <c r="S79" i="26"/>
  <c r="K33" i="1"/>
  <c r="X850" i="26" l="1"/>
  <c r="X851" i="26" s="1"/>
  <c r="X852" i="26" s="1"/>
  <c r="X853" i="26" s="1"/>
  <c r="X854" i="26" s="1"/>
  <c r="X855" i="26" s="1"/>
  <c r="X856" i="26" s="1"/>
  <c r="X857" i="26" s="1"/>
  <c r="X858" i="26" s="1"/>
  <c r="X859" i="26" s="1"/>
  <c r="AD814" i="26"/>
  <c r="AD815" i="26" s="1"/>
  <c r="AD816" i="26" s="1"/>
  <c r="AD817" i="26" s="1"/>
  <c r="AD818" i="26" s="1"/>
  <c r="AD819" i="26" s="1"/>
  <c r="AD820" i="26" s="1"/>
  <c r="AD821" i="26" s="1"/>
  <c r="AD822" i="26" s="1"/>
  <c r="AD823" i="26" s="1"/>
  <c r="AD824" i="26" s="1"/>
  <c r="AD825" i="26" s="1"/>
  <c r="R79" i="26"/>
  <c r="S80" i="26"/>
  <c r="C17" i="27"/>
  <c r="C18" i="27" s="1"/>
  <c r="C19" i="27" s="1"/>
  <c r="C20" i="27" s="1"/>
  <c r="C21" i="27" s="1"/>
  <c r="C22" i="27" s="1"/>
  <c r="C23" i="27" s="1"/>
  <c r="C24" i="27" s="1"/>
  <c r="C25" i="27" s="1"/>
  <c r="C26" i="27" s="1"/>
  <c r="C27" i="27" s="1"/>
  <c r="C28" i="27" s="1"/>
  <c r="AD826" i="26" l="1"/>
  <c r="AD827" i="26" s="1"/>
  <c r="AD828" i="26" s="1"/>
  <c r="AD829" i="26" s="1"/>
  <c r="AD830" i="26" s="1"/>
  <c r="AD831" i="26" s="1"/>
  <c r="AD832" i="26" s="1"/>
  <c r="AD833" i="26" s="1"/>
  <c r="AD834" i="26" s="1"/>
  <c r="AD835" i="26" s="1"/>
  <c r="AD836" i="26" s="1"/>
  <c r="AD837" i="26" s="1"/>
  <c r="S81" i="26"/>
  <c r="R80" i="26"/>
  <c r="O30" i="18"/>
  <c r="J6" i="16"/>
  <c r="AD838" i="26" l="1"/>
  <c r="AD839" i="26" s="1"/>
  <c r="AD840" i="26" s="1"/>
  <c r="AD841" i="26" s="1"/>
  <c r="AD842" i="26" s="1"/>
  <c r="AD843" i="26" s="1"/>
  <c r="AD844" i="26" s="1"/>
  <c r="AD845" i="26" s="1"/>
  <c r="AD846" i="26" s="1"/>
  <c r="AD847" i="26" s="1"/>
  <c r="AD848" i="26" s="1"/>
  <c r="AD849" i="26" s="1"/>
  <c r="R81" i="26"/>
  <c r="S82" i="26"/>
  <c r="H57" i="18"/>
  <c r="H55" i="18"/>
  <c r="H54" i="18"/>
  <c r="AD850" i="26" l="1"/>
  <c r="AD851" i="26" s="1"/>
  <c r="AD852" i="26" s="1"/>
  <c r="AD853" i="26" s="1"/>
  <c r="AD854" i="26" s="1"/>
  <c r="AD855" i="26" s="1"/>
  <c r="AD856" i="26" s="1"/>
  <c r="AD857" i="26" s="1"/>
  <c r="AD858" i="26" s="1"/>
  <c r="AD859" i="26" s="1"/>
  <c r="R82" i="26"/>
  <c r="S83" i="26"/>
  <c r="G23" i="24"/>
  <c r="I23" i="24" s="1"/>
  <c r="G22" i="24"/>
  <c r="I115" i="24"/>
  <c r="I116" i="24" s="1"/>
  <c r="I114" i="24"/>
  <c r="I113" i="24"/>
  <c r="I112" i="24"/>
  <c r="I111" i="24"/>
  <c r="I107" i="24"/>
  <c r="I106" i="24"/>
  <c r="I105" i="24"/>
  <c r="I104" i="24"/>
  <c r="I103" i="24"/>
  <c r="G80" i="24"/>
  <c r="I79" i="24"/>
  <c r="I78" i="24"/>
  <c r="I71" i="24"/>
  <c r="I70" i="24"/>
  <c r="I69" i="24"/>
  <c r="I51" i="24"/>
  <c r="I80" i="24" l="1"/>
  <c r="S84" i="26"/>
  <c r="R83" i="26"/>
  <c r="I108" i="24"/>
  <c r="R84" i="26" l="1"/>
  <c r="S85" i="26"/>
  <c r="A95" i="1"/>
  <c r="R85" i="26" l="1"/>
  <c r="S86" i="26"/>
  <c r="F57" i="1"/>
  <c r="R86" i="26" l="1"/>
  <c r="S87" i="26"/>
  <c r="Q33" i="25"/>
  <c r="Q34" i="25" s="1"/>
  <c r="Q35" i="25" s="1"/>
  <c r="Q36" i="25" s="1"/>
  <c r="Q37" i="25" s="1"/>
  <c r="Q38" i="25" s="1"/>
  <c r="Q39" i="25" s="1"/>
  <c r="Q40" i="25" s="1"/>
  <c r="Q41" i="25" s="1"/>
  <c r="Q42" i="25" s="1"/>
  <c r="Q43" i="25" s="1"/>
  <c r="Q44" i="25" s="1"/>
  <c r="Q45" i="25" s="1"/>
  <c r="Q46" i="25" s="1"/>
  <c r="Q47" i="25" s="1"/>
  <c r="Q48" i="25" s="1"/>
  <c r="Q49" i="25" s="1"/>
  <c r="Q50" i="25" s="1"/>
  <c r="Q51" i="25" s="1"/>
  <c r="Q52" i="25" s="1"/>
  <c r="Q53" i="25" s="1"/>
  <c r="Q54" i="25" s="1"/>
  <c r="Q55" i="25" s="1"/>
  <c r="Q56" i="25" s="1"/>
  <c r="Q57" i="25" s="1"/>
  <c r="Q58" i="25" s="1"/>
  <c r="Q59" i="25" s="1"/>
  <c r="Q60" i="25" s="1"/>
  <c r="Q61" i="25" s="1"/>
  <c r="Q62" i="25" s="1"/>
  <c r="Q63" i="25" s="1"/>
  <c r="Q64" i="25" s="1"/>
  <c r="Q65" i="25" s="1"/>
  <c r="Q66" i="25" s="1"/>
  <c r="Q67" i="25" s="1"/>
  <c r="Q68" i="25" s="1"/>
  <c r="Q69" i="25" s="1"/>
  <c r="Q70" i="25" s="1"/>
  <c r="Q71" i="25" s="1"/>
  <c r="Q72" i="25" s="1"/>
  <c r="Q73" i="25" s="1"/>
  <c r="Q74" i="25" s="1"/>
  <c r="Q75" i="25" s="1"/>
  <c r="Q76" i="25" s="1"/>
  <c r="Q77" i="25" s="1"/>
  <c r="Q78" i="25" s="1"/>
  <c r="Q79" i="25" s="1"/>
  <c r="Q80" i="25" s="1"/>
  <c r="Q81" i="25" s="1"/>
  <c r="Q82" i="25" s="1"/>
  <c r="Q83" i="25" s="1"/>
  <c r="Q84" i="25" s="1"/>
  <c r="Q85" i="25" s="1"/>
  <c r="Q86" i="25" s="1"/>
  <c r="Q87" i="25" s="1"/>
  <c r="Q88" i="25" s="1"/>
  <c r="Q89" i="25" s="1"/>
  <c r="Q90" i="25" s="1"/>
  <c r="Q91" i="25" s="1"/>
  <c r="Q92" i="25" s="1"/>
  <c r="Q93" i="25" s="1"/>
  <c r="Q94" i="25" s="1"/>
  <c r="Q95" i="25" s="1"/>
  <c r="Q96" i="25" s="1"/>
  <c r="Q97" i="25" s="1"/>
  <c r="Q98" i="25" s="1"/>
  <c r="Q99" i="25" s="1"/>
  <c r="Q100" i="25" s="1"/>
  <c r="Q101" i="25" s="1"/>
  <c r="S88" i="26" l="1"/>
  <c r="R87" i="26"/>
  <c r="G21" i="24"/>
  <c r="H53" i="18"/>
  <c r="H51" i="18"/>
  <c r="I21" i="24" l="1"/>
  <c r="G25" i="24"/>
  <c r="F42" i="1" s="1"/>
  <c r="I20" i="24"/>
  <c r="R88" i="26"/>
  <c r="S89" i="26"/>
  <c r="I25" i="24" l="1"/>
  <c r="R89" i="26"/>
  <c r="S90" i="26"/>
  <c r="F64" i="1"/>
  <c r="Y30" i="18"/>
  <c r="Y39" i="18" s="1"/>
  <c r="O36" i="18"/>
  <c r="H72" i="18"/>
  <c r="H71" i="18"/>
  <c r="H70" i="18"/>
  <c r="H69" i="18"/>
  <c r="H50" i="18"/>
  <c r="H49" i="18"/>
  <c r="H48" i="18"/>
  <c r="H46" i="18"/>
  <c r="H45" i="18"/>
  <c r="R90" i="26" l="1"/>
  <c r="S91" i="26"/>
  <c r="F58" i="18"/>
  <c r="H52" i="18"/>
  <c r="Y36" i="18"/>
  <c r="O39" i="18"/>
  <c r="F65" i="1"/>
  <c r="F68" i="1" s="1"/>
  <c r="A1" i="1"/>
  <c r="H58" i="18" l="1"/>
  <c r="F47" i="1" s="1"/>
  <c r="S92" i="26"/>
  <c r="R91" i="26"/>
  <c r="B18" i="24"/>
  <c r="B19" i="24" s="1"/>
  <c r="B20" i="24" s="1"/>
  <c r="B21" i="24" s="1"/>
  <c r="B22" i="24" s="1"/>
  <c r="B23" i="24" s="1"/>
  <c r="B24" i="24" s="1"/>
  <c r="B25" i="24" s="1"/>
  <c r="B27" i="24" s="1"/>
  <c r="B28" i="24" s="1"/>
  <c r="B29" i="24" s="1"/>
  <c r="B30" i="24" s="1"/>
  <c r="B31" i="24" s="1"/>
  <c r="B32" i="24" s="1"/>
  <c r="B33" i="24" s="1"/>
  <c r="B34"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B114" i="24" s="1"/>
  <c r="B115" i="24" s="1"/>
  <c r="B116" i="24" s="1"/>
  <c r="B117" i="24" s="1"/>
  <c r="B118" i="24" s="1"/>
  <c r="B119" i="24" s="1"/>
  <c r="B120" i="24" s="1"/>
  <c r="B121" i="24" s="1"/>
  <c r="B122" i="24" s="1"/>
  <c r="F23" i="1"/>
  <c r="H19" i="17"/>
  <c r="F22" i="1" s="1"/>
  <c r="C18" i="17"/>
  <c r="C19" i="17" s="1"/>
  <c r="C20" i="17" s="1"/>
  <c r="C21" i="17" s="1"/>
  <c r="C22" i="17" s="1"/>
  <c r="C23" i="17" s="1"/>
  <c r="C24" i="17" s="1"/>
  <c r="C25" i="17" s="1"/>
  <c r="C26" i="17" s="1"/>
  <c r="C27" i="17" s="1"/>
  <c r="C28" i="17" s="1"/>
  <c r="C29" i="17" s="1"/>
  <c r="C30" i="17" s="1"/>
  <c r="C31" i="17" s="1"/>
  <c r="R92" i="26" l="1"/>
  <c r="S93" i="26"/>
  <c r="B21" i="26"/>
  <c r="R93" i="26" l="1"/>
  <c r="S94" i="26"/>
  <c r="B33" i="25"/>
  <c r="C22" i="26"/>
  <c r="Z22" i="26" s="1"/>
  <c r="Z23" i="26" l="1"/>
  <c r="Z24" i="26" s="1"/>
  <c r="AC22" i="26"/>
  <c r="AB22" i="26"/>
  <c r="B34" i="25"/>
  <c r="K22" i="26"/>
  <c r="O22" i="26"/>
  <c r="L22" i="26"/>
  <c r="J22" i="26"/>
  <c r="N22" i="26"/>
  <c r="P22" i="26"/>
  <c r="M22" i="26"/>
  <c r="R94" i="26"/>
  <c r="S95" i="26"/>
  <c r="B22" i="26"/>
  <c r="C23" i="26"/>
  <c r="Z25" i="26" l="1"/>
  <c r="AB23" i="26"/>
  <c r="AC23" i="26"/>
  <c r="B35" i="25"/>
  <c r="N23" i="26"/>
  <c r="J23" i="26"/>
  <c r="M23" i="26"/>
  <c r="L23" i="26"/>
  <c r="P23" i="26"/>
  <c r="O23" i="26"/>
  <c r="K23" i="26"/>
  <c r="S96" i="26"/>
  <c r="R95" i="26"/>
  <c r="C24" i="26"/>
  <c r="B23" i="26"/>
  <c r="C8" i="17"/>
  <c r="B11" i="19"/>
  <c r="B12" i="19" s="1"/>
  <c r="B13" i="19" s="1"/>
  <c r="B14" i="19" s="1"/>
  <c r="B1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Z26" i="26" l="1"/>
  <c r="Z27" i="26" s="1"/>
  <c r="AB24" i="26"/>
  <c r="AC24" i="26"/>
  <c r="J24" i="26"/>
  <c r="B36" i="25"/>
  <c r="L24" i="26"/>
  <c r="O24" i="26"/>
  <c r="K24" i="26"/>
  <c r="M24" i="26"/>
  <c r="N24" i="26"/>
  <c r="P24" i="26"/>
  <c r="R96" i="26"/>
  <c r="S97" i="26"/>
  <c r="I48" i="19"/>
  <c r="F50" i="19" s="1"/>
  <c r="B24" i="26"/>
  <c r="C25" i="26"/>
  <c r="Z28" i="26" l="1"/>
  <c r="F52" i="19"/>
  <c r="K89" i="1" s="1"/>
  <c r="AB25" i="26"/>
  <c r="AC25" i="26"/>
  <c r="B37" i="25"/>
  <c r="C26" i="26"/>
  <c r="J25" i="26"/>
  <c r="L25" i="26"/>
  <c r="P25" i="26"/>
  <c r="M25" i="26"/>
  <c r="N25" i="26"/>
  <c r="K25" i="26"/>
  <c r="O25" i="26"/>
  <c r="R97" i="26"/>
  <c r="S98" i="26"/>
  <c r="G50" i="19"/>
  <c r="G52" i="19" s="1"/>
  <c r="H50" i="19"/>
  <c r="H52" i="19" s="1"/>
  <c r="B25" i="26"/>
  <c r="H28" i="23"/>
  <c r="F28" i="23"/>
  <c r="G21" i="23" s="1"/>
  <c r="J23" i="23"/>
  <c r="J22" i="23"/>
  <c r="J21" i="23"/>
  <c r="A17" i="22"/>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B38" i="22"/>
  <c r="B37" i="22"/>
  <c r="Z29" i="26" l="1"/>
  <c r="Z30" i="26" s="1"/>
  <c r="Z31" i="26" s="1"/>
  <c r="Z32" i="26" s="1"/>
  <c r="Z33" i="26" s="1"/>
  <c r="Z34" i="26" s="1"/>
  <c r="Z35" i="26" s="1"/>
  <c r="Z36" i="26" s="1"/>
  <c r="Z37" i="26" s="1"/>
  <c r="Z38" i="26" s="1"/>
  <c r="Z39" i="26" s="1"/>
  <c r="Z40" i="26" s="1"/>
  <c r="Z41" i="26" s="1"/>
  <c r="Z42" i="26" s="1"/>
  <c r="Z43" i="26" s="1"/>
  <c r="Z44" i="26" s="1"/>
  <c r="Z45" i="26" s="1"/>
  <c r="Z46" i="26" s="1"/>
  <c r="Z47" i="26" s="1"/>
  <c r="Z48" i="26" s="1"/>
  <c r="Z49" i="26" s="1"/>
  <c r="Z50" i="26" s="1"/>
  <c r="Z51" i="26" s="1"/>
  <c r="Z52" i="26" s="1"/>
  <c r="Z53" i="26" s="1"/>
  <c r="Z54" i="26" s="1"/>
  <c r="Z55" i="26" s="1"/>
  <c r="Z56" i="26" s="1"/>
  <c r="Z57" i="26" s="1"/>
  <c r="Z58" i="26" s="1"/>
  <c r="Z59" i="26" s="1"/>
  <c r="Z60" i="26" s="1"/>
  <c r="Z61" i="26" s="1"/>
  <c r="Z62" i="26" s="1"/>
  <c r="Z63" i="26" s="1"/>
  <c r="Z64" i="26" s="1"/>
  <c r="Z65" i="26" s="1"/>
  <c r="Z66" i="26" s="1"/>
  <c r="Z67" i="26" s="1"/>
  <c r="Z68" i="26" s="1"/>
  <c r="Z69" i="26" s="1"/>
  <c r="Z70" i="26" s="1"/>
  <c r="Z71" i="26" s="1"/>
  <c r="Z72" i="26" s="1"/>
  <c r="Z73" i="26" s="1"/>
  <c r="Z74" i="26" s="1"/>
  <c r="Z75" i="26" s="1"/>
  <c r="Z76" i="26" s="1"/>
  <c r="Z77" i="26" s="1"/>
  <c r="Z78" i="26" s="1"/>
  <c r="Z79" i="26" s="1"/>
  <c r="Z80" i="26" s="1"/>
  <c r="Z81" i="26" s="1"/>
  <c r="Z82" i="26" s="1"/>
  <c r="Z83" i="26" s="1"/>
  <c r="Z84" i="26" s="1"/>
  <c r="Z85" i="26" s="1"/>
  <c r="Z86" i="26" s="1"/>
  <c r="Z87" i="26" s="1"/>
  <c r="Z88" i="26" s="1"/>
  <c r="Z89" i="26" s="1"/>
  <c r="Z90" i="26" s="1"/>
  <c r="Z91" i="26" s="1"/>
  <c r="Z92" i="26" s="1"/>
  <c r="Z93" i="26" s="1"/>
  <c r="Z94" i="26" s="1"/>
  <c r="Z95" i="26" s="1"/>
  <c r="Z96" i="26" s="1"/>
  <c r="Z97" i="26" s="1"/>
  <c r="Z98" i="26" s="1"/>
  <c r="Z99" i="26" s="1"/>
  <c r="Z100" i="26" s="1"/>
  <c r="Z101" i="26" s="1"/>
  <c r="Z102" i="26" s="1"/>
  <c r="Z103" i="26" s="1"/>
  <c r="Z104" i="26" s="1"/>
  <c r="Z105" i="26" s="1"/>
  <c r="Z106" i="26" s="1"/>
  <c r="Z107" i="26" s="1"/>
  <c r="Z108" i="26" s="1"/>
  <c r="Z109" i="26" s="1"/>
  <c r="Z110" i="26" s="1"/>
  <c r="Z111" i="26" s="1"/>
  <c r="Z112" i="26" s="1"/>
  <c r="Z113" i="26" s="1"/>
  <c r="Z114" i="26" s="1"/>
  <c r="Z115" i="26" s="1"/>
  <c r="Z116" i="26" s="1"/>
  <c r="Z117" i="26" s="1"/>
  <c r="Z118" i="26" s="1"/>
  <c r="Z119" i="26" s="1"/>
  <c r="Z120" i="26" s="1"/>
  <c r="Z121" i="26" s="1"/>
  <c r="Z122" i="26" s="1"/>
  <c r="Z123" i="26" s="1"/>
  <c r="Z124" i="26" s="1"/>
  <c r="Z125" i="26" s="1"/>
  <c r="Z126" i="26" s="1"/>
  <c r="Z127" i="26" s="1"/>
  <c r="Z128" i="26" s="1"/>
  <c r="Z129" i="26" s="1"/>
  <c r="Z130" i="26" s="1"/>
  <c r="Z131" i="26" s="1"/>
  <c r="Z132" i="26" s="1"/>
  <c r="Z133" i="26" s="1"/>
  <c r="Z134" i="26" s="1"/>
  <c r="Z135" i="26" s="1"/>
  <c r="Z136" i="26" s="1"/>
  <c r="Z137" i="26" s="1"/>
  <c r="Z138" i="26" s="1"/>
  <c r="Z139" i="26" s="1"/>
  <c r="Z140" i="26" s="1"/>
  <c r="Z141" i="26" s="1"/>
  <c r="Z142" i="26" s="1"/>
  <c r="Z143" i="26" s="1"/>
  <c r="Z144" i="26" s="1"/>
  <c r="Z145" i="26" s="1"/>
  <c r="Z146" i="26" s="1"/>
  <c r="Z147" i="26" s="1"/>
  <c r="Z148" i="26" s="1"/>
  <c r="Z149" i="26" s="1"/>
  <c r="Z150" i="26" s="1"/>
  <c r="Z151" i="26" s="1"/>
  <c r="Z152" i="26" s="1"/>
  <c r="Z153" i="26" s="1"/>
  <c r="Z154" i="26" s="1"/>
  <c r="Z155" i="26" s="1"/>
  <c r="Z156" i="26" s="1"/>
  <c r="Z157" i="26" s="1"/>
  <c r="Z158" i="26" s="1"/>
  <c r="Z159" i="26" s="1"/>
  <c r="Z160" i="26" s="1"/>
  <c r="Z161" i="26" s="1"/>
  <c r="Z162" i="26" s="1"/>
  <c r="Z163" i="26" s="1"/>
  <c r="Z164" i="26" s="1"/>
  <c r="Z165" i="26" s="1"/>
  <c r="Z166" i="26" s="1"/>
  <c r="Z167" i="26" s="1"/>
  <c r="Z168" i="26" s="1"/>
  <c r="Z169" i="26" s="1"/>
  <c r="Z170" i="26" s="1"/>
  <c r="Z171" i="26" s="1"/>
  <c r="Z172" i="26" s="1"/>
  <c r="Z173" i="26" s="1"/>
  <c r="Z174" i="26" s="1"/>
  <c r="Z175" i="26" s="1"/>
  <c r="Z176" i="26" s="1"/>
  <c r="Z177" i="26" s="1"/>
  <c r="Z178" i="26" s="1"/>
  <c r="Z179" i="26" s="1"/>
  <c r="Z180" i="26" s="1"/>
  <c r="Z181" i="26" s="1"/>
  <c r="Z182" i="26" s="1"/>
  <c r="Z183" i="26" s="1"/>
  <c r="Z184" i="26" s="1"/>
  <c r="Z185" i="26" s="1"/>
  <c r="Z186" i="26" s="1"/>
  <c r="Z187" i="26" s="1"/>
  <c r="Z188" i="26" s="1"/>
  <c r="Z189" i="26" s="1"/>
  <c r="Z190" i="26" s="1"/>
  <c r="Z191" i="26" s="1"/>
  <c r="Z192" i="26" s="1"/>
  <c r="Z193" i="26" s="1"/>
  <c r="Z194" i="26" s="1"/>
  <c r="Z195" i="26" s="1"/>
  <c r="Z196" i="26" s="1"/>
  <c r="Z197" i="26" s="1"/>
  <c r="Z198" i="26" s="1"/>
  <c r="Z199" i="26" s="1"/>
  <c r="Z200" i="26" s="1"/>
  <c r="Z201" i="26" s="1"/>
  <c r="Z202" i="26" s="1"/>
  <c r="Z203" i="26" s="1"/>
  <c r="Z204" i="26" s="1"/>
  <c r="Z205" i="26" s="1"/>
  <c r="Z206" i="26" s="1"/>
  <c r="Z207" i="26" s="1"/>
  <c r="Z208" i="26" s="1"/>
  <c r="Z209" i="26" s="1"/>
  <c r="Z210" i="26" s="1"/>
  <c r="Z211" i="26" s="1"/>
  <c r="Z212" i="26" s="1"/>
  <c r="Z213" i="26" s="1"/>
  <c r="Z214" i="26" s="1"/>
  <c r="Z215" i="26" s="1"/>
  <c r="Z216" i="26" s="1"/>
  <c r="Z217" i="26" s="1"/>
  <c r="Z218" i="26" s="1"/>
  <c r="Z219" i="26" s="1"/>
  <c r="Z220" i="26" s="1"/>
  <c r="Z221" i="26" s="1"/>
  <c r="Z222" i="26" s="1"/>
  <c r="Z223" i="26" s="1"/>
  <c r="Z224" i="26" s="1"/>
  <c r="Z225" i="26" s="1"/>
  <c r="Z226" i="26" s="1"/>
  <c r="Z227" i="26" s="1"/>
  <c r="Z228" i="26" s="1"/>
  <c r="Z229" i="26" s="1"/>
  <c r="Z230" i="26" s="1"/>
  <c r="Z231" i="26" s="1"/>
  <c r="Z232" i="26" s="1"/>
  <c r="Z233" i="26" s="1"/>
  <c r="Z234" i="26" s="1"/>
  <c r="Z235" i="26" s="1"/>
  <c r="Z236" i="26" s="1"/>
  <c r="Z237" i="26" s="1"/>
  <c r="Z238" i="26" s="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AB26" i="26"/>
  <c r="AB27" i="26" s="1"/>
  <c r="C27" i="26"/>
  <c r="B27" i="26" s="1"/>
  <c r="AC26" i="26"/>
  <c r="B38" i="25"/>
  <c r="P26" i="26"/>
  <c r="B26" i="26"/>
  <c r="M26" i="26"/>
  <c r="O26" i="26"/>
  <c r="N26" i="26"/>
  <c r="K26" i="26"/>
  <c r="L26" i="26"/>
  <c r="J26" i="26"/>
  <c r="A44" i="22"/>
  <c r="A45" i="22" s="1"/>
  <c r="A46" i="22" s="1"/>
  <c r="A47" i="22" s="1"/>
  <c r="A48" i="22" s="1"/>
  <c r="A49" i="22" s="1"/>
  <c r="A50" i="22" s="1"/>
  <c r="A51" i="22" s="1"/>
  <c r="A52" i="22" s="1"/>
  <c r="A53" i="22" s="1"/>
  <c r="A54" i="22" s="1"/>
  <c r="A55" i="22" s="1"/>
  <c r="A56" i="22" s="1"/>
  <c r="A57" i="22" s="1"/>
  <c r="A58" i="22" s="1"/>
  <c r="A59" i="22" s="1"/>
  <c r="A60" i="22" s="1"/>
  <c r="A43" i="22"/>
  <c r="R98" i="26"/>
  <c r="S99" i="26"/>
  <c r="G22" i="23"/>
  <c r="I22" i="23" s="1"/>
  <c r="K22" i="23" s="1"/>
  <c r="M46" i="22" s="1"/>
  <c r="G23" i="23"/>
  <c r="I23" i="23" s="1"/>
  <c r="K23" i="23" s="1"/>
  <c r="M47" i="22" s="1"/>
  <c r="I52" i="19"/>
  <c r="I21" i="23"/>
  <c r="K21" i="23" s="1"/>
  <c r="C41" i="20"/>
  <c r="C42" i="20" s="1"/>
  <c r="C43" i="20" s="1"/>
  <c r="C44" i="20" s="1"/>
  <c r="C45" i="20" s="1"/>
  <c r="C46" i="20" s="1"/>
  <c r="C47" i="20" s="1"/>
  <c r="C48" i="20" s="1"/>
  <c r="C49" i="20" s="1"/>
  <c r="C50" i="20" s="1"/>
  <c r="C51" i="20" s="1"/>
  <c r="F23" i="20"/>
  <c r="F24" i="20" s="1"/>
  <c r="F25" i="20" s="1"/>
  <c r="F26" i="20" s="1"/>
  <c r="F27" i="20" s="1"/>
  <c r="F28" i="20" s="1"/>
  <c r="F29" i="20" s="1"/>
  <c r="F30" i="20" s="1"/>
  <c r="F31" i="20" s="1"/>
  <c r="F32" i="20" s="1"/>
  <c r="F33" i="20" s="1"/>
  <c r="C23" i="20"/>
  <c r="C24" i="20" s="1"/>
  <c r="C25" i="20" s="1"/>
  <c r="C26" i="20" s="1"/>
  <c r="C27" i="20" s="1"/>
  <c r="C28" i="20" s="1"/>
  <c r="C29" i="20" s="1"/>
  <c r="C30" i="20" s="1"/>
  <c r="C31" i="20" s="1"/>
  <c r="C32" i="20" s="1"/>
  <c r="C33" i="20" s="1"/>
  <c r="E22" i="20"/>
  <c r="E23" i="20" s="1"/>
  <c r="E13" i="20"/>
  <c r="C13" i="20"/>
  <c r="L27" i="26" l="1"/>
  <c r="P27" i="26"/>
  <c r="M27" i="26"/>
  <c r="C28" i="26"/>
  <c r="AB28" i="26"/>
  <c r="AC27" i="26"/>
  <c r="AC28" i="26" s="1"/>
  <c r="B39" i="25"/>
  <c r="J27" i="26"/>
  <c r="K27" i="26"/>
  <c r="N27" i="26"/>
  <c r="O27" i="26"/>
  <c r="S100" i="26"/>
  <c r="R99" i="26"/>
  <c r="G28" i="23"/>
  <c r="E24" i="20"/>
  <c r="L28" i="26" l="1"/>
  <c r="J28" i="26"/>
  <c r="O28" i="26"/>
  <c r="P28" i="26"/>
  <c r="M28" i="26"/>
  <c r="C29" i="26"/>
  <c r="B28" i="26"/>
  <c r="N28" i="26"/>
  <c r="K28" i="26"/>
  <c r="AC29" i="26"/>
  <c r="AB29" i="26"/>
  <c r="B40" i="25"/>
  <c r="R100" i="26"/>
  <c r="S101" i="26"/>
  <c r="E25" i="20"/>
  <c r="M29" i="26" l="1"/>
  <c r="P29" i="26"/>
  <c r="K29" i="26"/>
  <c r="C30" i="26"/>
  <c r="B29" i="26"/>
  <c r="O29" i="26"/>
  <c r="N29" i="26"/>
  <c r="J29" i="26"/>
  <c r="L29" i="26"/>
  <c r="AC30" i="26"/>
  <c r="AB30" i="26"/>
  <c r="AB31" i="26" s="1"/>
  <c r="B41" i="25"/>
  <c r="R101" i="26"/>
  <c r="S102" i="26"/>
  <c r="E26" i="20"/>
  <c r="P30" i="26" l="1"/>
  <c r="O30" i="26"/>
  <c r="L30" i="26"/>
  <c r="J30" i="26"/>
  <c r="N30" i="26"/>
  <c r="C31" i="26"/>
  <c r="B30" i="26"/>
  <c r="M30" i="26"/>
  <c r="K30" i="26"/>
  <c r="AC31" i="26"/>
  <c r="B42" i="25"/>
  <c r="R102" i="26"/>
  <c r="S103" i="26"/>
  <c r="E27" i="20"/>
  <c r="L31" i="26" l="1"/>
  <c r="N31" i="26"/>
  <c r="K31" i="26"/>
  <c r="J31" i="26"/>
  <c r="O31" i="26"/>
  <c r="C32" i="26"/>
  <c r="AB32" i="26" s="1"/>
  <c r="M31" i="26"/>
  <c r="B31" i="26"/>
  <c r="P31" i="26"/>
  <c r="AC32" i="26"/>
  <c r="B43" i="25"/>
  <c r="S104" i="26"/>
  <c r="R103" i="26"/>
  <c r="E28" i="20"/>
  <c r="J32" i="26" l="1"/>
  <c r="P32" i="26"/>
  <c r="N32" i="26"/>
  <c r="O32" i="26"/>
  <c r="B32" i="26"/>
  <c r="C33" i="26"/>
  <c r="M32" i="26"/>
  <c r="M33" i="26" s="1"/>
  <c r="K32" i="26"/>
  <c r="L32" i="26"/>
  <c r="AC33" i="26"/>
  <c r="AB33" i="26"/>
  <c r="B44" i="25"/>
  <c r="R104" i="26"/>
  <c r="S105" i="26"/>
  <c r="E29" i="20"/>
  <c r="J33" i="26" l="1"/>
  <c r="J34" i="26" s="1"/>
  <c r="L33" i="26"/>
  <c r="K33" i="26"/>
  <c r="K34" i="26" s="1"/>
  <c r="N33" i="26"/>
  <c r="C34" i="26"/>
  <c r="B33" i="26"/>
  <c r="O33" i="26"/>
  <c r="O34" i="26" s="1"/>
  <c r="P33" i="26"/>
  <c r="P34" i="26" s="1"/>
  <c r="AB34" i="26"/>
  <c r="AC34" i="26"/>
  <c r="B45" i="25"/>
  <c r="L34" i="26"/>
  <c r="M34" i="26"/>
  <c r="C35" i="26"/>
  <c r="B34" i="26"/>
  <c r="R105" i="26"/>
  <c r="S106" i="26"/>
  <c r="E30" i="20"/>
  <c r="N34" i="26" l="1"/>
  <c r="N35" i="26" s="1"/>
  <c r="O35" i="26"/>
  <c r="L35" i="26"/>
  <c r="AB35" i="26"/>
  <c r="AC35" i="26"/>
  <c r="K35" i="26"/>
  <c r="B46" i="25"/>
  <c r="M35" i="26"/>
  <c r="P35" i="26"/>
  <c r="J35" i="26"/>
  <c r="C36" i="26"/>
  <c r="B35" i="26"/>
  <c r="R106" i="26"/>
  <c r="S107" i="26"/>
  <c r="E31" i="20"/>
  <c r="AC36" i="26" l="1"/>
  <c r="AB36" i="26"/>
  <c r="O36" i="26"/>
  <c r="B47" i="25"/>
  <c r="J36" i="26"/>
  <c r="K36" i="26"/>
  <c r="L36" i="26"/>
  <c r="M36" i="26"/>
  <c r="N36" i="26"/>
  <c r="P36" i="26"/>
  <c r="C37" i="26"/>
  <c r="B36" i="26"/>
  <c r="S108" i="26"/>
  <c r="R107" i="26"/>
  <c r="E32" i="20"/>
  <c r="O37" i="26" l="1"/>
  <c r="AB37" i="26"/>
  <c r="AC37" i="26"/>
  <c r="B48" i="25"/>
  <c r="M37" i="26"/>
  <c r="L37" i="26"/>
  <c r="J37" i="26"/>
  <c r="K37" i="26"/>
  <c r="P37" i="26"/>
  <c r="N37" i="26"/>
  <c r="C38" i="26"/>
  <c r="B37" i="26"/>
  <c r="R108" i="26"/>
  <c r="S109" i="26"/>
  <c r="E33" i="20"/>
  <c r="O38" i="26" l="1"/>
  <c r="AB38" i="26"/>
  <c r="AC38" i="26"/>
  <c r="B49" i="25"/>
  <c r="P38" i="26"/>
  <c r="L38" i="26"/>
  <c r="K38" i="26"/>
  <c r="M38" i="26"/>
  <c r="N38" i="26"/>
  <c r="J38" i="26"/>
  <c r="B38" i="26"/>
  <c r="C39" i="26"/>
  <c r="R109" i="26"/>
  <c r="S110" i="26"/>
  <c r="E40" i="20"/>
  <c r="E37" i="20"/>
  <c r="O39" i="26" l="1"/>
  <c r="AC39" i="26"/>
  <c r="AB39" i="26"/>
  <c r="B50" i="25"/>
  <c r="K39" i="26"/>
  <c r="L39" i="26"/>
  <c r="J39" i="26"/>
  <c r="N39" i="26"/>
  <c r="P39" i="26"/>
  <c r="M39" i="26"/>
  <c r="C40" i="26"/>
  <c r="B39" i="26"/>
  <c r="R110" i="26"/>
  <c r="S111" i="26"/>
  <c r="E41" i="20"/>
  <c r="O40" i="26" l="1"/>
  <c r="AB40" i="26"/>
  <c r="J40" i="26"/>
  <c r="AC40" i="26"/>
  <c r="M40" i="26"/>
  <c r="B51" i="25"/>
  <c r="P40" i="26"/>
  <c r="L40" i="26"/>
  <c r="K40" i="26"/>
  <c r="N40" i="26"/>
  <c r="C41" i="26"/>
  <c r="O41" i="26" s="1"/>
  <c r="B40" i="26"/>
  <c r="S112" i="26"/>
  <c r="R111" i="26"/>
  <c r="E42" i="20"/>
  <c r="P41" i="26" l="1"/>
  <c r="AB41" i="26"/>
  <c r="AC41" i="26"/>
  <c r="B52" i="25"/>
  <c r="L41" i="26"/>
  <c r="J41" i="26"/>
  <c r="B41" i="26"/>
  <c r="M41" i="26"/>
  <c r="N41" i="26"/>
  <c r="C42" i="26"/>
  <c r="O42" i="26" s="1"/>
  <c r="K41" i="26"/>
  <c r="K42" i="26" s="1"/>
  <c r="R112" i="26"/>
  <c r="S113" i="26"/>
  <c r="E43" i="20"/>
  <c r="AC42" i="26" l="1"/>
  <c r="AB42" i="26"/>
  <c r="B53" i="25"/>
  <c r="J42" i="26"/>
  <c r="C43" i="26"/>
  <c r="O43" i="26" s="1"/>
  <c r="B42" i="26"/>
  <c r="L42" i="26"/>
  <c r="N42" i="26"/>
  <c r="P42" i="26"/>
  <c r="M42" i="26"/>
  <c r="R113" i="26"/>
  <c r="S114" i="26"/>
  <c r="E44" i="20"/>
  <c r="J43" i="26" l="1"/>
  <c r="AB43" i="26"/>
  <c r="AC43" i="26"/>
  <c r="P43" i="26"/>
  <c r="N43" i="26"/>
  <c r="B54" i="25"/>
  <c r="C44" i="26"/>
  <c r="O44" i="26" s="1"/>
  <c r="M43" i="26"/>
  <c r="B43" i="26"/>
  <c r="K43" i="26"/>
  <c r="L43" i="26"/>
  <c r="R114" i="26"/>
  <c r="S115" i="26"/>
  <c r="E45" i="20"/>
  <c r="M44" i="26" l="1"/>
  <c r="P44" i="26"/>
  <c r="C45" i="26"/>
  <c r="K44" i="26"/>
  <c r="AB44" i="26"/>
  <c r="J44" i="26"/>
  <c r="B44" i="26"/>
  <c r="L44" i="26"/>
  <c r="AC44" i="26"/>
  <c r="AC45" i="26" s="1"/>
  <c r="B55" i="25"/>
  <c r="N44" i="26"/>
  <c r="S116" i="26"/>
  <c r="R115" i="26"/>
  <c r="E46" i="20"/>
  <c r="M45" i="26" l="1"/>
  <c r="M46" i="26" s="1"/>
  <c r="C46" i="26"/>
  <c r="B45" i="26"/>
  <c r="L45" i="26"/>
  <c r="L46" i="26" s="1"/>
  <c r="N45" i="26"/>
  <c r="N46" i="26" s="1"/>
  <c r="K45" i="26"/>
  <c r="K46" i="26" s="1"/>
  <c r="J45" i="26"/>
  <c r="J46" i="26" s="1"/>
  <c r="P45" i="26"/>
  <c r="P46" i="26" s="1"/>
  <c r="O45" i="26"/>
  <c r="O46" i="26" s="1"/>
  <c r="AB45" i="26"/>
  <c r="AC46" i="26"/>
  <c r="B56" i="25"/>
  <c r="R116" i="26"/>
  <c r="S117" i="26"/>
  <c r="B46" i="26"/>
  <c r="C47" i="26"/>
  <c r="E47" i="20"/>
  <c r="AB46" i="26" l="1"/>
  <c r="AB47" i="26" s="1"/>
  <c r="O47" i="26"/>
  <c r="AC47" i="26"/>
  <c r="B57" i="25"/>
  <c r="P47" i="26"/>
  <c r="J47" i="26"/>
  <c r="L47" i="26"/>
  <c r="K47" i="26"/>
  <c r="M47" i="26"/>
  <c r="N47" i="26"/>
  <c r="R117" i="26"/>
  <c r="S118" i="26"/>
  <c r="B47" i="26"/>
  <c r="C48" i="26"/>
  <c r="E48" i="20"/>
  <c r="O48" i="26" l="1"/>
  <c r="AB48" i="26"/>
  <c r="AC48" i="26"/>
  <c r="B58" i="25"/>
  <c r="J48" i="26"/>
  <c r="N48" i="26"/>
  <c r="P48" i="26"/>
  <c r="K48" i="26"/>
  <c r="M48" i="26"/>
  <c r="L48" i="26"/>
  <c r="R118" i="26"/>
  <c r="S119" i="26"/>
  <c r="B48" i="26"/>
  <c r="C49" i="26"/>
  <c r="E49" i="20"/>
  <c r="O49" i="26" l="1"/>
  <c r="AB49" i="26"/>
  <c r="M49" i="26"/>
  <c r="AC49" i="26"/>
  <c r="B59" i="25"/>
  <c r="L49" i="26"/>
  <c r="P49" i="26"/>
  <c r="K49" i="26"/>
  <c r="J49" i="26"/>
  <c r="N49" i="26"/>
  <c r="S120" i="26"/>
  <c r="R119" i="26"/>
  <c r="B49" i="26"/>
  <c r="C50" i="26"/>
  <c r="E50" i="20"/>
  <c r="U50" i="26" l="1"/>
  <c r="O50" i="26"/>
  <c r="AC50" i="26"/>
  <c r="AB50" i="26"/>
  <c r="B60" i="25"/>
  <c r="W50" i="26"/>
  <c r="L50" i="26"/>
  <c r="M50" i="26"/>
  <c r="P50" i="26"/>
  <c r="J50" i="26"/>
  <c r="N50" i="26"/>
  <c r="K50" i="26"/>
  <c r="V50" i="26"/>
  <c r="R120" i="26"/>
  <c r="S121" i="26"/>
  <c r="B50" i="26"/>
  <c r="C51" i="26"/>
  <c r="E51" i="20"/>
  <c r="U51" i="26" l="1"/>
  <c r="O51" i="26"/>
  <c r="AB51" i="26"/>
  <c r="AC51" i="26"/>
  <c r="B61" i="25"/>
  <c r="J51" i="26"/>
  <c r="P51" i="26"/>
  <c r="M51" i="26"/>
  <c r="V51" i="26"/>
  <c r="K51" i="26"/>
  <c r="L51" i="26"/>
  <c r="N51" i="26"/>
  <c r="W51" i="26"/>
  <c r="R121" i="26"/>
  <c r="S122" i="26"/>
  <c r="B51" i="26"/>
  <c r="C52" i="26"/>
  <c r="O52" i="26" l="1"/>
  <c r="U52" i="26"/>
  <c r="AC52" i="26"/>
  <c r="AB52" i="26"/>
  <c r="AB53" i="26" s="1"/>
  <c r="B62" i="25"/>
  <c r="K52" i="26"/>
  <c r="L52" i="26"/>
  <c r="P52" i="26"/>
  <c r="J52" i="26"/>
  <c r="W52" i="26"/>
  <c r="N52" i="26"/>
  <c r="M52" i="26"/>
  <c r="V52" i="26"/>
  <c r="R122" i="26"/>
  <c r="S123" i="26"/>
  <c r="B52" i="26"/>
  <c r="C53" i="26"/>
  <c r="O53" i="26" s="1"/>
  <c r="U53" i="26" l="1"/>
  <c r="AC53" i="26"/>
  <c r="B63" i="25"/>
  <c r="L53" i="26"/>
  <c r="M53" i="26"/>
  <c r="J53" i="26"/>
  <c r="K53" i="26"/>
  <c r="P53" i="26"/>
  <c r="N53" i="26"/>
  <c r="V53" i="26"/>
  <c r="V54" i="26" s="1"/>
  <c r="W53" i="26"/>
  <c r="S124" i="26"/>
  <c r="R123" i="26"/>
  <c r="B53" i="26"/>
  <c r="C54" i="26"/>
  <c r="O54" i="26" s="1"/>
  <c r="U54" i="26" l="1"/>
  <c r="AB54" i="26"/>
  <c r="W54" i="26"/>
  <c r="AC54" i="26"/>
  <c r="B64" i="25"/>
  <c r="N54" i="26"/>
  <c r="P54" i="26"/>
  <c r="K54" i="26"/>
  <c r="J54" i="26"/>
  <c r="M54" i="26"/>
  <c r="L54" i="26"/>
  <c r="R124" i="26"/>
  <c r="S125" i="26"/>
  <c r="B54" i="26"/>
  <c r="C55" i="26"/>
  <c r="O55" i="26" s="1"/>
  <c r="U55" i="26" l="1"/>
  <c r="AC55" i="26"/>
  <c r="AB55" i="26"/>
  <c r="B65" i="25"/>
  <c r="J55" i="26"/>
  <c r="K55" i="26"/>
  <c r="L55" i="26"/>
  <c r="M55" i="26"/>
  <c r="P55" i="26"/>
  <c r="N55" i="26"/>
  <c r="W55" i="26"/>
  <c r="V55" i="26"/>
  <c r="R125" i="26"/>
  <c r="S126" i="26"/>
  <c r="B55" i="26"/>
  <c r="C56" i="26"/>
  <c r="O56" i="26" s="1"/>
  <c r="A19" i="1"/>
  <c r="A20" i="1" s="1"/>
  <c r="A21" i="1" s="1"/>
  <c r="A22" i="1" s="1"/>
  <c r="A23" i="1" s="1"/>
  <c r="A24" i="1" s="1"/>
  <c r="A25" i="1" s="1"/>
  <c r="A26" i="1" s="1"/>
  <c r="A27" i="1" s="1"/>
  <c r="A28" i="1" s="1"/>
  <c r="A29" i="1" s="1"/>
  <c r="A30" i="1" s="1"/>
  <c r="A31" i="1" s="1"/>
  <c r="A32" i="1" s="1"/>
  <c r="A33" i="1" s="1"/>
  <c r="A34" i="1" s="1"/>
  <c r="U56" i="26" l="1"/>
  <c r="AB56" i="26"/>
  <c r="AC56" i="26"/>
  <c r="V56" i="26"/>
  <c r="B66" i="25"/>
  <c r="N56" i="26"/>
  <c r="L56" i="26"/>
  <c r="W56" i="26"/>
  <c r="K56" i="26"/>
  <c r="P56" i="26"/>
  <c r="J56" i="26"/>
  <c r="M56" i="26"/>
  <c r="R126" i="26"/>
  <c r="S127" i="26"/>
  <c r="A38" i="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B56" i="26"/>
  <c r="C57" i="26"/>
  <c r="O57" i="26" s="1"/>
  <c r="H23" i="1"/>
  <c r="H61" i="1"/>
  <c r="U57" i="26" l="1"/>
  <c r="AC57" i="26"/>
  <c r="AB57" i="26"/>
  <c r="J57" i="26"/>
  <c r="B67" i="25"/>
  <c r="P57" i="26"/>
  <c r="L57" i="26"/>
  <c r="N57" i="26"/>
  <c r="M57" i="26"/>
  <c r="K57" i="26"/>
  <c r="V57" i="26"/>
  <c r="W57" i="26"/>
  <c r="S128" i="26"/>
  <c r="R127" i="26"/>
  <c r="B57" i="26"/>
  <c r="C58" i="26"/>
  <c r="O58" i="26" s="1"/>
  <c r="U58" i="26" l="1"/>
  <c r="N58" i="26"/>
  <c r="W58" i="26"/>
  <c r="AB58" i="26"/>
  <c r="AC58" i="26"/>
  <c r="B68" i="25"/>
  <c r="M58" i="26"/>
  <c r="J58" i="26"/>
  <c r="L58" i="26"/>
  <c r="P58" i="26"/>
  <c r="K58" i="26"/>
  <c r="V58" i="26"/>
  <c r="R128" i="26"/>
  <c r="S129" i="26"/>
  <c r="B58" i="26"/>
  <c r="C59" i="26"/>
  <c r="O59" i="26" s="1"/>
  <c r="J26" i="16"/>
  <c r="J25" i="16"/>
  <c r="J24" i="16"/>
  <c r="J23" i="16"/>
  <c r="J22" i="16"/>
  <c r="J21" i="16"/>
  <c r="J20" i="16"/>
  <c r="J19" i="16"/>
  <c r="J18" i="16"/>
  <c r="J17" i="16"/>
  <c r="J16" i="16"/>
  <c r="J15" i="16"/>
  <c r="J14" i="16"/>
  <c r="A6" i="16"/>
  <c r="U59" i="26" l="1"/>
  <c r="AC59" i="26"/>
  <c r="AB59" i="26"/>
  <c r="P59" i="26"/>
  <c r="B69" i="25"/>
  <c r="M59" i="26"/>
  <c r="L59" i="26"/>
  <c r="K59" i="26"/>
  <c r="N59" i="26"/>
  <c r="V59" i="26"/>
  <c r="J59" i="26"/>
  <c r="W59" i="26"/>
  <c r="R129" i="26"/>
  <c r="S130" i="26"/>
  <c r="B59" i="26"/>
  <c r="C60" i="26"/>
  <c r="O60" i="26" s="1"/>
  <c r="A15" i="16"/>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U60" i="26" l="1"/>
  <c r="AB60" i="26"/>
  <c r="V60" i="26"/>
  <c r="AC60" i="26"/>
  <c r="B70" i="25"/>
  <c r="W60" i="26"/>
  <c r="K60" i="26"/>
  <c r="J60" i="26"/>
  <c r="L60" i="26"/>
  <c r="P60" i="26"/>
  <c r="M60" i="26"/>
  <c r="N60" i="26"/>
  <c r="R130" i="26"/>
  <c r="S131" i="26"/>
  <c r="B60" i="26"/>
  <c r="C61" i="26"/>
  <c r="O61" i="26" s="1"/>
  <c r="F49" i="16"/>
  <c r="U61" i="26" l="1"/>
  <c r="AC61" i="26"/>
  <c r="AB61" i="26"/>
  <c r="B71" i="25"/>
  <c r="L61" i="26"/>
  <c r="J61" i="26"/>
  <c r="N61" i="26"/>
  <c r="K61" i="26"/>
  <c r="M61" i="26"/>
  <c r="P61" i="26"/>
  <c r="V61" i="26"/>
  <c r="W61" i="26"/>
  <c r="S132" i="26"/>
  <c r="R131" i="26"/>
  <c r="B61" i="26"/>
  <c r="C62" i="26"/>
  <c r="O62" i="26" s="1"/>
  <c r="U62" i="26" l="1"/>
  <c r="P62" i="26"/>
  <c r="E62" i="26"/>
  <c r="N62" i="26"/>
  <c r="F62" i="26"/>
  <c r="AC62" i="26"/>
  <c r="AC63" i="26" s="1"/>
  <c r="AB62" i="26"/>
  <c r="W62" i="26"/>
  <c r="G62" i="26"/>
  <c r="B72" i="25"/>
  <c r="I62" i="26"/>
  <c r="H62" i="26"/>
  <c r="M62" i="26"/>
  <c r="J62" i="26"/>
  <c r="K62" i="26"/>
  <c r="L62" i="26"/>
  <c r="V62" i="26"/>
  <c r="R132" i="26"/>
  <c r="S133" i="26"/>
  <c r="B62" i="26"/>
  <c r="C63" i="26"/>
  <c r="O63" i="26" s="1"/>
  <c r="C36" i="16"/>
  <c r="C37" i="16" s="1"/>
  <c r="C38" i="16" s="1"/>
  <c r="C39" i="16" s="1"/>
  <c r="C40" i="16" s="1"/>
  <c r="C41" i="16" s="1"/>
  <c r="C42" i="16" s="1"/>
  <c r="C43" i="16" s="1"/>
  <c r="C44" i="16" s="1"/>
  <c r="C45" i="16" s="1"/>
  <c r="C46" i="16" s="1"/>
  <c r="C47" i="16" s="1"/>
  <c r="I28" i="16"/>
  <c r="H28" i="16"/>
  <c r="F80" i="1" s="1"/>
  <c r="G28" i="16"/>
  <c r="E28" i="16"/>
  <c r="C15" i="16"/>
  <c r="C16" i="16" s="1"/>
  <c r="C17" i="16" s="1"/>
  <c r="C18" i="16" s="1"/>
  <c r="C19" i="16" s="1"/>
  <c r="C20" i="16" s="1"/>
  <c r="C21" i="16" s="1"/>
  <c r="C22" i="16" s="1"/>
  <c r="C23" i="16" s="1"/>
  <c r="C24" i="16" s="1"/>
  <c r="C25" i="16" s="1"/>
  <c r="C26" i="16" s="1"/>
  <c r="U63" i="26" l="1"/>
  <c r="G63" i="26"/>
  <c r="AB63" i="26"/>
  <c r="F63" i="26"/>
  <c r="E63" i="26"/>
  <c r="B73" i="25"/>
  <c r="H63" i="26"/>
  <c r="I63" i="26"/>
  <c r="P63" i="26"/>
  <c r="L63" i="26"/>
  <c r="K63" i="26"/>
  <c r="N63" i="26"/>
  <c r="J63" i="26"/>
  <c r="M63" i="26"/>
  <c r="W63" i="26"/>
  <c r="V63" i="26"/>
  <c r="R133" i="26"/>
  <c r="S134" i="26"/>
  <c r="B63" i="26"/>
  <c r="F50" i="1"/>
  <c r="C64" i="26"/>
  <c r="O64" i="26" s="1"/>
  <c r="I15" i="19"/>
  <c r="I27" i="19" s="1"/>
  <c r="I35" i="19" s="1"/>
  <c r="K87" i="1" s="1"/>
  <c r="F57" i="19" l="1"/>
  <c r="U64" i="26"/>
  <c r="F78" i="1"/>
  <c r="E64" i="26"/>
  <c r="F64" i="26"/>
  <c r="AB64" i="26"/>
  <c r="AC64" i="26"/>
  <c r="G64" i="26"/>
  <c r="B74" i="25"/>
  <c r="M64" i="26"/>
  <c r="K64" i="26"/>
  <c r="L64" i="26"/>
  <c r="J64" i="26"/>
  <c r="P64" i="26"/>
  <c r="I64" i="26"/>
  <c r="N64" i="26"/>
  <c r="H64" i="26"/>
  <c r="V64" i="26"/>
  <c r="W64" i="26"/>
  <c r="R134" i="26"/>
  <c r="S135" i="26"/>
  <c r="H39" i="19"/>
  <c r="B64" i="26"/>
  <c r="C65" i="26"/>
  <c r="O65" i="26" s="1"/>
  <c r="I126" i="1"/>
  <c r="I127" i="1"/>
  <c r="I124" i="1"/>
  <c r="H66" i="1"/>
  <c r="H67" i="1" s="1"/>
  <c r="H72" i="1" s="1"/>
  <c r="H62" i="1"/>
  <c r="K90" i="1" l="1"/>
  <c r="K92" i="1" s="1"/>
  <c r="G57" i="19"/>
  <c r="O44" i="24" s="1"/>
  <c r="H46" i="24" s="1"/>
  <c r="H57" i="19"/>
  <c r="P44" i="24" s="1"/>
  <c r="I45" i="24" s="1"/>
  <c r="N44" i="24"/>
  <c r="G95" i="24" s="1"/>
  <c r="G125" i="1"/>
  <c r="U65" i="26"/>
  <c r="AC65" i="26"/>
  <c r="G65" i="26"/>
  <c r="AB65" i="26"/>
  <c r="AB66" i="26" s="1"/>
  <c r="E65" i="26"/>
  <c r="F65" i="26"/>
  <c r="B75" i="25"/>
  <c r="H65" i="26"/>
  <c r="P65" i="26"/>
  <c r="J65" i="26"/>
  <c r="M65" i="26"/>
  <c r="N65" i="26"/>
  <c r="L65" i="26"/>
  <c r="K65" i="26"/>
  <c r="V65" i="26"/>
  <c r="I65" i="26"/>
  <c r="W65" i="26"/>
  <c r="S136" i="26"/>
  <c r="R135" i="26"/>
  <c r="F83" i="1"/>
  <c r="I39" i="19"/>
  <c r="B65" i="26"/>
  <c r="C66" i="26"/>
  <c r="O66" i="26" s="1"/>
  <c r="F128" i="1"/>
  <c r="H92" i="24" l="1"/>
  <c r="H94" i="24"/>
  <c r="H91" i="24"/>
  <c r="H45" i="24"/>
  <c r="H52" i="24" s="1"/>
  <c r="H95" i="24"/>
  <c r="I94" i="24"/>
  <c r="I46" i="24"/>
  <c r="I95" i="24"/>
  <c r="I91" i="24"/>
  <c r="I92" i="24"/>
  <c r="G92" i="24"/>
  <c r="G94" i="24"/>
  <c r="G91" i="24"/>
  <c r="G45" i="24"/>
  <c r="G46" i="24"/>
  <c r="U66" i="26"/>
  <c r="K66" i="26"/>
  <c r="I66" i="26"/>
  <c r="G66" i="26"/>
  <c r="AC66" i="26"/>
  <c r="F66" i="26"/>
  <c r="E66" i="26"/>
  <c r="B76" i="25"/>
  <c r="H66" i="26"/>
  <c r="M66" i="26"/>
  <c r="J66" i="26"/>
  <c r="L66" i="26"/>
  <c r="P66" i="26"/>
  <c r="N66" i="26"/>
  <c r="V66" i="26"/>
  <c r="W66" i="26"/>
  <c r="R136" i="26"/>
  <c r="S137" i="26"/>
  <c r="G48" i="24"/>
  <c r="I48" i="24" s="1"/>
  <c r="G49" i="24"/>
  <c r="I49" i="24" s="1"/>
  <c r="G47" i="24"/>
  <c r="I47" i="24" s="1"/>
  <c r="I65" i="1"/>
  <c r="I72" i="1" s="1"/>
  <c r="K119" i="1"/>
  <c r="I57" i="1"/>
  <c r="K57" i="1" s="1"/>
  <c r="B66" i="26"/>
  <c r="C67" i="26"/>
  <c r="O67" i="26" s="1"/>
  <c r="I26" i="1"/>
  <c r="I54" i="1"/>
  <c r="I55" i="1"/>
  <c r="K55" i="1" s="1"/>
  <c r="I25" i="1"/>
  <c r="K25" i="1" s="1"/>
  <c r="I43" i="1"/>
  <c r="K78" i="1"/>
  <c r="H16" i="22" s="1"/>
  <c r="I44" i="1"/>
  <c r="K47" i="1"/>
  <c r="I41" i="1"/>
  <c r="I82" i="1"/>
  <c r="I23" i="1"/>
  <c r="K23" i="1" s="1"/>
  <c r="K50" i="1"/>
  <c r="I22" i="1"/>
  <c r="K22" i="1" s="1"/>
  <c r="H96" i="24" l="1"/>
  <c r="G96" i="24"/>
  <c r="U67" i="26"/>
  <c r="G52" i="24"/>
  <c r="E67" i="26"/>
  <c r="AC67" i="26"/>
  <c r="G67" i="26"/>
  <c r="F67" i="26"/>
  <c r="AB67" i="26"/>
  <c r="B77" i="25"/>
  <c r="N67" i="26"/>
  <c r="K67" i="26"/>
  <c r="M67" i="26"/>
  <c r="I67" i="26"/>
  <c r="P67" i="26"/>
  <c r="H67" i="26"/>
  <c r="L67" i="26"/>
  <c r="J67" i="26"/>
  <c r="W67" i="26"/>
  <c r="V67" i="26"/>
  <c r="R137" i="26"/>
  <c r="S138" i="26"/>
  <c r="I52" i="24"/>
  <c r="I96" i="24"/>
  <c r="B67" i="26"/>
  <c r="C68" i="26"/>
  <c r="O68" i="26" s="1"/>
  <c r="I125" i="1"/>
  <c r="U68" i="26" l="1"/>
  <c r="F68" i="26"/>
  <c r="G68" i="26"/>
  <c r="AB68" i="26"/>
  <c r="E68" i="26"/>
  <c r="AC68" i="26"/>
  <c r="B78" i="25"/>
  <c r="J68" i="26"/>
  <c r="I68" i="26"/>
  <c r="L68" i="26"/>
  <c r="M68" i="26"/>
  <c r="K68" i="26"/>
  <c r="N68" i="26"/>
  <c r="V68" i="26"/>
  <c r="H68" i="26"/>
  <c r="P68" i="26"/>
  <c r="W68" i="26"/>
  <c r="R138" i="26"/>
  <c r="S139" i="26"/>
  <c r="K42" i="1"/>
  <c r="I72" i="24"/>
  <c r="I31" i="24"/>
  <c r="I128" i="1"/>
  <c r="K128" i="1" s="1"/>
  <c r="B68" i="26"/>
  <c r="C69" i="26"/>
  <c r="O69" i="26" s="1"/>
  <c r="K44" i="1"/>
  <c r="U69" i="26" l="1"/>
  <c r="F69" i="26"/>
  <c r="AB69" i="26"/>
  <c r="AC69" i="26"/>
  <c r="E69" i="26"/>
  <c r="G69" i="26"/>
  <c r="B79" i="25"/>
  <c r="H69" i="26"/>
  <c r="K69" i="26"/>
  <c r="P69" i="26"/>
  <c r="M69" i="26"/>
  <c r="L69" i="26"/>
  <c r="I69" i="26"/>
  <c r="J69" i="26"/>
  <c r="N69" i="26"/>
  <c r="W69" i="26"/>
  <c r="V69" i="26"/>
  <c r="K46" i="1"/>
  <c r="S140" i="26"/>
  <c r="R139" i="26"/>
  <c r="I45" i="1"/>
  <c r="K45" i="1" s="1"/>
  <c r="I61" i="1"/>
  <c r="I80" i="1"/>
  <c r="K80" i="1" s="1"/>
  <c r="I81" i="1"/>
  <c r="K81" i="1" s="1"/>
  <c r="I62" i="1"/>
  <c r="B69" i="26"/>
  <c r="C70" i="26"/>
  <c r="O70" i="26" s="1"/>
  <c r="K43" i="1"/>
  <c r="U70" i="26" l="1"/>
  <c r="G70" i="26"/>
  <c r="F70" i="26"/>
  <c r="W70" i="26"/>
  <c r="E70" i="26"/>
  <c r="AC70" i="26"/>
  <c r="AB70" i="26"/>
  <c r="B80" i="25"/>
  <c r="N70" i="26"/>
  <c r="J70" i="26"/>
  <c r="H70" i="26"/>
  <c r="I70" i="26"/>
  <c r="L70" i="26"/>
  <c r="M70" i="26"/>
  <c r="V70" i="26"/>
  <c r="P70" i="26"/>
  <c r="K70" i="26"/>
  <c r="R140" i="26"/>
  <c r="S141" i="26"/>
  <c r="I34" i="24"/>
  <c r="K114" i="1"/>
  <c r="K116" i="1" s="1"/>
  <c r="K118" i="1" s="1"/>
  <c r="K120" i="1" s="1"/>
  <c r="K41" i="1"/>
  <c r="K83" i="1"/>
  <c r="B70" i="26"/>
  <c r="C71" i="26"/>
  <c r="O71" i="26" s="1"/>
  <c r="K64" i="1"/>
  <c r="K66" i="1"/>
  <c r="K62" i="1"/>
  <c r="K61" i="1"/>
  <c r="U71" i="26" l="1"/>
  <c r="F71" i="26"/>
  <c r="K71" i="26"/>
  <c r="AB71" i="26"/>
  <c r="P71" i="26"/>
  <c r="AC71" i="26"/>
  <c r="G71" i="26"/>
  <c r="E71" i="26"/>
  <c r="B81" i="25"/>
  <c r="L71" i="26"/>
  <c r="J71" i="26"/>
  <c r="I71" i="26"/>
  <c r="N71" i="26"/>
  <c r="H71" i="26"/>
  <c r="M71" i="26"/>
  <c r="V71" i="26"/>
  <c r="W71" i="26"/>
  <c r="K51" i="1"/>
  <c r="H20" i="22" s="1"/>
  <c r="H21" i="22" s="1"/>
  <c r="J21" i="22" s="1"/>
  <c r="R141" i="26"/>
  <c r="S142" i="26"/>
  <c r="B71" i="26"/>
  <c r="C72" i="26"/>
  <c r="O72" i="26" s="1"/>
  <c r="K67" i="1"/>
  <c r="K68" i="1" s="1"/>
  <c r="U72" i="26" l="1"/>
  <c r="G72" i="26"/>
  <c r="AC72" i="26"/>
  <c r="AB72" i="26"/>
  <c r="F72" i="26"/>
  <c r="E72" i="26"/>
  <c r="B82" i="25"/>
  <c r="P72" i="26"/>
  <c r="N72" i="26"/>
  <c r="K72" i="26"/>
  <c r="I72" i="26"/>
  <c r="W72" i="26"/>
  <c r="M72" i="26"/>
  <c r="J72" i="26"/>
  <c r="V72" i="26"/>
  <c r="L72" i="26"/>
  <c r="H72" i="26"/>
  <c r="R142" i="26"/>
  <c r="S143" i="26"/>
  <c r="B72" i="26"/>
  <c r="C73" i="26"/>
  <c r="O73" i="26" s="1"/>
  <c r="H30" i="22"/>
  <c r="H31" i="22" s="1"/>
  <c r="J31" i="22" s="1"/>
  <c r="J28" i="16"/>
  <c r="U73" i="26" l="1"/>
  <c r="H73" i="26"/>
  <c r="E73" i="26"/>
  <c r="L73" i="26"/>
  <c r="F73" i="26"/>
  <c r="AC73" i="26"/>
  <c r="AB73" i="26"/>
  <c r="G73" i="26"/>
  <c r="B83" i="25"/>
  <c r="I73" i="26"/>
  <c r="K73" i="26"/>
  <c r="J73" i="26"/>
  <c r="N73" i="26"/>
  <c r="M73" i="26"/>
  <c r="P73" i="26"/>
  <c r="V73" i="26"/>
  <c r="W73" i="26"/>
  <c r="S144" i="26"/>
  <c r="R143" i="26"/>
  <c r="B73" i="26"/>
  <c r="C74" i="26"/>
  <c r="O74" i="26" s="1"/>
  <c r="U74" i="26" l="1"/>
  <c r="AB74" i="26"/>
  <c r="E74" i="26"/>
  <c r="G74" i="26"/>
  <c r="AC74" i="26"/>
  <c r="F74" i="26"/>
  <c r="B84" i="25"/>
  <c r="V74" i="26"/>
  <c r="I74" i="26"/>
  <c r="P74" i="26"/>
  <c r="L74" i="26"/>
  <c r="M74" i="26"/>
  <c r="N74" i="26"/>
  <c r="H74" i="26"/>
  <c r="J74" i="26"/>
  <c r="W74" i="26"/>
  <c r="K74" i="26"/>
  <c r="R144" i="26"/>
  <c r="S145" i="26"/>
  <c r="B74" i="26"/>
  <c r="C75" i="26"/>
  <c r="O75" i="26" s="1"/>
  <c r="U75" i="26" l="1"/>
  <c r="G75" i="26"/>
  <c r="AC75" i="26"/>
  <c r="AB75" i="26"/>
  <c r="F75" i="26"/>
  <c r="E75" i="26"/>
  <c r="B85" i="25"/>
  <c r="W75" i="26"/>
  <c r="M75" i="26"/>
  <c r="L75" i="26"/>
  <c r="J75" i="26"/>
  <c r="P75" i="26"/>
  <c r="I75" i="26"/>
  <c r="H75" i="26"/>
  <c r="N75" i="26"/>
  <c r="K75" i="26"/>
  <c r="V75" i="26"/>
  <c r="R145" i="26"/>
  <c r="S146" i="26"/>
  <c r="B75" i="26"/>
  <c r="C76" i="26"/>
  <c r="O76" i="26" s="1"/>
  <c r="U76" i="26" l="1"/>
  <c r="E76" i="26"/>
  <c r="F76" i="26"/>
  <c r="AC76" i="26"/>
  <c r="AB76" i="26"/>
  <c r="G76" i="26"/>
  <c r="B86" i="25"/>
  <c r="I76" i="26"/>
  <c r="P76" i="26"/>
  <c r="K76" i="26"/>
  <c r="J76" i="26"/>
  <c r="N76" i="26"/>
  <c r="L76" i="26"/>
  <c r="M76" i="26"/>
  <c r="W76" i="26"/>
  <c r="H76" i="26"/>
  <c r="V76" i="26"/>
  <c r="R146" i="26"/>
  <c r="S147" i="26"/>
  <c r="B76" i="26"/>
  <c r="C77" i="26"/>
  <c r="O77" i="26" s="1"/>
  <c r="U77" i="26" l="1"/>
  <c r="E77" i="26"/>
  <c r="AC77" i="26"/>
  <c r="AB77" i="26"/>
  <c r="G77" i="26"/>
  <c r="F77" i="26"/>
  <c r="B87" i="25"/>
  <c r="J77" i="26"/>
  <c r="K77" i="26"/>
  <c r="H77" i="26"/>
  <c r="P77" i="26"/>
  <c r="M77" i="26"/>
  <c r="V77" i="26"/>
  <c r="L77" i="26"/>
  <c r="I77" i="26"/>
  <c r="N77" i="26"/>
  <c r="W77" i="26"/>
  <c r="S148" i="26"/>
  <c r="R147" i="26"/>
  <c r="B77" i="26"/>
  <c r="C78" i="26"/>
  <c r="O78" i="26" s="1"/>
  <c r="U78" i="26" l="1"/>
  <c r="AC78" i="26"/>
  <c r="AC79" i="26" s="1"/>
  <c r="AB78" i="26"/>
  <c r="AB79" i="26" s="1"/>
  <c r="E78" i="26"/>
  <c r="I78" i="26"/>
  <c r="G78" i="26"/>
  <c r="F78" i="26"/>
  <c r="B88" i="25"/>
  <c r="P78" i="26"/>
  <c r="L78" i="26"/>
  <c r="H78" i="26"/>
  <c r="K78" i="26"/>
  <c r="J78" i="26"/>
  <c r="N78" i="26"/>
  <c r="N79" i="26" s="1"/>
  <c r="M78" i="26"/>
  <c r="V78" i="26"/>
  <c r="W78" i="26"/>
  <c r="R148" i="26"/>
  <c r="S149" i="26"/>
  <c r="B78" i="26"/>
  <c r="C79" i="26"/>
  <c r="O79" i="26" s="1"/>
  <c r="U79" i="26" l="1"/>
  <c r="G79" i="26"/>
  <c r="F79" i="26"/>
  <c r="E79" i="26"/>
  <c r="AB80" i="26"/>
  <c r="B89" i="25"/>
  <c r="H79" i="26"/>
  <c r="J79" i="26"/>
  <c r="K79" i="26"/>
  <c r="V79" i="26"/>
  <c r="W79" i="26"/>
  <c r="L79" i="26"/>
  <c r="P79" i="26"/>
  <c r="I79" i="26"/>
  <c r="M79" i="26"/>
  <c r="R149" i="26"/>
  <c r="S150" i="26"/>
  <c r="B79" i="26"/>
  <c r="C80" i="26"/>
  <c r="O80" i="26" s="1"/>
  <c r="U80" i="26" l="1"/>
  <c r="AC80" i="26"/>
  <c r="F80" i="26"/>
  <c r="E80" i="26"/>
  <c r="G80" i="26"/>
  <c r="B90" i="25"/>
  <c r="L80" i="26"/>
  <c r="N80" i="26"/>
  <c r="M80" i="26"/>
  <c r="I80" i="26"/>
  <c r="J80" i="26"/>
  <c r="W80" i="26"/>
  <c r="K80" i="26"/>
  <c r="H80" i="26"/>
  <c r="P80" i="26"/>
  <c r="V80" i="26"/>
  <c r="R150" i="26"/>
  <c r="S151" i="26"/>
  <c r="B80" i="26"/>
  <c r="C81" i="26"/>
  <c r="O81" i="26" s="1"/>
  <c r="U81" i="26" l="1"/>
  <c r="K81" i="26"/>
  <c r="G81" i="26"/>
  <c r="AC81" i="26"/>
  <c r="E81" i="26"/>
  <c r="AB81" i="26"/>
  <c r="V81" i="26"/>
  <c r="F81" i="26"/>
  <c r="B91" i="25"/>
  <c r="H81" i="26"/>
  <c r="J81" i="26"/>
  <c r="I81" i="26"/>
  <c r="M81" i="26"/>
  <c r="N81" i="26"/>
  <c r="P81" i="26"/>
  <c r="L81" i="26"/>
  <c r="W81" i="26"/>
  <c r="S152" i="26"/>
  <c r="R151" i="26"/>
  <c r="B81" i="26"/>
  <c r="C82" i="26"/>
  <c r="O82" i="26" s="1"/>
  <c r="U82" i="26" l="1"/>
  <c r="AB82" i="26"/>
  <c r="F82" i="26"/>
  <c r="G82" i="26"/>
  <c r="AC82" i="26"/>
  <c r="E82" i="26"/>
  <c r="B92" i="25"/>
  <c r="M82" i="26"/>
  <c r="L82" i="26"/>
  <c r="P82" i="26"/>
  <c r="K82" i="26"/>
  <c r="N82" i="26"/>
  <c r="I82" i="26"/>
  <c r="J82" i="26"/>
  <c r="H82" i="26"/>
  <c r="W82" i="26"/>
  <c r="V82" i="26"/>
  <c r="R152" i="26"/>
  <c r="S153" i="26"/>
  <c r="B82" i="26"/>
  <c r="C83" i="26"/>
  <c r="O83" i="26" s="1"/>
  <c r="U83" i="26" l="1"/>
  <c r="AB83" i="26"/>
  <c r="AC83" i="26"/>
  <c r="G83" i="26"/>
  <c r="W83" i="26"/>
  <c r="E83" i="26"/>
  <c r="F83" i="26"/>
  <c r="B93" i="25"/>
  <c r="I83" i="26"/>
  <c r="K83" i="26"/>
  <c r="H83" i="26"/>
  <c r="P83" i="26"/>
  <c r="L83" i="26"/>
  <c r="J83" i="26"/>
  <c r="M83" i="26"/>
  <c r="V83" i="26"/>
  <c r="N83" i="26"/>
  <c r="R153" i="26"/>
  <c r="S154" i="26"/>
  <c r="B83" i="26"/>
  <c r="C84" i="26"/>
  <c r="O84" i="26" s="1"/>
  <c r="U84" i="26" l="1"/>
  <c r="E84" i="26"/>
  <c r="AC84" i="26"/>
  <c r="G84" i="26"/>
  <c r="V84" i="26"/>
  <c r="AB84" i="26"/>
  <c r="F84" i="26"/>
  <c r="B94" i="25"/>
  <c r="N84" i="26"/>
  <c r="P84" i="26"/>
  <c r="M84" i="26"/>
  <c r="H84" i="26"/>
  <c r="J84" i="26"/>
  <c r="K84" i="26"/>
  <c r="I84" i="26"/>
  <c r="L84" i="26"/>
  <c r="W84" i="26"/>
  <c r="R154" i="26"/>
  <c r="S155" i="26"/>
  <c r="B84" i="26"/>
  <c r="C85" i="26"/>
  <c r="O85" i="26" s="1"/>
  <c r="U85" i="26" l="1"/>
  <c r="AB85" i="26"/>
  <c r="L85" i="26"/>
  <c r="G85" i="26"/>
  <c r="E85" i="26"/>
  <c r="F85" i="26"/>
  <c r="AC85" i="26"/>
  <c r="B95" i="25"/>
  <c r="H85" i="26"/>
  <c r="I85" i="26"/>
  <c r="W85" i="26"/>
  <c r="J85" i="26"/>
  <c r="M85" i="26"/>
  <c r="P85" i="26"/>
  <c r="K85" i="26"/>
  <c r="N85" i="26"/>
  <c r="V85" i="26"/>
  <c r="S156" i="26"/>
  <c r="R155" i="26"/>
  <c r="B85" i="26"/>
  <c r="C86" i="26"/>
  <c r="O86" i="26" s="1"/>
  <c r="U86" i="26" l="1"/>
  <c r="AB86" i="26"/>
  <c r="E86" i="26"/>
  <c r="F86" i="26"/>
  <c r="G86" i="26"/>
  <c r="AC86" i="26"/>
  <c r="B96" i="25"/>
  <c r="H86" i="26"/>
  <c r="P86" i="26"/>
  <c r="M86" i="26"/>
  <c r="I86" i="26"/>
  <c r="W86" i="26"/>
  <c r="N86" i="26"/>
  <c r="J86" i="26"/>
  <c r="K86" i="26"/>
  <c r="L86" i="26"/>
  <c r="V86" i="26"/>
  <c r="R156" i="26"/>
  <c r="S157" i="26"/>
  <c r="B86" i="26"/>
  <c r="C87" i="26"/>
  <c r="O87" i="26" s="1"/>
  <c r="U87" i="26" l="1"/>
  <c r="E87" i="26"/>
  <c r="G87" i="26"/>
  <c r="AC87" i="26"/>
  <c r="F87" i="26"/>
  <c r="AB87" i="26"/>
  <c r="B97" i="25"/>
  <c r="L87" i="26"/>
  <c r="K87" i="26"/>
  <c r="M87" i="26"/>
  <c r="J87" i="26"/>
  <c r="N87" i="26"/>
  <c r="P87" i="26"/>
  <c r="H87" i="26"/>
  <c r="V87" i="26"/>
  <c r="I87" i="26"/>
  <c r="W87" i="26"/>
  <c r="R157" i="26"/>
  <c r="S158" i="26"/>
  <c r="B87" i="26"/>
  <c r="C88" i="26"/>
  <c r="O88" i="26" s="1"/>
  <c r="U88" i="26" l="1"/>
  <c r="H88" i="26"/>
  <c r="E88" i="26"/>
  <c r="F88" i="26"/>
  <c r="AB88" i="26"/>
  <c r="AC88" i="26"/>
  <c r="G88" i="26"/>
  <c r="B98" i="25"/>
  <c r="N88" i="26"/>
  <c r="K88" i="26"/>
  <c r="W88" i="26"/>
  <c r="P88" i="26"/>
  <c r="I88" i="26"/>
  <c r="M88" i="26"/>
  <c r="J88" i="26"/>
  <c r="L88" i="26"/>
  <c r="V88" i="26"/>
  <c r="V89" i="26" s="1"/>
  <c r="V90" i="26" s="1"/>
  <c r="V91" i="26" s="1"/>
  <c r="V92" i="26" s="1"/>
  <c r="V93" i="26" s="1"/>
  <c r="V94" i="26" s="1"/>
  <c r="V95" i="26" s="1"/>
  <c r="V96" i="26" s="1"/>
  <c r="V97" i="26" s="1"/>
  <c r="V98" i="26" s="1"/>
  <c r="V99" i="26" s="1"/>
  <c r="V100" i="26" s="1"/>
  <c r="V101" i="26" s="1"/>
  <c r="V102" i="26" s="1"/>
  <c r="V103" i="26" s="1"/>
  <c r="V104" i="26" s="1"/>
  <c r="V105" i="26" s="1"/>
  <c r="V106" i="26" s="1"/>
  <c r="V107" i="26" s="1"/>
  <c r="V108" i="26" s="1"/>
  <c r="V109" i="26" s="1"/>
  <c r="V110" i="26" s="1"/>
  <c r="V111" i="26" s="1"/>
  <c r="V112" i="26" s="1"/>
  <c r="V113" i="26" s="1"/>
  <c r="V114" i="26" s="1"/>
  <c r="V115" i="26" s="1"/>
  <c r="V116" i="26" s="1"/>
  <c r="V117" i="26" s="1"/>
  <c r="V118" i="26" s="1"/>
  <c r="V119" i="26" s="1"/>
  <c r="V120" i="26" s="1"/>
  <c r="V121" i="26" s="1"/>
  <c r="V122" i="26" s="1"/>
  <c r="V123" i="26" s="1"/>
  <c r="V124" i="26" s="1"/>
  <c r="V125" i="26" s="1"/>
  <c r="V126" i="26" s="1"/>
  <c r="V127" i="26" s="1"/>
  <c r="V128" i="26" s="1"/>
  <c r="V129" i="26" s="1"/>
  <c r="V130" i="26" s="1"/>
  <c r="V131" i="26" s="1"/>
  <c r="V132" i="26" s="1"/>
  <c r="V133" i="26" s="1"/>
  <c r="V134" i="26" s="1"/>
  <c r="V135" i="26" s="1"/>
  <c r="V136" i="26" s="1"/>
  <c r="V137" i="26" s="1"/>
  <c r="V138" i="26" s="1"/>
  <c r="V139" i="26" s="1"/>
  <c r="V140" i="26" s="1"/>
  <c r="V141" i="26" s="1"/>
  <c r="V142" i="26" s="1"/>
  <c r="V143" i="26" s="1"/>
  <c r="V144" i="26" s="1"/>
  <c r="V145" i="26" s="1"/>
  <c r="V146" i="26" s="1"/>
  <c r="V147" i="26" s="1"/>
  <c r="V148" i="26" s="1"/>
  <c r="V149" i="26" s="1"/>
  <c r="V150" i="26" s="1"/>
  <c r="V151" i="26" s="1"/>
  <c r="V152" i="26" s="1"/>
  <c r="V153" i="26" s="1"/>
  <c r="V154" i="26" s="1"/>
  <c r="V155" i="26" s="1"/>
  <c r="V156" i="26" s="1"/>
  <c r="V157" i="26" s="1"/>
  <c r="V158" i="26" s="1"/>
  <c r="V159" i="26" s="1"/>
  <c r="V160" i="26" s="1"/>
  <c r="V161" i="26" s="1"/>
  <c r="V162" i="26" s="1"/>
  <c r="V163" i="26" s="1"/>
  <c r="V164" i="26" s="1"/>
  <c r="V165" i="26" s="1"/>
  <c r="V166" i="26" s="1"/>
  <c r="V167" i="26" s="1"/>
  <c r="V168" i="26" s="1"/>
  <c r="V169" i="26" s="1"/>
  <c r="V170" i="26" s="1"/>
  <c r="V171" i="26" s="1"/>
  <c r="V172" i="26" s="1"/>
  <c r="V173" i="26" s="1"/>
  <c r="V174" i="26" s="1"/>
  <c r="V175" i="26" s="1"/>
  <c r="V176" i="26" s="1"/>
  <c r="V177" i="26" s="1"/>
  <c r="V178" i="26" s="1"/>
  <c r="V179" i="26" s="1"/>
  <c r="V180" i="26" s="1"/>
  <c r="V181" i="26" s="1"/>
  <c r="V182" i="26" s="1"/>
  <c r="V183" i="26" s="1"/>
  <c r="V184" i="26" s="1"/>
  <c r="V185" i="26" s="1"/>
  <c r="V186" i="26" s="1"/>
  <c r="V187" i="26" s="1"/>
  <c r="V188" i="26" s="1"/>
  <c r="V189" i="26" s="1"/>
  <c r="V190" i="26" s="1"/>
  <c r="V191" i="26" s="1"/>
  <c r="V192" i="26" s="1"/>
  <c r="V193" i="26" s="1"/>
  <c r="V194" i="26" s="1"/>
  <c r="V195" i="26" s="1"/>
  <c r="V196" i="26" s="1"/>
  <c r="V197" i="26" s="1"/>
  <c r="V198" i="26" s="1"/>
  <c r="V199" i="26" s="1"/>
  <c r="V200" i="26" s="1"/>
  <c r="V201" i="26" s="1"/>
  <c r="V202" i="26" s="1"/>
  <c r="V203" i="26" s="1"/>
  <c r="V204" i="26" s="1"/>
  <c r="V205" i="26" s="1"/>
  <c r="V206" i="26" s="1"/>
  <c r="V207" i="26" s="1"/>
  <c r="V208" i="26" s="1"/>
  <c r="V209" i="26" s="1"/>
  <c r="V210" i="26" s="1"/>
  <c r="V211" i="26" s="1"/>
  <c r="V212" i="26" s="1"/>
  <c r="V213" i="26" s="1"/>
  <c r="V214" i="26" s="1"/>
  <c r="V215" i="26" s="1"/>
  <c r="V216" i="26" s="1"/>
  <c r="V217" i="26" s="1"/>
  <c r="V218" i="26" s="1"/>
  <c r="V219" i="26" s="1"/>
  <c r="V220" i="26" s="1"/>
  <c r="V221" i="26" s="1"/>
  <c r="V222" i="26" s="1"/>
  <c r="V223" i="26" s="1"/>
  <c r="V224" i="26" s="1"/>
  <c r="V225" i="26" s="1"/>
  <c r="V226" i="26" s="1"/>
  <c r="V227" i="26" s="1"/>
  <c r="V228" i="26" s="1"/>
  <c r="V229" i="26" s="1"/>
  <c r="V230" i="26" s="1"/>
  <c r="V231" i="26" s="1"/>
  <c r="V232" i="26" s="1"/>
  <c r="V233" i="26" s="1"/>
  <c r="V234" i="26" s="1"/>
  <c r="V235" i="26" s="1"/>
  <c r="V236" i="26" s="1"/>
  <c r="V237" i="26" s="1"/>
  <c r="V238" i="26" s="1"/>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V736" i="26" s="1"/>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V860" i="26" s="1"/>
  <c r="R158" i="26"/>
  <c r="S159" i="26"/>
  <c r="B88" i="26"/>
  <c r="C89" i="26"/>
  <c r="O89" i="26" s="1"/>
  <c r="U89" i="26" l="1"/>
  <c r="E89" i="26"/>
  <c r="AC89" i="26"/>
  <c r="AC90" i="26" s="1"/>
  <c r="F89" i="26"/>
  <c r="G89" i="26"/>
  <c r="AB89" i="26"/>
  <c r="B99" i="25"/>
  <c r="I89" i="26"/>
  <c r="K89" i="26"/>
  <c r="M89" i="26"/>
  <c r="N89" i="26"/>
  <c r="P89" i="26"/>
  <c r="L89" i="26"/>
  <c r="H89" i="26"/>
  <c r="J89" i="26"/>
  <c r="W89" i="26"/>
  <c r="S160" i="26"/>
  <c r="R159" i="26"/>
  <c r="B89" i="26"/>
  <c r="C90" i="26"/>
  <c r="O90" i="26" s="1"/>
  <c r="U90" i="26" l="1"/>
  <c r="AB90" i="26"/>
  <c r="E90" i="26"/>
  <c r="G90" i="26"/>
  <c r="F90" i="26"/>
  <c r="B100" i="25"/>
  <c r="M90" i="26"/>
  <c r="N90" i="26"/>
  <c r="K90" i="26"/>
  <c r="J90" i="26"/>
  <c r="I90" i="26"/>
  <c r="H90" i="26"/>
  <c r="L90" i="26"/>
  <c r="P90" i="26"/>
  <c r="W90" i="26"/>
  <c r="R160" i="26"/>
  <c r="S161" i="26"/>
  <c r="B90" i="26"/>
  <c r="C91" i="26"/>
  <c r="O91" i="26" s="1"/>
  <c r="U91" i="26" l="1"/>
  <c r="G91" i="26"/>
  <c r="J91" i="26"/>
  <c r="F91" i="26"/>
  <c r="P91" i="26"/>
  <c r="AC91" i="26"/>
  <c r="AB91" i="26"/>
  <c r="E91" i="26"/>
  <c r="B101" i="25"/>
  <c r="L91" i="26"/>
  <c r="N91" i="26"/>
  <c r="W91" i="26"/>
  <c r="M91" i="26"/>
  <c r="I91" i="26"/>
  <c r="K91" i="26"/>
  <c r="H91" i="26"/>
  <c r="R161" i="26"/>
  <c r="S162" i="26"/>
  <c r="B91" i="26"/>
  <c r="C92" i="26"/>
  <c r="W92" i="26" l="1"/>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W139" i="26" s="1"/>
  <c r="W140" i="26" s="1"/>
  <c r="W141" i="26" s="1"/>
  <c r="W142" i="26" s="1"/>
  <c r="W143" i="26" s="1"/>
  <c r="W144" i="26" s="1"/>
  <c r="W145" i="26" s="1"/>
  <c r="W146" i="26" s="1"/>
  <c r="W147" i="26" s="1"/>
  <c r="W148" i="26" s="1"/>
  <c r="W149" i="26" s="1"/>
  <c r="W150" i="26" s="1"/>
  <c r="W151" i="26" s="1"/>
  <c r="W152" i="26" s="1"/>
  <c r="W153" i="26" s="1"/>
  <c r="W154" i="26" s="1"/>
  <c r="W155" i="26" s="1"/>
  <c r="W156" i="26" s="1"/>
  <c r="W157" i="26" s="1"/>
  <c r="W158" i="26" s="1"/>
  <c r="W159" i="26" s="1"/>
  <c r="W160" i="26" s="1"/>
  <c r="W161" i="26" s="1"/>
  <c r="W162" i="26" s="1"/>
  <c r="W163" i="26" s="1"/>
  <c r="W164" i="26" s="1"/>
  <c r="W165" i="26" s="1"/>
  <c r="W166" i="26" s="1"/>
  <c r="W167" i="26" s="1"/>
  <c r="W168" i="26" s="1"/>
  <c r="W169" i="26" s="1"/>
  <c r="W170" i="26" s="1"/>
  <c r="W171" i="26" s="1"/>
  <c r="W172" i="26" s="1"/>
  <c r="W173" i="26" s="1"/>
  <c r="W174" i="26" s="1"/>
  <c r="W175" i="26" s="1"/>
  <c r="W176" i="26" s="1"/>
  <c r="W177" i="26" s="1"/>
  <c r="W178" i="26" s="1"/>
  <c r="W179" i="26" s="1"/>
  <c r="W180" i="26" s="1"/>
  <c r="W181" i="26" s="1"/>
  <c r="W182" i="26" s="1"/>
  <c r="W183" i="26" s="1"/>
  <c r="W184" i="26" s="1"/>
  <c r="W185" i="26" s="1"/>
  <c r="W186" i="26" s="1"/>
  <c r="W187" i="26" s="1"/>
  <c r="W188" i="26" s="1"/>
  <c r="W189" i="26" s="1"/>
  <c r="W190" i="26" s="1"/>
  <c r="W191" i="26" s="1"/>
  <c r="W192" i="26" s="1"/>
  <c r="W193" i="26" s="1"/>
  <c r="W194" i="26" s="1"/>
  <c r="W195" i="26" s="1"/>
  <c r="W196" i="26" s="1"/>
  <c r="W197" i="26" s="1"/>
  <c r="W198" i="26" s="1"/>
  <c r="W199" i="26" s="1"/>
  <c r="W200" i="26" s="1"/>
  <c r="W201" i="26" s="1"/>
  <c r="W202" i="26" s="1"/>
  <c r="W203" i="26" s="1"/>
  <c r="W204" i="26" s="1"/>
  <c r="W205" i="26" s="1"/>
  <c r="W206" i="26" s="1"/>
  <c r="W207" i="26" s="1"/>
  <c r="W208" i="26" s="1"/>
  <c r="W209" i="26" s="1"/>
  <c r="W210" i="26" s="1"/>
  <c r="W211" i="26" s="1"/>
  <c r="W212" i="26" s="1"/>
  <c r="W213" i="26" s="1"/>
  <c r="W214" i="26" s="1"/>
  <c r="W215" i="26" s="1"/>
  <c r="W216" i="26" s="1"/>
  <c r="W217" i="26" s="1"/>
  <c r="W218" i="26" s="1"/>
  <c r="W219" i="26" s="1"/>
  <c r="W220" i="26" s="1"/>
  <c r="W221" i="26" s="1"/>
  <c r="W222" i="26" s="1"/>
  <c r="W223" i="26" s="1"/>
  <c r="W224" i="26" s="1"/>
  <c r="W225" i="26" s="1"/>
  <c r="W226" i="26" s="1"/>
  <c r="W227" i="26" s="1"/>
  <c r="W228" i="26" s="1"/>
  <c r="W229" i="26" s="1"/>
  <c r="W230" i="26" s="1"/>
  <c r="W231" i="26" s="1"/>
  <c r="W232" i="26" s="1"/>
  <c r="W233" i="26" s="1"/>
  <c r="W234" i="26" s="1"/>
  <c r="W235" i="26" s="1"/>
  <c r="W236" i="26" s="1"/>
  <c r="W237" i="26" s="1"/>
  <c r="W238" i="26" s="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W860" i="26" s="1"/>
  <c r="U92" i="26"/>
  <c r="F92" i="26"/>
  <c r="G92" i="26"/>
  <c r="E92" i="26"/>
  <c r="AC92" i="26"/>
  <c r="AB92" i="26"/>
  <c r="L92" i="26"/>
  <c r="P92" i="26"/>
  <c r="O92" i="26"/>
  <c r="K92" i="26"/>
  <c r="H92" i="26"/>
  <c r="N92" i="26"/>
  <c r="J92" i="26"/>
  <c r="M92" i="26"/>
  <c r="I92" i="26"/>
  <c r="R162" i="26"/>
  <c r="S163" i="26"/>
  <c r="B92" i="26"/>
  <c r="C93" i="26"/>
  <c r="U93" i="26" l="1"/>
  <c r="U94" i="26" s="1"/>
  <c r="U95" i="26" s="1"/>
  <c r="U96" i="26" s="1"/>
  <c r="U97" i="26" s="1"/>
  <c r="U98" i="26" s="1"/>
  <c r="U99" i="26" s="1"/>
  <c r="U100" i="26" s="1"/>
  <c r="U101" i="26" s="1"/>
  <c r="U102" i="26" s="1"/>
  <c r="U103" i="26" s="1"/>
  <c r="U104" i="26" s="1"/>
  <c r="U105" i="26" s="1"/>
  <c r="U106" i="26" s="1"/>
  <c r="U107" i="26" s="1"/>
  <c r="U108" i="26" s="1"/>
  <c r="U109" i="26" s="1"/>
  <c r="U110" i="26" s="1"/>
  <c r="U111" i="26" s="1"/>
  <c r="U112" i="26" s="1"/>
  <c r="U113" i="26" s="1"/>
  <c r="U114" i="26" s="1"/>
  <c r="U115" i="26" s="1"/>
  <c r="U116" i="26" s="1"/>
  <c r="U117" i="26" s="1"/>
  <c r="U118" i="26" s="1"/>
  <c r="U119" i="26" s="1"/>
  <c r="U120" i="26" s="1"/>
  <c r="U121" i="26" s="1"/>
  <c r="U122" i="26" s="1"/>
  <c r="U123" i="26" s="1"/>
  <c r="U124" i="26" s="1"/>
  <c r="U125" i="26" s="1"/>
  <c r="U126" i="26" s="1"/>
  <c r="U127" i="26" s="1"/>
  <c r="U128" i="26" s="1"/>
  <c r="U129" i="26" s="1"/>
  <c r="U130" i="26" s="1"/>
  <c r="U131" i="26" s="1"/>
  <c r="U132" i="26" s="1"/>
  <c r="U133" i="26" s="1"/>
  <c r="U134" i="26" s="1"/>
  <c r="U135" i="26" s="1"/>
  <c r="U136" i="26" s="1"/>
  <c r="U137" i="26" s="1"/>
  <c r="U138" i="26" s="1"/>
  <c r="U139" i="26" s="1"/>
  <c r="U140" i="26" s="1"/>
  <c r="U141" i="26" s="1"/>
  <c r="U142" i="26" s="1"/>
  <c r="U143" i="26" s="1"/>
  <c r="U144" i="26" s="1"/>
  <c r="U145" i="26" s="1"/>
  <c r="U146" i="26" s="1"/>
  <c r="U147" i="26" s="1"/>
  <c r="U148" i="26" s="1"/>
  <c r="U149" i="26" s="1"/>
  <c r="U150" i="26" s="1"/>
  <c r="U151" i="26" s="1"/>
  <c r="U152" i="26" s="1"/>
  <c r="U153" i="26" s="1"/>
  <c r="U154" i="26" s="1"/>
  <c r="U155" i="26" s="1"/>
  <c r="U156" i="26" s="1"/>
  <c r="U157" i="26" s="1"/>
  <c r="U158" i="26" s="1"/>
  <c r="U159" i="26" s="1"/>
  <c r="U160" i="26" s="1"/>
  <c r="U161" i="26" s="1"/>
  <c r="U162" i="26" s="1"/>
  <c r="U163" i="26" s="1"/>
  <c r="U164" i="26" s="1"/>
  <c r="U165" i="26" s="1"/>
  <c r="U166" i="26" s="1"/>
  <c r="U167" i="26" s="1"/>
  <c r="U168" i="26" s="1"/>
  <c r="U169" i="26" s="1"/>
  <c r="U170" i="26" s="1"/>
  <c r="U171" i="26" s="1"/>
  <c r="U172" i="26" s="1"/>
  <c r="U173" i="26" s="1"/>
  <c r="U174" i="26" s="1"/>
  <c r="U175" i="26" s="1"/>
  <c r="U176" i="26" s="1"/>
  <c r="U177" i="26" s="1"/>
  <c r="U178" i="26" s="1"/>
  <c r="U179" i="26" s="1"/>
  <c r="U180" i="26" s="1"/>
  <c r="U181" i="26" s="1"/>
  <c r="U182" i="26" s="1"/>
  <c r="U183" i="26" s="1"/>
  <c r="U184" i="26" s="1"/>
  <c r="U185" i="26" s="1"/>
  <c r="U186" i="26" s="1"/>
  <c r="U187" i="26" s="1"/>
  <c r="U188" i="26" s="1"/>
  <c r="U189" i="26" s="1"/>
  <c r="U190" i="26" s="1"/>
  <c r="U191" i="26" s="1"/>
  <c r="U192" i="26" s="1"/>
  <c r="U193" i="26" s="1"/>
  <c r="U194" i="26" s="1"/>
  <c r="U195" i="26" s="1"/>
  <c r="U196" i="26" s="1"/>
  <c r="U197" i="26" s="1"/>
  <c r="U198" i="26" s="1"/>
  <c r="U199" i="26" s="1"/>
  <c r="U200" i="26" s="1"/>
  <c r="U201" i="26" s="1"/>
  <c r="U202" i="26" s="1"/>
  <c r="U203" i="26" s="1"/>
  <c r="U204" i="26" s="1"/>
  <c r="U205" i="26" s="1"/>
  <c r="U206" i="26" s="1"/>
  <c r="U207" i="26" s="1"/>
  <c r="U208" i="26" s="1"/>
  <c r="U209" i="26" s="1"/>
  <c r="U210" i="26" s="1"/>
  <c r="U211" i="26" s="1"/>
  <c r="U212" i="26" s="1"/>
  <c r="U213" i="26" s="1"/>
  <c r="U214" i="26" s="1"/>
  <c r="U215" i="26" s="1"/>
  <c r="U216" i="26" s="1"/>
  <c r="U217" i="26" s="1"/>
  <c r="U218" i="26" s="1"/>
  <c r="U219" i="26" s="1"/>
  <c r="U220" i="26" s="1"/>
  <c r="U221" i="26" s="1"/>
  <c r="U222" i="26" s="1"/>
  <c r="U223" i="26" s="1"/>
  <c r="U224" i="26" s="1"/>
  <c r="U225" i="26" s="1"/>
  <c r="U226" i="26" s="1"/>
  <c r="U227" i="26" s="1"/>
  <c r="U228" i="26" s="1"/>
  <c r="U229" i="26" s="1"/>
  <c r="U230" i="26" s="1"/>
  <c r="U231" i="26" s="1"/>
  <c r="U232" i="26" s="1"/>
  <c r="U233" i="26" s="1"/>
  <c r="U234" i="26" s="1"/>
  <c r="U235" i="26" s="1"/>
  <c r="U236" i="26" s="1"/>
  <c r="U237" i="26" s="1"/>
  <c r="U238" i="26" s="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L93" i="26"/>
  <c r="G93" i="26"/>
  <c r="E93" i="26"/>
  <c r="AC93" i="26"/>
  <c r="J93" i="26"/>
  <c r="AB93" i="26"/>
  <c r="N93" i="26"/>
  <c r="F93" i="26"/>
  <c r="K93" i="26"/>
  <c r="H93" i="26"/>
  <c r="I93" i="26"/>
  <c r="O93" i="26"/>
  <c r="M93" i="26"/>
  <c r="P93" i="26"/>
  <c r="S164" i="26"/>
  <c r="R163" i="26"/>
  <c r="B93" i="26"/>
  <c r="C94" i="26"/>
  <c r="U860" i="26" l="1"/>
  <c r="N94" i="26"/>
  <c r="AC94" i="26"/>
  <c r="G94" i="26"/>
  <c r="F94" i="26"/>
  <c r="AB94" i="26"/>
  <c r="E94" i="26"/>
  <c r="O94" i="26"/>
  <c r="L94" i="26"/>
  <c r="I94" i="26"/>
  <c r="K94" i="26"/>
  <c r="P94" i="26"/>
  <c r="J94" i="26"/>
  <c r="H94" i="26"/>
  <c r="M94" i="26"/>
  <c r="R164" i="26"/>
  <c r="S165" i="26"/>
  <c r="B94" i="26"/>
  <c r="C95" i="26"/>
  <c r="N95" i="26" l="1"/>
  <c r="F95" i="26"/>
  <c r="AC95" i="26"/>
  <c r="G95" i="26"/>
  <c r="E95" i="26"/>
  <c r="J95" i="26"/>
  <c r="AB95" i="26"/>
  <c r="P95" i="26"/>
  <c r="M95" i="26"/>
  <c r="I95" i="26"/>
  <c r="L95" i="26"/>
  <c r="K95" i="26"/>
  <c r="O95" i="26"/>
  <c r="H95" i="26"/>
  <c r="R165" i="26"/>
  <c r="S166" i="26"/>
  <c r="B95" i="26"/>
  <c r="C96" i="26"/>
  <c r="AC96" i="26" l="1"/>
  <c r="AB96" i="26"/>
  <c r="J96" i="26"/>
  <c r="G96" i="26"/>
  <c r="L96" i="26"/>
  <c r="E96" i="26"/>
  <c r="I96" i="26"/>
  <c r="F96" i="26"/>
  <c r="N96" i="26"/>
  <c r="H96" i="26"/>
  <c r="M96" i="26"/>
  <c r="O96" i="26"/>
  <c r="P96" i="26"/>
  <c r="K96" i="26"/>
  <c r="R166" i="26"/>
  <c r="S167" i="26"/>
  <c r="B96" i="26"/>
  <c r="C97" i="26"/>
  <c r="AB97" i="26" l="1"/>
  <c r="F97" i="26"/>
  <c r="K97" i="26"/>
  <c r="AC97" i="26"/>
  <c r="E97" i="26"/>
  <c r="G97" i="26"/>
  <c r="H97" i="26"/>
  <c r="N97" i="26"/>
  <c r="P97" i="26"/>
  <c r="O97" i="26"/>
  <c r="M97" i="26"/>
  <c r="I97" i="26"/>
  <c r="L97" i="26"/>
  <c r="J97" i="26"/>
  <c r="S168" i="26"/>
  <c r="R167" i="26"/>
  <c r="B97" i="26"/>
  <c r="C98" i="26"/>
  <c r="K98" i="26" l="1"/>
  <c r="G98" i="26"/>
  <c r="E98" i="26"/>
  <c r="F98" i="26"/>
  <c r="AC98" i="26"/>
  <c r="AB98" i="26"/>
  <c r="I98" i="26"/>
  <c r="N98" i="26"/>
  <c r="L98" i="26"/>
  <c r="P98" i="26"/>
  <c r="J98" i="26"/>
  <c r="M98" i="26"/>
  <c r="H98" i="26"/>
  <c r="O98" i="26"/>
  <c r="R168" i="26"/>
  <c r="S169" i="26"/>
  <c r="B98" i="26"/>
  <c r="C99" i="26"/>
  <c r="F99" i="26" l="1"/>
  <c r="E99" i="26"/>
  <c r="AC99" i="26"/>
  <c r="AC100" i="26" s="1"/>
  <c r="AB99" i="26"/>
  <c r="G99" i="26"/>
  <c r="I99" i="26"/>
  <c r="K99" i="26"/>
  <c r="M99" i="26"/>
  <c r="J99" i="26"/>
  <c r="N99" i="26"/>
  <c r="O99" i="26"/>
  <c r="H99" i="26"/>
  <c r="P99" i="26"/>
  <c r="L99" i="26"/>
  <c r="Y860" i="26"/>
  <c r="R169" i="26"/>
  <c r="S170" i="26"/>
  <c r="B99" i="26"/>
  <c r="C100" i="26"/>
  <c r="O100" i="26" l="1"/>
  <c r="N100" i="26"/>
  <c r="AB100" i="26"/>
  <c r="F100" i="26"/>
  <c r="G100" i="26"/>
  <c r="E100" i="26"/>
  <c r="I100" i="26"/>
  <c r="M100" i="26"/>
  <c r="L100" i="26"/>
  <c r="K100" i="26"/>
  <c r="P100" i="26"/>
  <c r="H100" i="26"/>
  <c r="J100" i="26"/>
  <c r="R170" i="26"/>
  <c r="S171" i="26"/>
  <c r="B100" i="26"/>
  <c r="C101" i="26"/>
  <c r="E101" i="26" l="1"/>
  <c r="O101" i="26"/>
  <c r="F101" i="26"/>
  <c r="G101" i="26"/>
  <c r="L101" i="26"/>
  <c r="AB101" i="26"/>
  <c r="AC101" i="26"/>
  <c r="K101" i="26"/>
  <c r="J101" i="26"/>
  <c r="N101" i="26"/>
  <c r="H101" i="26"/>
  <c r="M101" i="26"/>
  <c r="P101" i="26"/>
  <c r="I101" i="26"/>
  <c r="S172" i="26"/>
  <c r="R171" i="26"/>
  <c r="B101" i="26"/>
  <c r="C102" i="26"/>
  <c r="AC102" i="26" l="1"/>
  <c r="G102" i="26"/>
  <c r="E102" i="26"/>
  <c r="AB102" i="26"/>
  <c r="F102" i="26"/>
  <c r="O102" i="26"/>
  <c r="H102" i="26"/>
  <c r="N102" i="26"/>
  <c r="J102" i="26"/>
  <c r="P102" i="26"/>
  <c r="L102" i="26"/>
  <c r="I102" i="26"/>
  <c r="M102" i="26"/>
  <c r="K102" i="26"/>
  <c r="S173" i="26"/>
  <c r="R172" i="26"/>
  <c r="B102" i="26"/>
  <c r="C103" i="26"/>
  <c r="L103" i="26" l="1"/>
  <c r="AB103" i="26"/>
  <c r="AB104" i="26" s="1"/>
  <c r="AB105" i="26" s="1"/>
  <c r="E103" i="26"/>
  <c r="F103" i="26"/>
  <c r="G103" i="26"/>
  <c r="AC103" i="26"/>
  <c r="J103" i="26"/>
  <c r="P103" i="26"/>
  <c r="K103" i="26"/>
  <c r="N103" i="26"/>
  <c r="M103" i="26"/>
  <c r="H103" i="26"/>
  <c r="I103" i="26"/>
  <c r="O103" i="26"/>
  <c r="R173" i="26"/>
  <c r="S174" i="26"/>
  <c r="B103" i="26"/>
  <c r="C104" i="26"/>
  <c r="L104" i="26" l="1"/>
  <c r="AB106" i="26"/>
  <c r="AB107" i="26" s="1"/>
  <c r="AB108" i="26" s="1"/>
  <c r="AB109" i="26" s="1"/>
  <c r="AB110" i="26" s="1"/>
  <c r="AB111" i="26" s="1"/>
  <c r="AB112" i="26" s="1"/>
  <c r="AB113" i="26" s="1"/>
  <c r="AB114" i="26" s="1"/>
  <c r="AB115" i="26" s="1"/>
  <c r="AB116" i="26" s="1"/>
  <c r="AB117" i="26" s="1"/>
  <c r="E104" i="26"/>
  <c r="M104" i="26"/>
  <c r="G104" i="26"/>
  <c r="F104" i="26"/>
  <c r="O104" i="26"/>
  <c r="AC104" i="26"/>
  <c r="J104" i="26"/>
  <c r="H104" i="26"/>
  <c r="N104" i="26"/>
  <c r="I104" i="26"/>
  <c r="K104" i="26"/>
  <c r="P104" i="26"/>
  <c r="R174" i="26"/>
  <c r="S175" i="26"/>
  <c r="B104" i="26"/>
  <c r="C105" i="26"/>
  <c r="AB118" i="26" l="1"/>
  <c r="AB119" i="26" s="1"/>
  <c r="AB120" i="26" s="1"/>
  <c r="AB121" i="26" s="1"/>
  <c r="AB122" i="26" s="1"/>
  <c r="AB123" i="26" s="1"/>
  <c r="AB124" i="26" s="1"/>
  <c r="AB125" i="26" s="1"/>
  <c r="AB126" i="26" s="1"/>
  <c r="AB127" i="26" s="1"/>
  <c r="AB128" i="26" s="1"/>
  <c r="AB129" i="26" s="1"/>
  <c r="AC105" i="26"/>
  <c r="F105" i="26"/>
  <c r="G105" i="26"/>
  <c r="E105" i="26"/>
  <c r="I105" i="26"/>
  <c r="N105" i="26"/>
  <c r="L105" i="26"/>
  <c r="K105" i="26"/>
  <c r="M105" i="26"/>
  <c r="O105" i="26"/>
  <c r="H105" i="26"/>
  <c r="J105" i="26"/>
  <c r="P105" i="26"/>
  <c r="R175" i="26"/>
  <c r="S176" i="26"/>
  <c r="B105" i="26"/>
  <c r="C106" i="26"/>
  <c r="AB130" i="26" l="1"/>
  <c r="AB131" i="26" s="1"/>
  <c r="AB132" i="26" s="1"/>
  <c r="AB133" i="26" s="1"/>
  <c r="AB134" i="26" s="1"/>
  <c r="AB135" i="26" s="1"/>
  <c r="AB136" i="26" s="1"/>
  <c r="AB137" i="26" s="1"/>
  <c r="AB138" i="26" s="1"/>
  <c r="AB139" i="26" s="1"/>
  <c r="AB140" i="26" s="1"/>
  <c r="AB141" i="26" s="1"/>
  <c r="O106" i="26"/>
  <c r="AC106" i="26"/>
  <c r="H106" i="26"/>
  <c r="E106" i="26"/>
  <c r="AF860" i="26"/>
  <c r="K106" i="26"/>
  <c r="P106" i="26"/>
  <c r="G106" i="26"/>
  <c r="F106" i="26"/>
  <c r="I106" i="26"/>
  <c r="L106" i="26"/>
  <c r="N106" i="26"/>
  <c r="J106" i="26"/>
  <c r="M106" i="26"/>
  <c r="S177" i="26"/>
  <c r="R176" i="26"/>
  <c r="B106" i="26"/>
  <c r="C107" i="26"/>
  <c r="AB142" i="26" l="1"/>
  <c r="AB143" i="26" s="1"/>
  <c r="AB144" i="26" s="1"/>
  <c r="AB145" i="26" s="1"/>
  <c r="AB146" i="26" s="1"/>
  <c r="AB147" i="26" s="1"/>
  <c r="AB148" i="26" s="1"/>
  <c r="AB149" i="26" s="1"/>
  <c r="AB150" i="26" s="1"/>
  <c r="AB151" i="26" s="1"/>
  <c r="AB152" i="26" s="1"/>
  <c r="AB153" i="26" s="1"/>
  <c r="G107" i="26"/>
  <c r="AC107" i="26"/>
  <c r="I107" i="26"/>
  <c r="E107" i="26"/>
  <c r="L107" i="26"/>
  <c r="F107" i="26"/>
  <c r="J107" i="26"/>
  <c r="N107" i="26"/>
  <c r="O107" i="26"/>
  <c r="P107" i="26"/>
  <c r="K107" i="26"/>
  <c r="M107" i="26"/>
  <c r="H107" i="26"/>
  <c r="R177" i="26"/>
  <c r="S178" i="26"/>
  <c r="B107" i="26"/>
  <c r="C108" i="26"/>
  <c r="AB154" i="26" l="1"/>
  <c r="AB155" i="26" s="1"/>
  <c r="AB156" i="26" s="1"/>
  <c r="AB157" i="26" s="1"/>
  <c r="AB158" i="26" s="1"/>
  <c r="AB159" i="26" s="1"/>
  <c r="AB160" i="26" s="1"/>
  <c r="AB161" i="26" s="1"/>
  <c r="AB162" i="26" s="1"/>
  <c r="AB163" i="26" s="1"/>
  <c r="AB164" i="26" s="1"/>
  <c r="AB165" i="26" s="1"/>
  <c r="AC108" i="26"/>
  <c r="E108" i="26"/>
  <c r="F108" i="26"/>
  <c r="G108" i="26"/>
  <c r="P108" i="26"/>
  <c r="K108" i="26"/>
  <c r="J108" i="26"/>
  <c r="N108" i="26"/>
  <c r="H108" i="26"/>
  <c r="O108" i="26"/>
  <c r="M108" i="26"/>
  <c r="L108" i="26"/>
  <c r="I108" i="26"/>
  <c r="R178" i="26"/>
  <c r="S179" i="26"/>
  <c r="B108" i="26"/>
  <c r="C109" i="26"/>
  <c r="AB166" i="26" l="1"/>
  <c r="AB167" i="26" s="1"/>
  <c r="AB168" i="26" s="1"/>
  <c r="AB169" i="26" s="1"/>
  <c r="AB170" i="26" s="1"/>
  <c r="AB171" i="26" s="1"/>
  <c r="AB172" i="26" s="1"/>
  <c r="AB173" i="26" s="1"/>
  <c r="AB174" i="26" s="1"/>
  <c r="AB175" i="26" s="1"/>
  <c r="AB176" i="26" s="1"/>
  <c r="AB177" i="26" s="1"/>
  <c r="AC109" i="26"/>
  <c r="F109" i="26"/>
  <c r="G109" i="26"/>
  <c r="E109" i="26"/>
  <c r="P109" i="26"/>
  <c r="M109" i="26"/>
  <c r="H109" i="26"/>
  <c r="O109" i="26"/>
  <c r="N109" i="26"/>
  <c r="J109" i="26"/>
  <c r="I109" i="26"/>
  <c r="K109" i="26"/>
  <c r="L109" i="26"/>
  <c r="R179" i="26"/>
  <c r="S180" i="26"/>
  <c r="B109" i="26"/>
  <c r="C110" i="26"/>
  <c r="AC110" i="26" l="1"/>
  <c r="AC111" i="26" s="1"/>
  <c r="AC112" i="26" s="1"/>
  <c r="AC113" i="26" s="1"/>
  <c r="AC114" i="26" s="1"/>
  <c r="AC115" i="26" s="1"/>
  <c r="AC116" i="26" s="1"/>
  <c r="AC117" i="26" s="1"/>
  <c r="AB178" i="26"/>
  <c r="AB179" i="26" s="1"/>
  <c r="AB180" i="26" s="1"/>
  <c r="AB181" i="26" s="1"/>
  <c r="AB182" i="26" s="1"/>
  <c r="AB183" i="26" s="1"/>
  <c r="AB184" i="26" s="1"/>
  <c r="AB185" i="26" s="1"/>
  <c r="AB186" i="26" s="1"/>
  <c r="AB187" i="26" s="1"/>
  <c r="AB188" i="26" s="1"/>
  <c r="AB189" i="26" s="1"/>
  <c r="F110" i="26"/>
  <c r="E110" i="26"/>
  <c r="G110" i="26"/>
  <c r="L110" i="26"/>
  <c r="P110" i="26"/>
  <c r="M110" i="26"/>
  <c r="J110" i="26"/>
  <c r="K110" i="26"/>
  <c r="H110" i="26"/>
  <c r="N110" i="26"/>
  <c r="O110" i="26"/>
  <c r="I110" i="26"/>
  <c r="S181" i="26"/>
  <c r="R180" i="26"/>
  <c r="B110" i="26"/>
  <c r="C111" i="26"/>
  <c r="AB190" i="26" l="1"/>
  <c r="AB191" i="26" s="1"/>
  <c r="AB192" i="26" s="1"/>
  <c r="AB193" i="26" s="1"/>
  <c r="AB194" i="26" s="1"/>
  <c r="AB195" i="26" s="1"/>
  <c r="AB196" i="26" s="1"/>
  <c r="AB197" i="26" s="1"/>
  <c r="AB198" i="26" s="1"/>
  <c r="AB199" i="26" s="1"/>
  <c r="AB200" i="26" s="1"/>
  <c r="AB201" i="26" s="1"/>
  <c r="AC118" i="26"/>
  <c r="AC119" i="26" s="1"/>
  <c r="AC120" i="26" s="1"/>
  <c r="AC121" i="26" s="1"/>
  <c r="AC122" i="26" s="1"/>
  <c r="AC123" i="26" s="1"/>
  <c r="AC124" i="26" s="1"/>
  <c r="AC125" i="26" s="1"/>
  <c r="AC126" i="26" s="1"/>
  <c r="AC127" i="26" s="1"/>
  <c r="AC128" i="26" s="1"/>
  <c r="AC129" i="26" s="1"/>
  <c r="F111" i="26"/>
  <c r="E111" i="26"/>
  <c r="G111" i="26"/>
  <c r="K111" i="26"/>
  <c r="P111" i="26"/>
  <c r="H111" i="26"/>
  <c r="L111" i="26"/>
  <c r="I111" i="26"/>
  <c r="O111" i="26"/>
  <c r="J111" i="26"/>
  <c r="M111" i="26"/>
  <c r="N111" i="26"/>
  <c r="R181" i="26"/>
  <c r="S182" i="26"/>
  <c r="B111" i="26"/>
  <c r="C112" i="26"/>
  <c r="AC130" i="26" l="1"/>
  <c r="AC131" i="26" s="1"/>
  <c r="AC132" i="26" s="1"/>
  <c r="AC133" i="26" s="1"/>
  <c r="AC134" i="26" s="1"/>
  <c r="AC135" i="26" s="1"/>
  <c r="AC136" i="26" s="1"/>
  <c r="AC137" i="26" s="1"/>
  <c r="AC138" i="26" s="1"/>
  <c r="AC139" i="26" s="1"/>
  <c r="AC140" i="26" s="1"/>
  <c r="AC141" i="26" s="1"/>
  <c r="AB202" i="26"/>
  <c r="AB203" i="26" s="1"/>
  <c r="AB204" i="26" s="1"/>
  <c r="AB205" i="26" s="1"/>
  <c r="AB206" i="26" s="1"/>
  <c r="AB207" i="26" s="1"/>
  <c r="AB208" i="26" s="1"/>
  <c r="AB209" i="26" s="1"/>
  <c r="AB210" i="26" s="1"/>
  <c r="AB211" i="26" s="1"/>
  <c r="AB212" i="26" s="1"/>
  <c r="AB213" i="26" s="1"/>
  <c r="F112" i="26"/>
  <c r="E112" i="26"/>
  <c r="G112" i="26"/>
  <c r="P112" i="26"/>
  <c r="J112" i="26"/>
  <c r="O112" i="26"/>
  <c r="N112" i="26"/>
  <c r="M112" i="26"/>
  <c r="I112" i="26"/>
  <c r="L112" i="26"/>
  <c r="K112" i="26"/>
  <c r="H112" i="26"/>
  <c r="R182" i="26"/>
  <c r="S183" i="26"/>
  <c r="B112" i="26"/>
  <c r="C113" i="26"/>
  <c r="F113" i="26" l="1"/>
  <c r="AB214" i="26"/>
  <c r="AB215" i="26" s="1"/>
  <c r="AB216" i="26" s="1"/>
  <c r="AB217" i="26" s="1"/>
  <c r="AB218" i="26" s="1"/>
  <c r="AB219" i="26" s="1"/>
  <c r="AB220" i="26" s="1"/>
  <c r="AB221" i="26" s="1"/>
  <c r="AB222" i="26" s="1"/>
  <c r="AB223" i="26" s="1"/>
  <c r="AB224" i="26" s="1"/>
  <c r="AB225" i="26" s="1"/>
  <c r="AC142" i="26"/>
  <c r="AC143" i="26" s="1"/>
  <c r="AC144" i="26" s="1"/>
  <c r="AC145" i="26" s="1"/>
  <c r="AC146" i="26" s="1"/>
  <c r="AC147" i="26" s="1"/>
  <c r="AC148" i="26" s="1"/>
  <c r="AC149" i="26" s="1"/>
  <c r="AC150" i="26" s="1"/>
  <c r="AC151" i="26" s="1"/>
  <c r="AC152" i="26" s="1"/>
  <c r="AC153" i="26" s="1"/>
  <c r="G113" i="26"/>
  <c r="E113" i="26"/>
  <c r="N113" i="26"/>
  <c r="M113" i="26"/>
  <c r="J113" i="26"/>
  <c r="O113" i="26"/>
  <c r="K113" i="26"/>
  <c r="L113" i="26"/>
  <c r="P113" i="26"/>
  <c r="I113" i="26"/>
  <c r="H113" i="26"/>
  <c r="R183" i="26"/>
  <c r="S184" i="26"/>
  <c r="B113" i="26"/>
  <c r="C114" i="26"/>
  <c r="F114" i="26" l="1"/>
  <c r="AC154" i="26"/>
  <c r="AC155" i="26" s="1"/>
  <c r="AC156" i="26" s="1"/>
  <c r="AC157" i="26" s="1"/>
  <c r="AC158" i="26" s="1"/>
  <c r="AC159" i="26" s="1"/>
  <c r="AC160" i="26" s="1"/>
  <c r="AC161" i="26" s="1"/>
  <c r="AC162" i="26" s="1"/>
  <c r="AC163" i="26" s="1"/>
  <c r="AC164" i="26" s="1"/>
  <c r="AC165" i="26" s="1"/>
  <c r="AB226" i="26"/>
  <c r="AB227" i="26" s="1"/>
  <c r="AB228" i="26" s="1"/>
  <c r="AB229" i="26" s="1"/>
  <c r="AB230" i="26" s="1"/>
  <c r="AB231" i="26" s="1"/>
  <c r="AB232" i="26" s="1"/>
  <c r="AB233" i="26" s="1"/>
  <c r="AB234" i="26" s="1"/>
  <c r="AB235" i="26" s="1"/>
  <c r="AB236" i="26" s="1"/>
  <c r="AB237" i="26" s="1"/>
  <c r="G114" i="26"/>
  <c r="E114" i="26"/>
  <c r="H114" i="26"/>
  <c r="O114" i="26"/>
  <c r="P114" i="26"/>
  <c r="I114" i="26"/>
  <c r="K114" i="26"/>
  <c r="N114" i="26"/>
  <c r="L114" i="26"/>
  <c r="M114" i="26"/>
  <c r="J114" i="26"/>
  <c r="S185" i="26"/>
  <c r="R184" i="26"/>
  <c r="B114" i="26"/>
  <c r="C115" i="26"/>
  <c r="F115" i="26" s="1"/>
  <c r="AB238" i="26" l="1"/>
  <c r="AB239" i="26" s="1"/>
  <c r="AB240" i="26" s="1"/>
  <c r="AB241" i="26" s="1"/>
  <c r="AB242" i="26" s="1"/>
  <c r="AB243" i="26" s="1"/>
  <c r="AB244" i="26" s="1"/>
  <c r="AB245" i="26" s="1"/>
  <c r="AB246" i="26" s="1"/>
  <c r="AB247" i="26" s="1"/>
  <c r="AB248" i="26" s="1"/>
  <c r="AB249" i="26" s="1"/>
  <c r="AC166" i="26"/>
  <c r="AC167" i="26" s="1"/>
  <c r="AC168" i="26" s="1"/>
  <c r="AC169" i="26" s="1"/>
  <c r="AC170" i="26" s="1"/>
  <c r="AC171" i="26" s="1"/>
  <c r="AC172" i="26" s="1"/>
  <c r="AC173" i="26" s="1"/>
  <c r="AC174" i="26" s="1"/>
  <c r="AC175" i="26" s="1"/>
  <c r="AC176" i="26" s="1"/>
  <c r="AC177" i="26" s="1"/>
  <c r="E115" i="26"/>
  <c r="G115" i="26"/>
  <c r="L115" i="26"/>
  <c r="O115" i="26"/>
  <c r="H115" i="26"/>
  <c r="I115" i="26"/>
  <c r="K115" i="26"/>
  <c r="J115" i="26"/>
  <c r="P115" i="26"/>
  <c r="M115" i="26"/>
  <c r="N115" i="26"/>
  <c r="R185" i="26"/>
  <c r="S186" i="26"/>
  <c r="B115" i="26"/>
  <c r="C116" i="26"/>
  <c r="F116" i="26" s="1"/>
  <c r="AC178" i="26" l="1"/>
  <c r="AC179" i="26" s="1"/>
  <c r="AC180" i="26" s="1"/>
  <c r="AC181" i="26" s="1"/>
  <c r="AC182" i="26" s="1"/>
  <c r="AC183" i="26" s="1"/>
  <c r="AC184" i="26" s="1"/>
  <c r="AC185" i="26" s="1"/>
  <c r="AC186" i="26" s="1"/>
  <c r="AC187" i="26" s="1"/>
  <c r="AC188" i="26" s="1"/>
  <c r="AC189" i="26" s="1"/>
  <c r="AB250" i="26"/>
  <c r="AB251" i="26" s="1"/>
  <c r="AB252" i="26" s="1"/>
  <c r="AB253" i="26" s="1"/>
  <c r="AB254" i="26" s="1"/>
  <c r="AB255" i="26" s="1"/>
  <c r="AB256" i="26" s="1"/>
  <c r="AB257" i="26" s="1"/>
  <c r="AB258" i="26" s="1"/>
  <c r="AB259" i="26" s="1"/>
  <c r="AB260" i="26" s="1"/>
  <c r="AB261" i="26" s="1"/>
  <c r="G116" i="26"/>
  <c r="E116" i="26"/>
  <c r="H116" i="26"/>
  <c r="P116" i="26"/>
  <c r="J116" i="26"/>
  <c r="N116" i="26"/>
  <c r="O116" i="26"/>
  <c r="I116" i="26"/>
  <c r="K116" i="26"/>
  <c r="L116" i="26"/>
  <c r="M116" i="26"/>
  <c r="R186" i="26"/>
  <c r="S187" i="26"/>
  <c r="B116" i="26"/>
  <c r="C117" i="26"/>
  <c r="F117" i="26" s="1"/>
  <c r="AB262" i="26" l="1"/>
  <c r="AB263" i="26" s="1"/>
  <c r="AB264" i="26" s="1"/>
  <c r="AB265" i="26" s="1"/>
  <c r="AB266" i="26" s="1"/>
  <c r="AB267" i="26" s="1"/>
  <c r="AB268" i="26" s="1"/>
  <c r="AB269" i="26" s="1"/>
  <c r="AB270" i="26" s="1"/>
  <c r="AB271" i="26" s="1"/>
  <c r="AB272" i="26" s="1"/>
  <c r="AB273" i="26" s="1"/>
  <c r="AC190" i="26"/>
  <c r="AC191" i="26" s="1"/>
  <c r="AC192" i="26" s="1"/>
  <c r="AC193" i="26" s="1"/>
  <c r="AC194" i="26" s="1"/>
  <c r="AC195" i="26" s="1"/>
  <c r="AC196" i="26" s="1"/>
  <c r="AC197" i="26" s="1"/>
  <c r="AC198" i="26" s="1"/>
  <c r="AC199" i="26" s="1"/>
  <c r="AC200" i="26" s="1"/>
  <c r="AC201" i="26" s="1"/>
  <c r="P117" i="26"/>
  <c r="G117" i="26"/>
  <c r="N117" i="26"/>
  <c r="K117" i="26"/>
  <c r="E117" i="26"/>
  <c r="H117" i="26"/>
  <c r="I117" i="26"/>
  <c r="O117" i="26"/>
  <c r="M117" i="26"/>
  <c r="J117" i="26"/>
  <c r="L117" i="26"/>
  <c r="R187" i="26"/>
  <c r="S188" i="26"/>
  <c r="B117" i="26"/>
  <c r="C118" i="26"/>
  <c r="F118" i="26" s="1"/>
  <c r="G118" i="26" l="1"/>
  <c r="AC202" i="26"/>
  <c r="AC203" i="26" s="1"/>
  <c r="AC204" i="26" s="1"/>
  <c r="AC205" i="26" s="1"/>
  <c r="AC206" i="26" s="1"/>
  <c r="AC207" i="26" s="1"/>
  <c r="AC208" i="26" s="1"/>
  <c r="AC209" i="26" s="1"/>
  <c r="AC210" i="26" s="1"/>
  <c r="AC211" i="26" s="1"/>
  <c r="AC212" i="26" s="1"/>
  <c r="AC213" i="26" s="1"/>
  <c r="AB274" i="26"/>
  <c r="AB275" i="26" s="1"/>
  <c r="AB276" i="26" s="1"/>
  <c r="AB277" i="26" s="1"/>
  <c r="AB278" i="26" s="1"/>
  <c r="AB279" i="26" s="1"/>
  <c r="AB280" i="26" s="1"/>
  <c r="AB281" i="26" s="1"/>
  <c r="AB282" i="26" s="1"/>
  <c r="AB283" i="26" s="1"/>
  <c r="AB284" i="26" s="1"/>
  <c r="AB285" i="26" s="1"/>
  <c r="E118" i="26"/>
  <c r="M118" i="26"/>
  <c r="K118" i="26"/>
  <c r="N118" i="26"/>
  <c r="L118" i="26"/>
  <c r="O118" i="26"/>
  <c r="J118" i="26"/>
  <c r="I118" i="26"/>
  <c r="P118" i="26"/>
  <c r="H118" i="26"/>
  <c r="S189" i="26"/>
  <c r="R188" i="26"/>
  <c r="B118" i="26"/>
  <c r="C119" i="26"/>
  <c r="G119" i="26" s="1"/>
  <c r="AB286" i="26" l="1"/>
  <c r="AB287" i="26" s="1"/>
  <c r="AB288" i="26" s="1"/>
  <c r="AB289" i="26" s="1"/>
  <c r="AB290" i="26" s="1"/>
  <c r="AB291" i="26" s="1"/>
  <c r="AB292" i="26" s="1"/>
  <c r="AB293" i="26" s="1"/>
  <c r="AB294" i="26" s="1"/>
  <c r="AB295" i="26" s="1"/>
  <c r="AB296" i="26" s="1"/>
  <c r="AB297" i="26" s="1"/>
  <c r="AC214" i="26"/>
  <c r="AC215" i="26" s="1"/>
  <c r="AC216" i="26" s="1"/>
  <c r="AC217" i="26" s="1"/>
  <c r="AC218" i="26" s="1"/>
  <c r="AC219" i="26" s="1"/>
  <c r="AC220" i="26" s="1"/>
  <c r="AC221" i="26" s="1"/>
  <c r="AC222" i="26" s="1"/>
  <c r="AC223" i="26" s="1"/>
  <c r="AC224" i="26" s="1"/>
  <c r="AC225" i="26" s="1"/>
  <c r="F119" i="26"/>
  <c r="E119" i="26"/>
  <c r="J119" i="26"/>
  <c r="M119" i="26"/>
  <c r="I119" i="26"/>
  <c r="O119" i="26"/>
  <c r="L119" i="26"/>
  <c r="K119" i="26"/>
  <c r="N119" i="26"/>
  <c r="H119" i="26"/>
  <c r="P119" i="26"/>
  <c r="R189" i="26"/>
  <c r="S190" i="26"/>
  <c r="B119" i="26"/>
  <c r="C120" i="26"/>
  <c r="AC226" i="26" l="1"/>
  <c r="AC227" i="26" s="1"/>
  <c r="AC228" i="26" s="1"/>
  <c r="AC229" i="26" s="1"/>
  <c r="AC230" i="26" s="1"/>
  <c r="AC231" i="26" s="1"/>
  <c r="AC232" i="26" s="1"/>
  <c r="AC233" i="26" s="1"/>
  <c r="AC234" i="26" s="1"/>
  <c r="AC235" i="26" s="1"/>
  <c r="AC236" i="26" s="1"/>
  <c r="AC237" i="26" s="1"/>
  <c r="AB298" i="26"/>
  <c r="AB299" i="26" s="1"/>
  <c r="AB300" i="26" s="1"/>
  <c r="AB301" i="26" s="1"/>
  <c r="AB302" i="26" s="1"/>
  <c r="AB303" i="26" s="1"/>
  <c r="AB304" i="26" s="1"/>
  <c r="AB305" i="26" s="1"/>
  <c r="AB306" i="26" s="1"/>
  <c r="AB307" i="26" s="1"/>
  <c r="AB308" i="26" s="1"/>
  <c r="AB309" i="26" s="1"/>
  <c r="P120" i="26"/>
  <c r="E120" i="26"/>
  <c r="F120" i="26"/>
  <c r="O120" i="26"/>
  <c r="G120" i="26"/>
  <c r="J120" i="26"/>
  <c r="H120" i="26"/>
  <c r="I120" i="26"/>
  <c r="N120" i="26"/>
  <c r="M120" i="26"/>
  <c r="K120" i="26"/>
  <c r="L120" i="26"/>
  <c r="R190" i="26"/>
  <c r="S191" i="26"/>
  <c r="B120" i="26"/>
  <c r="C121" i="26"/>
  <c r="AB310" i="26" l="1"/>
  <c r="AB311" i="26" s="1"/>
  <c r="AB312" i="26" s="1"/>
  <c r="AB313" i="26" s="1"/>
  <c r="AB314" i="26" s="1"/>
  <c r="AB315" i="26" s="1"/>
  <c r="AB316" i="26" s="1"/>
  <c r="AB317" i="26" s="1"/>
  <c r="AB318" i="26" s="1"/>
  <c r="AB319" i="26" s="1"/>
  <c r="AB320" i="26" s="1"/>
  <c r="AB321" i="26" s="1"/>
  <c r="AC238" i="26"/>
  <c r="AC239" i="26" s="1"/>
  <c r="AC240" i="26" s="1"/>
  <c r="AC241" i="26" s="1"/>
  <c r="AC242" i="26" s="1"/>
  <c r="AC243" i="26" s="1"/>
  <c r="AC244" i="26" s="1"/>
  <c r="AC245" i="26" s="1"/>
  <c r="AC246" i="26" s="1"/>
  <c r="AC247" i="26" s="1"/>
  <c r="AC248" i="26" s="1"/>
  <c r="AC249" i="26" s="1"/>
  <c r="G121" i="26"/>
  <c r="F121" i="26"/>
  <c r="E121" i="26"/>
  <c r="I121" i="26"/>
  <c r="N121" i="26"/>
  <c r="L121" i="26"/>
  <c r="K121" i="26"/>
  <c r="P121" i="26"/>
  <c r="H121" i="26"/>
  <c r="O121" i="26"/>
  <c r="J121" i="26"/>
  <c r="M121" i="26"/>
  <c r="R191" i="26"/>
  <c r="S192" i="26"/>
  <c r="B121" i="26"/>
  <c r="C122" i="26"/>
  <c r="AC250" i="26" l="1"/>
  <c r="AC251" i="26" s="1"/>
  <c r="AC252" i="26" s="1"/>
  <c r="AC253" i="26" s="1"/>
  <c r="AC254" i="26" s="1"/>
  <c r="AC255" i="26" s="1"/>
  <c r="AC256" i="26" s="1"/>
  <c r="AC257" i="26" s="1"/>
  <c r="AC258" i="26" s="1"/>
  <c r="AC259" i="26" s="1"/>
  <c r="AC260" i="26" s="1"/>
  <c r="AC261" i="26" s="1"/>
  <c r="AB322" i="26"/>
  <c r="AB323" i="26" s="1"/>
  <c r="AB324" i="26" s="1"/>
  <c r="AB325" i="26" s="1"/>
  <c r="AB326" i="26" s="1"/>
  <c r="AB327" i="26" s="1"/>
  <c r="AB328" i="26" s="1"/>
  <c r="AB329" i="26" s="1"/>
  <c r="AB330" i="26" s="1"/>
  <c r="AB331" i="26" s="1"/>
  <c r="AB332" i="26" s="1"/>
  <c r="AB333" i="26" s="1"/>
  <c r="G122" i="26"/>
  <c r="K122" i="26"/>
  <c r="E122" i="26"/>
  <c r="M122" i="26"/>
  <c r="F122" i="26"/>
  <c r="P122" i="26"/>
  <c r="H122" i="26"/>
  <c r="L122" i="26"/>
  <c r="I122" i="26"/>
  <c r="J122" i="26"/>
  <c r="N122" i="26"/>
  <c r="O122" i="26"/>
  <c r="S193" i="26"/>
  <c r="R192" i="26"/>
  <c r="B122" i="26"/>
  <c r="C123" i="26"/>
  <c r="G123" i="26" l="1"/>
  <c r="AB334" i="26"/>
  <c r="AB335" i="26" s="1"/>
  <c r="AB336" i="26" s="1"/>
  <c r="AB337" i="26" s="1"/>
  <c r="AB338" i="26" s="1"/>
  <c r="AB339" i="26" s="1"/>
  <c r="AB340" i="26" s="1"/>
  <c r="AB341" i="26" s="1"/>
  <c r="AB342" i="26" s="1"/>
  <c r="AB343" i="26" s="1"/>
  <c r="AB344" i="26" s="1"/>
  <c r="AB345" i="26" s="1"/>
  <c r="AC262" i="26"/>
  <c r="AC263" i="26" s="1"/>
  <c r="AC264" i="26" s="1"/>
  <c r="AC265" i="26" s="1"/>
  <c r="AC266" i="26" s="1"/>
  <c r="AC267" i="26" s="1"/>
  <c r="AC268" i="26" s="1"/>
  <c r="AC269" i="26" s="1"/>
  <c r="AC270" i="26" s="1"/>
  <c r="AC271" i="26" s="1"/>
  <c r="AC272" i="26" s="1"/>
  <c r="AC273" i="26" s="1"/>
  <c r="F123" i="26"/>
  <c r="E123" i="26"/>
  <c r="I123" i="26"/>
  <c r="K123" i="26"/>
  <c r="L123" i="26"/>
  <c r="H123" i="26"/>
  <c r="N123" i="26"/>
  <c r="M123" i="26"/>
  <c r="P123" i="26"/>
  <c r="O123" i="26"/>
  <c r="J123" i="26"/>
  <c r="R193" i="26"/>
  <c r="S194" i="26"/>
  <c r="B123" i="26"/>
  <c r="C124" i="26"/>
  <c r="G124" i="26" s="1"/>
  <c r="AC274" i="26" l="1"/>
  <c r="AC275" i="26" s="1"/>
  <c r="AC276" i="26" s="1"/>
  <c r="AC277" i="26" s="1"/>
  <c r="AC278" i="26" s="1"/>
  <c r="AC279" i="26" s="1"/>
  <c r="AC280" i="26" s="1"/>
  <c r="AC281" i="26" s="1"/>
  <c r="AC282" i="26" s="1"/>
  <c r="AC283" i="26" s="1"/>
  <c r="AC284" i="26" s="1"/>
  <c r="AC285" i="26" s="1"/>
  <c r="AB346" i="26"/>
  <c r="AB347" i="26" s="1"/>
  <c r="AB348" i="26" s="1"/>
  <c r="AB349" i="26" s="1"/>
  <c r="AB350" i="26" s="1"/>
  <c r="AB351" i="26" s="1"/>
  <c r="AB352" i="26" s="1"/>
  <c r="AB353" i="26" s="1"/>
  <c r="AB354" i="26" s="1"/>
  <c r="AB355" i="26" s="1"/>
  <c r="AB356" i="26" s="1"/>
  <c r="AB357" i="26" s="1"/>
  <c r="J124" i="26"/>
  <c r="M124" i="26"/>
  <c r="E124" i="26"/>
  <c r="F124" i="26"/>
  <c r="H124" i="26"/>
  <c r="L124" i="26"/>
  <c r="K124" i="26"/>
  <c r="O124" i="26"/>
  <c r="I124" i="26"/>
  <c r="P124" i="26"/>
  <c r="N124" i="26"/>
  <c r="R194" i="26"/>
  <c r="S195" i="26"/>
  <c r="B124" i="26"/>
  <c r="C125" i="26"/>
  <c r="G125" i="26" s="1"/>
  <c r="AB358" i="26" l="1"/>
  <c r="AB359" i="26" s="1"/>
  <c r="AB360" i="26" s="1"/>
  <c r="AB361" i="26" s="1"/>
  <c r="AB362" i="26" s="1"/>
  <c r="AB363" i="26" s="1"/>
  <c r="AB364" i="26" s="1"/>
  <c r="AB365" i="26" s="1"/>
  <c r="AB366" i="26" s="1"/>
  <c r="AB367" i="26" s="1"/>
  <c r="AB368" i="26" s="1"/>
  <c r="AB369" i="26" s="1"/>
  <c r="AC286" i="26"/>
  <c r="AC287" i="26" s="1"/>
  <c r="AC288" i="26" s="1"/>
  <c r="AC289" i="26" s="1"/>
  <c r="AC290" i="26" s="1"/>
  <c r="AC291" i="26" s="1"/>
  <c r="AC292" i="26" s="1"/>
  <c r="AC293" i="26" s="1"/>
  <c r="AC294" i="26" s="1"/>
  <c r="AC295" i="26" s="1"/>
  <c r="AC296" i="26" s="1"/>
  <c r="AC297" i="26" s="1"/>
  <c r="F125" i="26"/>
  <c r="E125" i="26"/>
  <c r="O125" i="26"/>
  <c r="P125" i="26"/>
  <c r="I125" i="26"/>
  <c r="K125" i="26"/>
  <c r="N125" i="26"/>
  <c r="J125" i="26"/>
  <c r="L125" i="26"/>
  <c r="H125" i="26"/>
  <c r="M125" i="26"/>
  <c r="R195" i="26"/>
  <c r="S196" i="26"/>
  <c r="B125" i="26"/>
  <c r="C126" i="26"/>
  <c r="F126" i="26" l="1"/>
  <c r="AC298" i="26"/>
  <c r="AC299" i="26" s="1"/>
  <c r="AC300" i="26" s="1"/>
  <c r="AC301" i="26" s="1"/>
  <c r="AC302" i="26" s="1"/>
  <c r="AC303" i="26" s="1"/>
  <c r="AC304" i="26" s="1"/>
  <c r="AC305" i="26" s="1"/>
  <c r="AC306" i="26" s="1"/>
  <c r="AC307" i="26" s="1"/>
  <c r="AC308" i="26" s="1"/>
  <c r="AC309" i="26" s="1"/>
  <c r="AB370" i="26"/>
  <c r="AB371" i="26" s="1"/>
  <c r="AB372" i="26" s="1"/>
  <c r="AB373" i="26" s="1"/>
  <c r="AB374" i="26" s="1"/>
  <c r="AB375" i="26" s="1"/>
  <c r="AB376" i="26" s="1"/>
  <c r="AB377" i="26" s="1"/>
  <c r="AB378" i="26" s="1"/>
  <c r="AB379" i="26" s="1"/>
  <c r="AB380" i="26" s="1"/>
  <c r="AB381" i="26" s="1"/>
  <c r="G126" i="26"/>
  <c r="E126" i="26"/>
  <c r="M126" i="26"/>
  <c r="I126" i="26"/>
  <c r="J126" i="26"/>
  <c r="N126" i="26"/>
  <c r="P126" i="26"/>
  <c r="K126" i="26"/>
  <c r="H126" i="26"/>
  <c r="O126" i="26"/>
  <c r="L126" i="26"/>
  <c r="S197" i="26"/>
  <c r="R196" i="26"/>
  <c r="B126" i="26"/>
  <c r="C127" i="26"/>
  <c r="F127" i="26" s="1"/>
  <c r="AB382" i="26" l="1"/>
  <c r="AB383" i="26" s="1"/>
  <c r="AB384" i="26" s="1"/>
  <c r="AB385" i="26" s="1"/>
  <c r="AB386" i="26" s="1"/>
  <c r="AB387" i="26" s="1"/>
  <c r="AB388" i="26" s="1"/>
  <c r="AB389" i="26" s="1"/>
  <c r="AB390" i="26" s="1"/>
  <c r="AB391" i="26" s="1"/>
  <c r="AB392" i="26" s="1"/>
  <c r="AB393" i="26" s="1"/>
  <c r="AC310" i="26"/>
  <c r="AC311" i="26" s="1"/>
  <c r="AC312" i="26" s="1"/>
  <c r="AC313" i="26" s="1"/>
  <c r="AC314" i="26" s="1"/>
  <c r="AC315" i="26" s="1"/>
  <c r="AC316" i="26" s="1"/>
  <c r="AC317" i="26" s="1"/>
  <c r="AC318" i="26" s="1"/>
  <c r="AC319" i="26" s="1"/>
  <c r="AC320" i="26" s="1"/>
  <c r="AC321" i="26" s="1"/>
  <c r="H127" i="26"/>
  <c r="E127" i="26"/>
  <c r="G127" i="26"/>
  <c r="P127" i="26"/>
  <c r="L127" i="26"/>
  <c r="N127" i="26"/>
  <c r="M127" i="26"/>
  <c r="I127" i="26"/>
  <c r="J127" i="26"/>
  <c r="O127" i="26"/>
  <c r="K127" i="26"/>
  <c r="R197" i="26"/>
  <c r="S198" i="26"/>
  <c r="B127" i="26"/>
  <c r="C128" i="26"/>
  <c r="F128" i="26" s="1"/>
  <c r="AC322" i="26" l="1"/>
  <c r="AC323" i="26" s="1"/>
  <c r="AC324" i="26" s="1"/>
  <c r="AC325" i="26" s="1"/>
  <c r="AC326" i="26" s="1"/>
  <c r="AC327" i="26" s="1"/>
  <c r="AC328" i="26" s="1"/>
  <c r="AC329" i="26" s="1"/>
  <c r="AC330" i="26" s="1"/>
  <c r="AC331" i="26" s="1"/>
  <c r="AC332" i="26" s="1"/>
  <c r="AC333" i="26" s="1"/>
  <c r="AB394" i="26"/>
  <c r="AB395" i="26" s="1"/>
  <c r="AB396" i="26" s="1"/>
  <c r="AB397" i="26" s="1"/>
  <c r="AB398" i="26" s="1"/>
  <c r="AB399" i="26" s="1"/>
  <c r="AB400" i="26" s="1"/>
  <c r="AB401" i="26" s="1"/>
  <c r="AB402" i="26" s="1"/>
  <c r="AB403" i="26" s="1"/>
  <c r="AB404" i="26" s="1"/>
  <c r="AB405" i="26" s="1"/>
  <c r="G128" i="26"/>
  <c r="E128" i="26"/>
  <c r="P128" i="26"/>
  <c r="O128" i="26"/>
  <c r="I128" i="26"/>
  <c r="M128" i="26"/>
  <c r="K128" i="26"/>
  <c r="L128" i="26"/>
  <c r="H128" i="26"/>
  <c r="N128" i="26"/>
  <c r="J128" i="26"/>
  <c r="R198" i="26"/>
  <c r="S199" i="26"/>
  <c r="B128" i="26"/>
  <c r="C129" i="26"/>
  <c r="F129" i="26" s="1"/>
  <c r="AB406" i="26" l="1"/>
  <c r="AB407" i="26" s="1"/>
  <c r="AB408" i="26" s="1"/>
  <c r="AB409" i="26" s="1"/>
  <c r="AB410" i="26" s="1"/>
  <c r="AB411" i="26" s="1"/>
  <c r="AB412" i="26" s="1"/>
  <c r="AB413" i="26" s="1"/>
  <c r="AB414" i="26" s="1"/>
  <c r="AB415" i="26" s="1"/>
  <c r="AB416" i="26" s="1"/>
  <c r="AB417" i="26" s="1"/>
  <c r="AC334" i="26"/>
  <c r="AC335" i="26" s="1"/>
  <c r="AC336" i="26" s="1"/>
  <c r="AC337" i="26" s="1"/>
  <c r="AC338" i="26" s="1"/>
  <c r="AC339" i="26" s="1"/>
  <c r="AC340" i="26" s="1"/>
  <c r="AC341" i="26" s="1"/>
  <c r="AC342" i="26" s="1"/>
  <c r="AC343" i="26" s="1"/>
  <c r="AC344" i="26" s="1"/>
  <c r="AC345" i="26" s="1"/>
  <c r="E129" i="26"/>
  <c r="G129" i="26"/>
  <c r="L129" i="26"/>
  <c r="J129" i="26"/>
  <c r="I129" i="26"/>
  <c r="K129" i="26"/>
  <c r="M129" i="26"/>
  <c r="O129" i="26"/>
  <c r="N129" i="26"/>
  <c r="P129" i="26"/>
  <c r="H129" i="26"/>
  <c r="R199" i="26"/>
  <c r="S200" i="26"/>
  <c r="B129" i="26"/>
  <c r="C130" i="26"/>
  <c r="F130" i="26" s="1"/>
  <c r="AC346" i="26" l="1"/>
  <c r="AC347" i="26" s="1"/>
  <c r="AC348" i="26" s="1"/>
  <c r="AC349" i="26" s="1"/>
  <c r="AC350" i="26" s="1"/>
  <c r="AC351" i="26" s="1"/>
  <c r="AC352" i="26" s="1"/>
  <c r="AC353" i="26" s="1"/>
  <c r="AC354" i="26" s="1"/>
  <c r="AC355" i="26" s="1"/>
  <c r="AC356" i="26" s="1"/>
  <c r="AC357" i="26" s="1"/>
  <c r="AB418" i="26"/>
  <c r="AB419" i="26" s="1"/>
  <c r="AB420" i="26" s="1"/>
  <c r="AB421" i="26" s="1"/>
  <c r="AB422" i="26" s="1"/>
  <c r="AB423" i="26" s="1"/>
  <c r="AB424" i="26" s="1"/>
  <c r="AB425" i="26" s="1"/>
  <c r="AB426" i="26" s="1"/>
  <c r="AB427" i="26" s="1"/>
  <c r="AB428" i="26" s="1"/>
  <c r="AB429" i="26" s="1"/>
  <c r="L130" i="26"/>
  <c r="G130" i="26"/>
  <c r="E130" i="26"/>
  <c r="H130" i="26"/>
  <c r="N130" i="26"/>
  <c r="O130" i="26"/>
  <c r="M130" i="26"/>
  <c r="J130" i="26"/>
  <c r="I130" i="26"/>
  <c r="K130" i="26"/>
  <c r="P130" i="26"/>
  <c r="S201" i="26"/>
  <c r="R200" i="26"/>
  <c r="B130" i="26"/>
  <c r="C131" i="26"/>
  <c r="F131" i="26" s="1"/>
  <c r="AB430" i="26" l="1"/>
  <c r="AB431" i="26" s="1"/>
  <c r="AB432" i="26" s="1"/>
  <c r="AB433" i="26" s="1"/>
  <c r="AB434" i="26" s="1"/>
  <c r="AB435" i="26" s="1"/>
  <c r="AB436" i="26" s="1"/>
  <c r="AB437" i="26" s="1"/>
  <c r="AB438" i="26" s="1"/>
  <c r="AB439" i="26" s="1"/>
  <c r="AB440" i="26" s="1"/>
  <c r="AB441" i="26" s="1"/>
  <c r="AC358" i="26"/>
  <c r="AC359" i="26" s="1"/>
  <c r="AC360" i="26" s="1"/>
  <c r="AC361" i="26" s="1"/>
  <c r="AC362" i="26" s="1"/>
  <c r="AC363" i="26" s="1"/>
  <c r="AC364" i="26" s="1"/>
  <c r="AC365" i="26" s="1"/>
  <c r="AC366" i="26" s="1"/>
  <c r="AC367" i="26" s="1"/>
  <c r="AC368" i="26" s="1"/>
  <c r="AC369" i="26" s="1"/>
  <c r="O131" i="26"/>
  <c r="I131" i="26"/>
  <c r="E131" i="26"/>
  <c r="G131" i="26"/>
  <c r="J131" i="26"/>
  <c r="P131" i="26"/>
  <c r="H131" i="26"/>
  <c r="N131" i="26"/>
  <c r="M131" i="26"/>
  <c r="L131" i="26"/>
  <c r="K131" i="26"/>
  <c r="R201" i="26"/>
  <c r="S202" i="26"/>
  <c r="B131" i="26"/>
  <c r="C132" i="26"/>
  <c r="F132" i="26" s="1"/>
  <c r="AC370" i="26" l="1"/>
  <c r="AC371" i="26" s="1"/>
  <c r="AC372" i="26" s="1"/>
  <c r="AC373" i="26" s="1"/>
  <c r="AC374" i="26" s="1"/>
  <c r="AC375" i="26" s="1"/>
  <c r="AC376" i="26" s="1"/>
  <c r="AC377" i="26" s="1"/>
  <c r="AC378" i="26" s="1"/>
  <c r="AC379" i="26" s="1"/>
  <c r="AC380" i="26" s="1"/>
  <c r="AC381" i="26" s="1"/>
  <c r="AB442" i="26"/>
  <c r="AB443" i="26" s="1"/>
  <c r="AB444" i="26" s="1"/>
  <c r="AB445" i="26" s="1"/>
  <c r="AB446" i="26" s="1"/>
  <c r="AB447" i="26" s="1"/>
  <c r="AB448" i="26" s="1"/>
  <c r="AB449" i="26" s="1"/>
  <c r="AB450" i="26" s="1"/>
  <c r="AB451" i="26" s="1"/>
  <c r="AB452" i="26" s="1"/>
  <c r="AB453" i="26" s="1"/>
  <c r="G132" i="26"/>
  <c r="E132" i="26"/>
  <c r="M132" i="26"/>
  <c r="J132" i="26"/>
  <c r="N132" i="26"/>
  <c r="K132" i="26"/>
  <c r="O132" i="26"/>
  <c r="L132" i="26"/>
  <c r="H132" i="26"/>
  <c r="I132" i="26"/>
  <c r="P132" i="26"/>
  <c r="R202" i="26"/>
  <c r="S203" i="26"/>
  <c r="B132" i="26"/>
  <c r="C133" i="26"/>
  <c r="F133" i="26" s="1"/>
  <c r="AB454" i="26" l="1"/>
  <c r="AB455" i="26" s="1"/>
  <c r="AB456" i="26" s="1"/>
  <c r="AB457" i="26" s="1"/>
  <c r="AB458" i="26" s="1"/>
  <c r="AB459" i="26" s="1"/>
  <c r="AB460" i="26" s="1"/>
  <c r="AB461" i="26" s="1"/>
  <c r="AB462" i="26" s="1"/>
  <c r="AB463" i="26" s="1"/>
  <c r="AB464" i="26" s="1"/>
  <c r="AB465" i="26" s="1"/>
  <c r="AC382" i="26"/>
  <c r="AC383" i="26" s="1"/>
  <c r="AC384" i="26" s="1"/>
  <c r="AC385" i="26" s="1"/>
  <c r="AC386" i="26" s="1"/>
  <c r="AC387" i="26" s="1"/>
  <c r="AC388" i="26" s="1"/>
  <c r="AC389" i="26" s="1"/>
  <c r="AC390" i="26" s="1"/>
  <c r="AC391" i="26" s="1"/>
  <c r="AC392" i="26" s="1"/>
  <c r="AC393" i="26" s="1"/>
  <c r="P133" i="26"/>
  <c r="L133" i="26"/>
  <c r="E133" i="26"/>
  <c r="G133" i="26"/>
  <c r="K133" i="26"/>
  <c r="M133" i="26"/>
  <c r="O133" i="26"/>
  <c r="N133" i="26"/>
  <c r="I133" i="26"/>
  <c r="J133" i="26"/>
  <c r="H133" i="26"/>
  <c r="R203" i="26"/>
  <c r="S204" i="26"/>
  <c r="B133" i="26"/>
  <c r="C134" i="26"/>
  <c r="F134" i="26" s="1"/>
  <c r="AC394" i="26" l="1"/>
  <c r="AC395" i="26" s="1"/>
  <c r="AC396" i="26" s="1"/>
  <c r="AC397" i="26" s="1"/>
  <c r="AC398" i="26" s="1"/>
  <c r="AC399" i="26" s="1"/>
  <c r="AC400" i="26" s="1"/>
  <c r="AC401" i="26" s="1"/>
  <c r="AC402" i="26" s="1"/>
  <c r="AC403" i="26" s="1"/>
  <c r="AC404" i="26" s="1"/>
  <c r="AC405" i="26" s="1"/>
  <c r="AB466" i="26"/>
  <c r="AB467" i="26" s="1"/>
  <c r="AB468" i="26" s="1"/>
  <c r="AB469" i="26" s="1"/>
  <c r="AB470" i="26" s="1"/>
  <c r="AB471" i="26" s="1"/>
  <c r="AB472" i="26" s="1"/>
  <c r="AB473" i="26" s="1"/>
  <c r="AB474" i="26" s="1"/>
  <c r="AB475" i="26" s="1"/>
  <c r="AB476" i="26" s="1"/>
  <c r="AB477" i="26" s="1"/>
  <c r="G134" i="26"/>
  <c r="E134" i="26"/>
  <c r="L134" i="26"/>
  <c r="I134" i="26"/>
  <c r="M134" i="26"/>
  <c r="N134" i="26"/>
  <c r="H134" i="26"/>
  <c r="P134" i="26"/>
  <c r="K134" i="26"/>
  <c r="O134" i="26"/>
  <c r="J134" i="26"/>
  <c r="S205" i="26"/>
  <c r="R204" i="26"/>
  <c r="B134" i="26"/>
  <c r="C135" i="26"/>
  <c r="F135" i="26" s="1"/>
  <c r="AB478" i="26" l="1"/>
  <c r="AB479" i="26" s="1"/>
  <c r="AB480" i="26" s="1"/>
  <c r="AB481" i="26" s="1"/>
  <c r="AB482" i="26" s="1"/>
  <c r="AB483" i="26" s="1"/>
  <c r="AB484" i="26" s="1"/>
  <c r="AB485" i="26" s="1"/>
  <c r="AB486" i="26" s="1"/>
  <c r="AB487" i="26" s="1"/>
  <c r="AB488" i="26" s="1"/>
  <c r="AB489" i="26" s="1"/>
  <c r="AC406" i="26"/>
  <c r="AC407" i="26" s="1"/>
  <c r="AC408" i="26" s="1"/>
  <c r="AC409" i="26" s="1"/>
  <c r="AC410" i="26" s="1"/>
  <c r="AC411" i="26" s="1"/>
  <c r="AC412" i="26" s="1"/>
  <c r="AC413" i="26" s="1"/>
  <c r="AC414" i="26" s="1"/>
  <c r="AC415" i="26" s="1"/>
  <c r="AC416" i="26" s="1"/>
  <c r="AC417" i="26" s="1"/>
  <c r="E135" i="26"/>
  <c r="G135" i="26"/>
  <c r="O135" i="26"/>
  <c r="J135" i="26"/>
  <c r="P135" i="26"/>
  <c r="M135" i="26"/>
  <c r="I135" i="26"/>
  <c r="K135" i="26"/>
  <c r="L135" i="26"/>
  <c r="H135" i="26"/>
  <c r="N135" i="26"/>
  <c r="R205" i="26"/>
  <c r="S206" i="26"/>
  <c r="B135" i="26"/>
  <c r="C136" i="26"/>
  <c r="F136" i="26" s="1"/>
  <c r="AC418" i="26" l="1"/>
  <c r="AC419" i="26" s="1"/>
  <c r="AC420" i="26" s="1"/>
  <c r="AC421" i="26" s="1"/>
  <c r="AC422" i="26" s="1"/>
  <c r="AC423" i="26" s="1"/>
  <c r="AC424" i="26" s="1"/>
  <c r="AC425" i="26" s="1"/>
  <c r="AC426" i="26" s="1"/>
  <c r="AC427" i="26" s="1"/>
  <c r="AC428" i="26" s="1"/>
  <c r="AC429" i="26" s="1"/>
  <c r="AB490" i="26"/>
  <c r="AB491" i="26" s="1"/>
  <c r="AB492" i="26" s="1"/>
  <c r="AB493" i="26" s="1"/>
  <c r="AB494" i="26" s="1"/>
  <c r="AB495" i="26" s="1"/>
  <c r="AB496" i="26" s="1"/>
  <c r="AB497" i="26" s="1"/>
  <c r="AB498" i="26" s="1"/>
  <c r="AB499" i="26" s="1"/>
  <c r="AB500" i="26" s="1"/>
  <c r="AB501" i="26" s="1"/>
  <c r="O136" i="26"/>
  <c r="G136" i="26"/>
  <c r="E136" i="26"/>
  <c r="M136" i="26"/>
  <c r="H136" i="26"/>
  <c r="P136" i="26"/>
  <c r="K136" i="26"/>
  <c r="N136" i="26"/>
  <c r="J136" i="26"/>
  <c r="I136" i="26"/>
  <c r="L136" i="26"/>
  <c r="R206" i="26"/>
  <c r="S207" i="26"/>
  <c r="B136" i="26"/>
  <c r="C137" i="26"/>
  <c r="F137" i="26" s="1"/>
  <c r="AB502" i="26" l="1"/>
  <c r="AB503" i="26" s="1"/>
  <c r="AB504" i="26" s="1"/>
  <c r="AB505" i="26" s="1"/>
  <c r="AB506" i="26" s="1"/>
  <c r="AB507" i="26" s="1"/>
  <c r="AB508" i="26" s="1"/>
  <c r="AB509" i="26" s="1"/>
  <c r="AB510" i="26" s="1"/>
  <c r="AB511" i="26" s="1"/>
  <c r="AB512" i="26" s="1"/>
  <c r="AB513" i="26" s="1"/>
  <c r="AC430" i="26"/>
  <c r="AC431" i="26" s="1"/>
  <c r="AC432" i="26" s="1"/>
  <c r="AC433" i="26" s="1"/>
  <c r="AC434" i="26" s="1"/>
  <c r="AC435" i="26" s="1"/>
  <c r="AC436" i="26" s="1"/>
  <c r="AC437" i="26" s="1"/>
  <c r="AC438" i="26" s="1"/>
  <c r="AC439" i="26" s="1"/>
  <c r="AC440" i="26" s="1"/>
  <c r="AC441" i="26" s="1"/>
  <c r="E137" i="26"/>
  <c r="G137" i="26"/>
  <c r="P137" i="26"/>
  <c r="M137" i="26"/>
  <c r="L137" i="26"/>
  <c r="I137" i="26"/>
  <c r="J137" i="26"/>
  <c r="O137" i="26"/>
  <c r="N137" i="26"/>
  <c r="H137" i="26"/>
  <c r="K137" i="26"/>
  <c r="R207" i="26"/>
  <c r="S208" i="26"/>
  <c r="B137" i="26"/>
  <c r="C138" i="26"/>
  <c r="F138" i="26" s="1"/>
  <c r="AC442" i="26" l="1"/>
  <c r="AC443" i="26" s="1"/>
  <c r="AC444" i="26" s="1"/>
  <c r="AC445" i="26" s="1"/>
  <c r="AC446" i="26" s="1"/>
  <c r="AC447" i="26" s="1"/>
  <c r="AC448" i="26" s="1"/>
  <c r="AC449" i="26" s="1"/>
  <c r="AC450" i="26" s="1"/>
  <c r="AC451" i="26" s="1"/>
  <c r="AC452" i="26" s="1"/>
  <c r="AC453" i="26" s="1"/>
  <c r="AB514" i="26"/>
  <c r="AB515" i="26" s="1"/>
  <c r="AB516" i="26" s="1"/>
  <c r="AB517" i="26" s="1"/>
  <c r="AB518" i="26" s="1"/>
  <c r="AB519" i="26" s="1"/>
  <c r="AB520" i="26" s="1"/>
  <c r="AB521" i="26" s="1"/>
  <c r="AB522" i="26" s="1"/>
  <c r="AB523" i="26" s="1"/>
  <c r="AB524" i="26" s="1"/>
  <c r="AB525" i="26" s="1"/>
  <c r="I138" i="26"/>
  <c r="N138" i="26"/>
  <c r="G138" i="26"/>
  <c r="E138" i="26"/>
  <c r="P138" i="26"/>
  <c r="H138" i="26"/>
  <c r="M138" i="26"/>
  <c r="L138" i="26"/>
  <c r="J138" i="26"/>
  <c r="O138" i="26"/>
  <c r="K138" i="26"/>
  <c r="S209" i="26"/>
  <c r="R208" i="26"/>
  <c r="B138" i="26"/>
  <c r="C139" i="26"/>
  <c r="K139" i="26" l="1"/>
  <c r="AB526" i="26"/>
  <c r="AB527" i="26" s="1"/>
  <c r="AB528" i="26" s="1"/>
  <c r="AB529" i="26" s="1"/>
  <c r="AB530" i="26" s="1"/>
  <c r="AB531" i="26" s="1"/>
  <c r="AB532" i="26" s="1"/>
  <c r="AB533" i="26" s="1"/>
  <c r="AB534" i="26" s="1"/>
  <c r="AB535" i="26" s="1"/>
  <c r="AB536" i="26" s="1"/>
  <c r="AB537" i="26" s="1"/>
  <c r="AC454" i="26"/>
  <c r="AC455" i="26" s="1"/>
  <c r="AC456" i="26" s="1"/>
  <c r="AC457" i="26" s="1"/>
  <c r="AC458" i="26" s="1"/>
  <c r="AC459" i="26" s="1"/>
  <c r="AC460" i="26" s="1"/>
  <c r="AC461" i="26" s="1"/>
  <c r="AC462" i="26" s="1"/>
  <c r="AC463" i="26" s="1"/>
  <c r="AC464" i="26" s="1"/>
  <c r="AC465" i="26" s="1"/>
  <c r="P139" i="26"/>
  <c r="E139" i="26"/>
  <c r="G139" i="26"/>
  <c r="F139" i="26"/>
  <c r="J139" i="26"/>
  <c r="L139" i="26"/>
  <c r="H139" i="26"/>
  <c r="N139" i="26"/>
  <c r="M139" i="26"/>
  <c r="O139" i="26"/>
  <c r="I139" i="26"/>
  <c r="R209" i="26"/>
  <c r="S210" i="26"/>
  <c r="B139" i="26"/>
  <c r="C140" i="26"/>
  <c r="AC466" i="26" l="1"/>
  <c r="AC467" i="26" s="1"/>
  <c r="AC468" i="26" s="1"/>
  <c r="AC469" i="26" s="1"/>
  <c r="AC470" i="26" s="1"/>
  <c r="AC471" i="26" s="1"/>
  <c r="AC472" i="26" s="1"/>
  <c r="AC473" i="26" s="1"/>
  <c r="AC474" i="26" s="1"/>
  <c r="AC475" i="26" s="1"/>
  <c r="AC476" i="26" s="1"/>
  <c r="AC477" i="26" s="1"/>
  <c r="AB538" i="26"/>
  <c r="AB539" i="26" s="1"/>
  <c r="AB540" i="26" s="1"/>
  <c r="AB541" i="26" s="1"/>
  <c r="AB542" i="26" s="1"/>
  <c r="AB543" i="26" s="1"/>
  <c r="AB544" i="26" s="1"/>
  <c r="AB545" i="26" s="1"/>
  <c r="AB546" i="26" s="1"/>
  <c r="AB547" i="26" s="1"/>
  <c r="AB548" i="26" s="1"/>
  <c r="AB549" i="26" s="1"/>
  <c r="N140" i="26"/>
  <c r="P140" i="26"/>
  <c r="F140" i="26"/>
  <c r="G140" i="26"/>
  <c r="E140" i="26"/>
  <c r="H140" i="26"/>
  <c r="J140" i="26"/>
  <c r="I140" i="26"/>
  <c r="O140" i="26"/>
  <c r="L140" i="26"/>
  <c r="M140" i="26"/>
  <c r="K140" i="26"/>
  <c r="R210" i="26"/>
  <c r="S211" i="26"/>
  <c r="B140" i="26"/>
  <c r="C141" i="26"/>
  <c r="O141" i="26" l="1"/>
  <c r="AB550" i="26"/>
  <c r="AB551" i="26" s="1"/>
  <c r="AB552" i="26" s="1"/>
  <c r="AB553" i="26" s="1"/>
  <c r="AB554" i="26" s="1"/>
  <c r="AB555" i="26" s="1"/>
  <c r="AB556" i="26" s="1"/>
  <c r="AB557" i="26" s="1"/>
  <c r="AB558" i="26" s="1"/>
  <c r="AB559" i="26" s="1"/>
  <c r="AB560" i="26" s="1"/>
  <c r="AB561" i="26" s="1"/>
  <c r="AC478" i="26"/>
  <c r="AC479" i="26" s="1"/>
  <c r="AC480" i="26" s="1"/>
  <c r="AC481" i="26" s="1"/>
  <c r="AC482" i="26" s="1"/>
  <c r="AC483" i="26" s="1"/>
  <c r="AC484" i="26" s="1"/>
  <c r="AC485" i="26" s="1"/>
  <c r="AC486" i="26" s="1"/>
  <c r="AC487" i="26" s="1"/>
  <c r="AC488" i="26" s="1"/>
  <c r="AC489" i="26" s="1"/>
  <c r="K141" i="26"/>
  <c r="P141" i="26"/>
  <c r="E141" i="26"/>
  <c r="G141" i="26"/>
  <c r="F141" i="26"/>
  <c r="I141" i="26"/>
  <c r="L141" i="26"/>
  <c r="H141" i="26"/>
  <c r="N141" i="26"/>
  <c r="M141" i="26"/>
  <c r="J141" i="26"/>
  <c r="R211" i="26"/>
  <c r="S212" i="26"/>
  <c r="B141" i="26"/>
  <c r="C142" i="26"/>
  <c r="AC490" i="26" l="1"/>
  <c r="AC491" i="26" s="1"/>
  <c r="AC492" i="26" s="1"/>
  <c r="AC493" i="26" s="1"/>
  <c r="AC494" i="26" s="1"/>
  <c r="AC495" i="26" s="1"/>
  <c r="AC496" i="26" s="1"/>
  <c r="AC497" i="26" s="1"/>
  <c r="AC498" i="26" s="1"/>
  <c r="AC499" i="26" s="1"/>
  <c r="AC500" i="26" s="1"/>
  <c r="AC501" i="26" s="1"/>
  <c r="AB562" i="26"/>
  <c r="AB563" i="26" s="1"/>
  <c r="AB564" i="26" s="1"/>
  <c r="AB565" i="26" s="1"/>
  <c r="AB566" i="26" s="1"/>
  <c r="AB567" i="26" s="1"/>
  <c r="AB568" i="26" s="1"/>
  <c r="AB569" i="26" s="1"/>
  <c r="AB570" i="26" s="1"/>
  <c r="AB571" i="26" s="1"/>
  <c r="AB572" i="26" s="1"/>
  <c r="AB573" i="26" s="1"/>
  <c r="P142" i="26"/>
  <c r="J142" i="26"/>
  <c r="F142" i="26"/>
  <c r="G142" i="26"/>
  <c r="E142" i="26"/>
  <c r="N142" i="26"/>
  <c r="I142" i="26"/>
  <c r="H142" i="26"/>
  <c r="K142" i="26"/>
  <c r="O142" i="26"/>
  <c r="M142" i="26"/>
  <c r="L142" i="26"/>
  <c r="S213" i="26"/>
  <c r="R212" i="26"/>
  <c r="B142" i="26"/>
  <c r="C143" i="26"/>
  <c r="AB574" i="26" l="1"/>
  <c r="AB575" i="26" s="1"/>
  <c r="AB576" i="26" s="1"/>
  <c r="AB577" i="26" s="1"/>
  <c r="AB578" i="26" s="1"/>
  <c r="AB579" i="26" s="1"/>
  <c r="AB580" i="26" s="1"/>
  <c r="AB581" i="26" s="1"/>
  <c r="AB582" i="26" s="1"/>
  <c r="AB583" i="26" s="1"/>
  <c r="AB584" i="26" s="1"/>
  <c r="AB585" i="26" s="1"/>
  <c r="AC502" i="26"/>
  <c r="AC503" i="26" s="1"/>
  <c r="AC504" i="26" s="1"/>
  <c r="AC505" i="26" s="1"/>
  <c r="AC506" i="26" s="1"/>
  <c r="AC507" i="26" s="1"/>
  <c r="AC508" i="26" s="1"/>
  <c r="AC509" i="26" s="1"/>
  <c r="AC510" i="26" s="1"/>
  <c r="AC511" i="26" s="1"/>
  <c r="AC512" i="26" s="1"/>
  <c r="AC513" i="26" s="1"/>
  <c r="P143" i="26"/>
  <c r="L143" i="26"/>
  <c r="E143" i="26"/>
  <c r="G143" i="26"/>
  <c r="F143" i="26"/>
  <c r="K143" i="26"/>
  <c r="M143" i="26"/>
  <c r="H143" i="26"/>
  <c r="J143" i="26"/>
  <c r="I143" i="26"/>
  <c r="N143" i="26"/>
  <c r="O143" i="26"/>
  <c r="R213" i="26"/>
  <c r="S214" i="26"/>
  <c r="B143" i="26"/>
  <c r="C144" i="26"/>
  <c r="P144" i="26" s="1"/>
  <c r="AC514" i="26" l="1"/>
  <c r="AC515" i="26" s="1"/>
  <c r="AC516" i="26" s="1"/>
  <c r="AC517" i="26" s="1"/>
  <c r="AC518" i="26" s="1"/>
  <c r="AC519" i="26" s="1"/>
  <c r="AC520" i="26" s="1"/>
  <c r="AC521" i="26" s="1"/>
  <c r="AC522" i="26" s="1"/>
  <c r="AC523" i="26" s="1"/>
  <c r="AC524" i="26" s="1"/>
  <c r="AC525" i="26" s="1"/>
  <c r="AB586" i="26"/>
  <c r="AB587" i="26" s="1"/>
  <c r="AB588" i="26" s="1"/>
  <c r="AB589" i="26" s="1"/>
  <c r="AB590" i="26" s="1"/>
  <c r="AB591" i="26" s="1"/>
  <c r="AB592" i="26" s="1"/>
  <c r="AB593" i="26" s="1"/>
  <c r="AB594" i="26" s="1"/>
  <c r="AB595" i="26" s="1"/>
  <c r="AB596" i="26" s="1"/>
  <c r="AB597" i="26" s="1"/>
  <c r="F144" i="26"/>
  <c r="G144" i="26"/>
  <c r="E144" i="26"/>
  <c r="H144" i="26"/>
  <c r="O144" i="26"/>
  <c r="I144" i="26"/>
  <c r="L144" i="26"/>
  <c r="J144" i="26"/>
  <c r="K144" i="26"/>
  <c r="N144" i="26"/>
  <c r="M144" i="26"/>
  <c r="R214" i="26"/>
  <c r="S215" i="26"/>
  <c r="B144" i="26"/>
  <c r="C145" i="26"/>
  <c r="P145" i="26" s="1"/>
  <c r="N145" i="26" l="1"/>
  <c r="O145" i="26"/>
  <c r="AB598" i="26"/>
  <c r="AB599" i="26" s="1"/>
  <c r="AB600" i="26" s="1"/>
  <c r="AB601" i="26" s="1"/>
  <c r="AB602" i="26" s="1"/>
  <c r="AB603" i="26" s="1"/>
  <c r="AB604" i="26" s="1"/>
  <c r="AB605" i="26" s="1"/>
  <c r="AB606" i="26" s="1"/>
  <c r="AB607" i="26" s="1"/>
  <c r="AB608" i="26" s="1"/>
  <c r="AB609" i="26" s="1"/>
  <c r="AC526" i="26"/>
  <c r="AC527" i="26" s="1"/>
  <c r="AC528" i="26" s="1"/>
  <c r="AC529" i="26" s="1"/>
  <c r="AC530" i="26" s="1"/>
  <c r="AC531" i="26" s="1"/>
  <c r="AC532" i="26" s="1"/>
  <c r="AC533" i="26" s="1"/>
  <c r="AC534" i="26" s="1"/>
  <c r="AC535" i="26" s="1"/>
  <c r="AC536" i="26" s="1"/>
  <c r="AC537" i="26" s="1"/>
  <c r="E145" i="26"/>
  <c r="G145" i="26"/>
  <c r="F145" i="26"/>
  <c r="M145" i="26"/>
  <c r="H145" i="26"/>
  <c r="J145" i="26"/>
  <c r="L145" i="26"/>
  <c r="I145" i="26"/>
  <c r="K145" i="26"/>
  <c r="R215" i="26"/>
  <c r="S216" i="26"/>
  <c r="B145" i="26"/>
  <c r="C146" i="26"/>
  <c r="P146" i="26" s="1"/>
  <c r="I146" i="26" l="1"/>
  <c r="AC538" i="26"/>
  <c r="AC539" i="26" s="1"/>
  <c r="AC540" i="26" s="1"/>
  <c r="AC541" i="26" s="1"/>
  <c r="AC542" i="26" s="1"/>
  <c r="AC543" i="26" s="1"/>
  <c r="AC544" i="26" s="1"/>
  <c r="AC545" i="26" s="1"/>
  <c r="AC546" i="26" s="1"/>
  <c r="AC547" i="26" s="1"/>
  <c r="AC548" i="26" s="1"/>
  <c r="AC549" i="26" s="1"/>
  <c r="AB610" i="26"/>
  <c r="AB611" i="26" s="1"/>
  <c r="AB612" i="26" s="1"/>
  <c r="AB613" i="26" s="1"/>
  <c r="AB614" i="26" s="1"/>
  <c r="AB615" i="26" s="1"/>
  <c r="AB616" i="26" s="1"/>
  <c r="AB617" i="26" s="1"/>
  <c r="AB618" i="26" s="1"/>
  <c r="AB619" i="26" s="1"/>
  <c r="AB620" i="26" s="1"/>
  <c r="AB621" i="26" s="1"/>
  <c r="F146" i="26"/>
  <c r="G146" i="26"/>
  <c r="E146" i="26"/>
  <c r="K146" i="26"/>
  <c r="M146" i="26"/>
  <c r="J146" i="26"/>
  <c r="H146" i="26"/>
  <c r="N146" i="26"/>
  <c r="O146" i="26"/>
  <c r="L146" i="26"/>
  <c r="L147" i="26" s="1"/>
  <c r="S217" i="26"/>
  <c r="R216" i="26"/>
  <c r="B146" i="26"/>
  <c r="C147" i="26"/>
  <c r="P147" i="26" s="1"/>
  <c r="AB622" i="26" l="1"/>
  <c r="AB623" i="26" s="1"/>
  <c r="AB624" i="26" s="1"/>
  <c r="AB625" i="26" s="1"/>
  <c r="AB626" i="26" s="1"/>
  <c r="AB627" i="26" s="1"/>
  <c r="AB628" i="26" s="1"/>
  <c r="AB629" i="26" s="1"/>
  <c r="AB630" i="26" s="1"/>
  <c r="AB631" i="26" s="1"/>
  <c r="AB632" i="26" s="1"/>
  <c r="AB633" i="26" s="1"/>
  <c r="AC550" i="26"/>
  <c r="AC551" i="26" s="1"/>
  <c r="AC552" i="26" s="1"/>
  <c r="AC553" i="26" s="1"/>
  <c r="AC554" i="26" s="1"/>
  <c r="AC555" i="26" s="1"/>
  <c r="AC556" i="26" s="1"/>
  <c r="AC557" i="26" s="1"/>
  <c r="AC558" i="26" s="1"/>
  <c r="AC559" i="26" s="1"/>
  <c r="AC560" i="26" s="1"/>
  <c r="AC561" i="26" s="1"/>
  <c r="N147" i="26"/>
  <c r="E147" i="26"/>
  <c r="G147" i="26"/>
  <c r="H147" i="26"/>
  <c r="F147" i="26"/>
  <c r="O147" i="26"/>
  <c r="K147" i="26"/>
  <c r="I147" i="26"/>
  <c r="J147" i="26"/>
  <c r="M147" i="26"/>
  <c r="R217" i="26"/>
  <c r="S218" i="26"/>
  <c r="B147" i="26"/>
  <c r="C148" i="26"/>
  <c r="P148" i="26" s="1"/>
  <c r="AC562" i="26" l="1"/>
  <c r="AC563" i="26" s="1"/>
  <c r="AC564" i="26" s="1"/>
  <c r="AC565" i="26" s="1"/>
  <c r="AC566" i="26" s="1"/>
  <c r="AC567" i="26" s="1"/>
  <c r="AC568" i="26" s="1"/>
  <c r="AC569" i="26" s="1"/>
  <c r="AC570" i="26" s="1"/>
  <c r="AC571" i="26" s="1"/>
  <c r="AC572" i="26" s="1"/>
  <c r="AC573" i="26" s="1"/>
  <c r="AB634" i="26"/>
  <c r="AB635" i="26" s="1"/>
  <c r="AB636" i="26" s="1"/>
  <c r="AB637" i="26" s="1"/>
  <c r="AB638" i="26" s="1"/>
  <c r="AB639" i="26" s="1"/>
  <c r="AB640" i="26" s="1"/>
  <c r="AB641" i="26" s="1"/>
  <c r="AB642" i="26" s="1"/>
  <c r="AB643" i="26" s="1"/>
  <c r="AB644" i="26" s="1"/>
  <c r="AB645" i="26" s="1"/>
  <c r="M148" i="26"/>
  <c r="F148" i="26"/>
  <c r="G148" i="26"/>
  <c r="E148" i="26"/>
  <c r="N148" i="26"/>
  <c r="O148" i="26"/>
  <c r="H148" i="26"/>
  <c r="I148" i="26"/>
  <c r="L148" i="26"/>
  <c r="K148" i="26"/>
  <c r="J148" i="26"/>
  <c r="R218" i="26"/>
  <c r="S219" i="26"/>
  <c r="B148" i="26"/>
  <c r="C149" i="26"/>
  <c r="P149" i="26" s="1"/>
  <c r="AB646" i="26" l="1"/>
  <c r="AB647" i="26" s="1"/>
  <c r="AB648" i="26" s="1"/>
  <c r="AB649" i="26" s="1"/>
  <c r="AB650" i="26" s="1"/>
  <c r="AB651" i="26" s="1"/>
  <c r="AB652" i="26" s="1"/>
  <c r="AB653" i="26" s="1"/>
  <c r="AB654" i="26" s="1"/>
  <c r="AB655" i="26" s="1"/>
  <c r="AB656" i="26" s="1"/>
  <c r="AB657" i="26" s="1"/>
  <c r="AC574" i="26"/>
  <c r="AC575" i="26" s="1"/>
  <c r="AC576" i="26" s="1"/>
  <c r="AC577" i="26" s="1"/>
  <c r="AC578" i="26" s="1"/>
  <c r="AC579" i="26" s="1"/>
  <c r="AC580" i="26" s="1"/>
  <c r="AC581" i="26" s="1"/>
  <c r="AC582" i="26" s="1"/>
  <c r="AC583" i="26" s="1"/>
  <c r="AC584" i="26" s="1"/>
  <c r="AC585" i="26" s="1"/>
  <c r="L149" i="26"/>
  <c r="E149" i="26"/>
  <c r="G149" i="26"/>
  <c r="F149" i="26"/>
  <c r="I149" i="26"/>
  <c r="J149" i="26"/>
  <c r="M149" i="26"/>
  <c r="H149" i="26"/>
  <c r="K149" i="26"/>
  <c r="O149" i="26"/>
  <c r="N149" i="26"/>
  <c r="R219" i="26"/>
  <c r="S220" i="26"/>
  <c r="B149" i="26"/>
  <c r="C150" i="26"/>
  <c r="P150" i="26" s="1"/>
  <c r="AC586" i="26" l="1"/>
  <c r="AC587" i="26" s="1"/>
  <c r="AC588" i="26" s="1"/>
  <c r="AC589" i="26" s="1"/>
  <c r="AC590" i="26" s="1"/>
  <c r="AC591" i="26" s="1"/>
  <c r="AC592" i="26" s="1"/>
  <c r="AC593" i="26" s="1"/>
  <c r="AC594" i="26" s="1"/>
  <c r="AC595" i="26" s="1"/>
  <c r="AC596" i="26" s="1"/>
  <c r="AC597" i="26" s="1"/>
  <c r="AB658" i="26"/>
  <c r="AB659" i="26" s="1"/>
  <c r="AB660" i="26" s="1"/>
  <c r="AB661" i="26" s="1"/>
  <c r="AB662" i="26" s="1"/>
  <c r="AB663" i="26" s="1"/>
  <c r="AB664" i="26" s="1"/>
  <c r="AB665" i="26" s="1"/>
  <c r="AB666" i="26" s="1"/>
  <c r="AB667" i="26" s="1"/>
  <c r="AB668" i="26" s="1"/>
  <c r="AB669" i="26" s="1"/>
  <c r="L150" i="26"/>
  <c r="F150" i="26"/>
  <c r="G150" i="26"/>
  <c r="E150" i="26"/>
  <c r="H150" i="26"/>
  <c r="N150" i="26"/>
  <c r="K150" i="26"/>
  <c r="I150" i="26"/>
  <c r="J150" i="26"/>
  <c r="M150" i="26"/>
  <c r="O150" i="26"/>
  <c r="S221" i="26"/>
  <c r="R220" i="26"/>
  <c r="B150" i="26"/>
  <c r="C151" i="26"/>
  <c r="P151" i="26" s="1"/>
  <c r="AB670" i="26" l="1"/>
  <c r="AB671" i="26" s="1"/>
  <c r="AB672" i="26" s="1"/>
  <c r="AB673" i="26" s="1"/>
  <c r="AB674" i="26" s="1"/>
  <c r="AB675" i="26" s="1"/>
  <c r="AB676" i="26" s="1"/>
  <c r="AB677" i="26" s="1"/>
  <c r="AB678" i="26" s="1"/>
  <c r="AB679" i="26" s="1"/>
  <c r="AB680" i="26" s="1"/>
  <c r="AB681" i="26" s="1"/>
  <c r="AC598" i="26"/>
  <c r="AC599" i="26" s="1"/>
  <c r="AC600" i="26" s="1"/>
  <c r="AC601" i="26" s="1"/>
  <c r="AC602" i="26" s="1"/>
  <c r="AC603" i="26" s="1"/>
  <c r="AC604" i="26" s="1"/>
  <c r="AC605" i="26" s="1"/>
  <c r="AC606" i="26" s="1"/>
  <c r="AC607" i="26" s="1"/>
  <c r="AC608" i="26" s="1"/>
  <c r="AC609" i="26" s="1"/>
  <c r="O151" i="26"/>
  <c r="E151" i="26"/>
  <c r="J151" i="26"/>
  <c r="G151" i="26"/>
  <c r="F151" i="26"/>
  <c r="M151" i="26"/>
  <c r="N151" i="26"/>
  <c r="I151" i="26"/>
  <c r="K151" i="26"/>
  <c r="H151" i="26"/>
  <c r="L151" i="26"/>
  <c r="R221" i="26"/>
  <c r="S222" i="26"/>
  <c r="B151" i="26"/>
  <c r="C152" i="26"/>
  <c r="AC610" i="26" l="1"/>
  <c r="AC611" i="26" s="1"/>
  <c r="AC612" i="26" s="1"/>
  <c r="AC613" i="26" s="1"/>
  <c r="AC614" i="26" s="1"/>
  <c r="AC615" i="26" s="1"/>
  <c r="AC616" i="26" s="1"/>
  <c r="AC617" i="26" s="1"/>
  <c r="AC618" i="26" s="1"/>
  <c r="AC619" i="26" s="1"/>
  <c r="AC620" i="26" s="1"/>
  <c r="AC621" i="26" s="1"/>
  <c r="AB682" i="26"/>
  <c r="AB683" i="26" s="1"/>
  <c r="AB684" i="26" s="1"/>
  <c r="AB685" i="26" s="1"/>
  <c r="AB686" i="26" s="1"/>
  <c r="AB687" i="26" s="1"/>
  <c r="AB688" i="26" s="1"/>
  <c r="AB689" i="26" s="1"/>
  <c r="AB690" i="26" s="1"/>
  <c r="AB691" i="26" s="1"/>
  <c r="AB692" i="26" s="1"/>
  <c r="AB693" i="26" s="1"/>
  <c r="J152" i="26"/>
  <c r="G152" i="26"/>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G177" i="26" s="1"/>
  <c r="G178" i="26" s="1"/>
  <c r="G179" i="26" s="1"/>
  <c r="G180" i="26" s="1"/>
  <c r="G181" i="26" s="1"/>
  <c r="G182" i="26" s="1"/>
  <c r="G183" i="26" s="1"/>
  <c r="G184" i="26" s="1"/>
  <c r="G185" i="26" s="1"/>
  <c r="G186" i="26" s="1"/>
  <c r="G187" i="26" s="1"/>
  <c r="G188" i="26" s="1"/>
  <c r="G189" i="26" s="1"/>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F152" i="26"/>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E152" i="26"/>
  <c r="E153" i="26" s="1"/>
  <c r="E154" i="26" s="1"/>
  <c r="E155" i="26" s="1"/>
  <c r="E156" i="26" s="1"/>
  <c r="E157" i="26" s="1"/>
  <c r="E158" i="26" s="1"/>
  <c r="E159" i="26" s="1"/>
  <c r="E160" i="26" s="1"/>
  <c r="E161" i="26" s="1"/>
  <c r="E162" i="26" s="1"/>
  <c r="E163" i="26" s="1"/>
  <c r="E164" i="26" s="1"/>
  <c r="E165" i="26" s="1"/>
  <c r="E166" i="26" s="1"/>
  <c r="E167" i="26" s="1"/>
  <c r="E168" i="26" s="1"/>
  <c r="E169" i="26" s="1"/>
  <c r="E170" i="26" s="1"/>
  <c r="E171" i="26" s="1"/>
  <c r="E172" i="26" s="1"/>
  <c r="E173" i="26" s="1"/>
  <c r="E174" i="26" s="1"/>
  <c r="E175" i="26" s="1"/>
  <c r="E176" i="26" s="1"/>
  <c r="P152" i="26"/>
  <c r="H152" i="26"/>
  <c r="M152" i="26"/>
  <c r="O152" i="26"/>
  <c r="I152" i="26"/>
  <c r="K152" i="26"/>
  <c r="L152" i="26"/>
  <c r="N152" i="26"/>
  <c r="R222" i="26"/>
  <c r="S223" i="26"/>
  <c r="B152" i="26"/>
  <c r="C153" i="26"/>
  <c r="E177" i="26" l="1"/>
  <c r="L153" i="26"/>
  <c r="AB694" i="26"/>
  <c r="AB695" i="26" s="1"/>
  <c r="AB696" i="26" s="1"/>
  <c r="AB697" i="26" s="1"/>
  <c r="AB698" i="26" s="1"/>
  <c r="AB699" i="26" s="1"/>
  <c r="AB700" i="26" s="1"/>
  <c r="AB701" i="26" s="1"/>
  <c r="AB702" i="26" s="1"/>
  <c r="AB703" i="26" s="1"/>
  <c r="AB704" i="26" s="1"/>
  <c r="AB705" i="26" s="1"/>
  <c r="AC622" i="26"/>
  <c r="AC623" i="26" s="1"/>
  <c r="AC624" i="26" s="1"/>
  <c r="AC625" i="26" s="1"/>
  <c r="AC626" i="26" s="1"/>
  <c r="AC627" i="26" s="1"/>
  <c r="AC628" i="26" s="1"/>
  <c r="AC629" i="26" s="1"/>
  <c r="AC630" i="26" s="1"/>
  <c r="AC631" i="26" s="1"/>
  <c r="AC632" i="26" s="1"/>
  <c r="AC633" i="26" s="1"/>
  <c r="G860" i="26"/>
  <c r="F860" i="26"/>
  <c r="P153" i="26"/>
  <c r="J153" i="26"/>
  <c r="I153" i="26"/>
  <c r="O153" i="26"/>
  <c r="M153" i="26"/>
  <c r="N153" i="26"/>
  <c r="H153" i="26"/>
  <c r="K153" i="26"/>
  <c r="R223" i="26"/>
  <c r="S224" i="26"/>
  <c r="B153" i="26"/>
  <c r="C154" i="26"/>
  <c r="L154" i="26" s="1"/>
  <c r="E178" i="26" l="1"/>
  <c r="AC634" i="26"/>
  <c r="AC635" i="26" s="1"/>
  <c r="AC636" i="26" s="1"/>
  <c r="AC637" i="26" s="1"/>
  <c r="AC638" i="26" s="1"/>
  <c r="AC639" i="26" s="1"/>
  <c r="AC640" i="26" s="1"/>
  <c r="AC641" i="26" s="1"/>
  <c r="AC642" i="26" s="1"/>
  <c r="AC643" i="26" s="1"/>
  <c r="AC644" i="26" s="1"/>
  <c r="AC645" i="26" s="1"/>
  <c r="AB706" i="26"/>
  <c r="AB707" i="26" s="1"/>
  <c r="AB708" i="26" s="1"/>
  <c r="AB709" i="26" s="1"/>
  <c r="AB710" i="26" s="1"/>
  <c r="AB711" i="26" s="1"/>
  <c r="AB712" i="26" s="1"/>
  <c r="AB713" i="26" s="1"/>
  <c r="AB714" i="26" s="1"/>
  <c r="AB715" i="26" s="1"/>
  <c r="AB716" i="26" s="1"/>
  <c r="AB717" i="26" s="1"/>
  <c r="N154" i="26"/>
  <c r="K154" i="26"/>
  <c r="O154" i="26"/>
  <c r="M154" i="26"/>
  <c r="H154" i="26"/>
  <c r="I154" i="26"/>
  <c r="J154" i="26"/>
  <c r="P154" i="26"/>
  <c r="S225" i="26"/>
  <c r="R224" i="26"/>
  <c r="B154" i="26"/>
  <c r="C155" i="26"/>
  <c r="L155" i="26" s="1"/>
  <c r="E179" i="26" l="1"/>
  <c r="AB718" i="26"/>
  <c r="AB719" i="26" s="1"/>
  <c r="AB720" i="26" s="1"/>
  <c r="AB721" i="26" s="1"/>
  <c r="AB722" i="26" s="1"/>
  <c r="AB723" i="26" s="1"/>
  <c r="AB724" i="26" s="1"/>
  <c r="AB725" i="26" s="1"/>
  <c r="AB726" i="26" s="1"/>
  <c r="AB727" i="26" s="1"/>
  <c r="AB728" i="26" s="1"/>
  <c r="AB729" i="26" s="1"/>
  <c r="AC646" i="26"/>
  <c r="AC647" i="26" s="1"/>
  <c r="AC648" i="26" s="1"/>
  <c r="AC649" i="26" s="1"/>
  <c r="AC650" i="26" s="1"/>
  <c r="AC651" i="26" s="1"/>
  <c r="AC652" i="26" s="1"/>
  <c r="AC653" i="26" s="1"/>
  <c r="AC654" i="26" s="1"/>
  <c r="AC655" i="26" s="1"/>
  <c r="AC656" i="26" s="1"/>
  <c r="AC657" i="26" s="1"/>
  <c r="P155" i="26"/>
  <c r="J155" i="26"/>
  <c r="N155" i="26"/>
  <c r="M155" i="26"/>
  <c r="H155" i="26"/>
  <c r="O155" i="26"/>
  <c r="K155" i="26"/>
  <c r="I155" i="26"/>
  <c r="R225" i="26"/>
  <c r="S226" i="26"/>
  <c r="B155" i="26"/>
  <c r="C156" i="26"/>
  <c r="L156" i="26" s="1"/>
  <c r="E180" i="26" l="1"/>
  <c r="AC658" i="26"/>
  <c r="AC659" i="26" s="1"/>
  <c r="AC660" i="26" s="1"/>
  <c r="AC661" i="26" s="1"/>
  <c r="AC662" i="26" s="1"/>
  <c r="AC663" i="26" s="1"/>
  <c r="AC664" i="26" s="1"/>
  <c r="AC665" i="26" s="1"/>
  <c r="AC666" i="26" s="1"/>
  <c r="AC667" i="26" s="1"/>
  <c r="AC668" i="26" s="1"/>
  <c r="AC669" i="26" s="1"/>
  <c r="AB730" i="26"/>
  <c r="AB731" i="26" s="1"/>
  <c r="AB732" i="26" s="1"/>
  <c r="AB733" i="26" s="1"/>
  <c r="AB734" i="26" s="1"/>
  <c r="AB735" i="26" s="1"/>
  <c r="AB736" i="26" s="1"/>
  <c r="AB737" i="26" s="1"/>
  <c r="AB738" i="26" s="1"/>
  <c r="AB739" i="26" s="1"/>
  <c r="AB740" i="26" s="1"/>
  <c r="AB741" i="26" s="1"/>
  <c r="K156" i="26"/>
  <c r="I156" i="26"/>
  <c r="O156" i="26"/>
  <c r="P156" i="26"/>
  <c r="M156" i="26"/>
  <c r="H156" i="26"/>
  <c r="N156" i="26"/>
  <c r="J156" i="26"/>
  <c r="R226" i="26"/>
  <c r="S227" i="26"/>
  <c r="B156" i="26"/>
  <c r="C157" i="26"/>
  <c r="L157" i="26" s="1"/>
  <c r="E181" i="26" l="1"/>
  <c r="AB742" i="26"/>
  <c r="AB743" i="26" s="1"/>
  <c r="AB744" i="26" s="1"/>
  <c r="AB745" i="26" s="1"/>
  <c r="AB746" i="26" s="1"/>
  <c r="AB747" i="26" s="1"/>
  <c r="AB748" i="26" s="1"/>
  <c r="AB749" i="26" s="1"/>
  <c r="AB750" i="26" s="1"/>
  <c r="AB751" i="26" s="1"/>
  <c r="AB752" i="26" s="1"/>
  <c r="AB753" i="26" s="1"/>
  <c r="AC670" i="26"/>
  <c r="AC671" i="26" s="1"/>
  <c r="AC672" i="26" s="1"/>
  <c r="AC673" i="26" s="1"/>
  <c r="AC674" i="26" s="1"/>
  <c r="AC675" i="26" s="1"/>
  <c r="AC676" i="26" s="1"/>
  <c r="AC677" i="26" s="1"/>
  <c r="AC678" i="26" s="1"/>
  <c r="AC679" i="26" s="1"/>
  <c r="AC680" i="26" s="1"/>
  <c r="AC681" i="26" s="1"/>
  <c r="H157" i="26"/>
  <c r="J157" i="26"/>
  <c r="M157" i="26"/>
  <c r="I157" i="26"/>
  <c r="O157" i="26"/>
  <c r="P157" i="26"/>
  <c r="K157" i="26"/>
  <c r="N157" i="26"/>
  <c r="R227" i="26"/>
  <c r="S228" i="26"/>
  <c r="B157" i="26"/>
  <c r="C158" i="26"/>
  <c r="E182" i="26" l="1"/>
  <c r="AC682" i="26"/>
  <c r="AC683" i="26" s="1"/>
  <c r="AC684" i="26" s="1"/>
  <c r="AC685" i="26" s="1"/>
  <c r="AC686" i="26" s="1"/>
  <c r="AC687" i="26" s="1"/>
  <c r="AC688" i="26" s="1"/>
  <c r="AC689" i="26" s="1"/>
  <c r="AC690" i="26" s="1"/>
  <c r="AC691" i="26" s="1"/>
  <c r="AC692" i="26" s="1"/>
  <c r="AC693" i="26" s="1"/>
  <c r="AB754" i="26"/>
  <c r="AB755" i="26" s="1"/>
  <c r="AB756" i="26" s="1"/>
  <c r="AB757" i="26" s="1"/>
  <c r="AB758" i="26" s="1"/>
  <c r="AB759" i="26" s="1"/>
  <c r="AB760" i="26" s="1"/>
  <c r="AB761" i="26" s="1"/>
  <c r="AB762" i="26" s="1"/>
  <c r="AB763" i="26" s="1"/>
  <c r="AB764" i="26" s="1"/>
  <c r="AB765" i="26" s="1"/>
  <c r="H158" i="26"/>
  <c r="P158" i="26"/>
  <c r="O158" i="26"/>
  <c r="L158" i="26"/>
  <c r="J158" i="26"/>
  <c r="I158" i="26"/>
  <c r="N158" i="26"/>
  <c r="K158" i="26"/>
  <c r="M158" i="26"/>
  <c r="S229" i="26"/>
  <c r="R228" i="26"/>
  <c r="B158" i="26"/>
  <c r="C159" i="26"/>
  <c r="E183" i="26" l="1"/>
  <c r="M159" i="26"/>
  <c r="AB766" i="26"/>
  <c r="AB767" i="26" s="1"/>
  <c r="AB768" i="26" s="1"/>
  <c r="AB769" i="26" s="1"/>
  <c r="AB770" i="26" s="1"/>
  <c r="AB771" i="26" s="1"/>
  <c r="AB772" i="26" s="1"/>
  <c r="AB773" i="26" s="1"/>
  <c r="AB774" i="26" s="1"/>
  <c r="AB775" i="26" s="1"/>
  <c r="AB776" i="26" s="1"/>
  <c r="AB777" i="26" s="1"/>
  <c r="AC694" i="26"/>
  <c r="AC695" i="26" s="1"/>
  <c r="AC696" i="26" s="1"/>
  <c r="AC697" i="26" s="1"/>
  <c r="AC698" i="26" s="1"/>
  <c r="AC699" i="26" s="1"/>
  <c r="AC700" i="26" s="1"/>
  <c r="AC701" i="26" s="1"/>
  <c r="AC702" i="26" s="1"/>
  <c r="AC703" i="26" s="1"/>
  <c r="AC704" i="26" s="1"/>
  <c r="AC705" i="26" s="1"/>
  <c r="N159" i="26"/>
  <c r="I159" i="26"/>
  <c r="H159" i="26"/>
  <c r="J159" i="26"/>
  <c r="L159" i="26"/>
  <c r="K159" i="26"/>
  <c r="P159" i="26"/>
  <c r="O159" i="26"/>
  <c r="R229" i="26"/>
  <c r="S230" i="26"/>
  <c r="B159" i="26"/>
  <c r="C160" i="26"/>
  <c r="E184" i="26" l="1"/>
  <c r="O160" i="26"/>
  <c r="N160" i="26"/>
  <c r="AC706" i="26"/>
  <c r="AC707" i="26" s="1"/>
  <c r="AC708" i="26" s="1"/>
  <c r="AC709" i="26" s="1"/>
  <c r="AC710" i="26" s="1"/>
  <c r="AC711" i="26" s="1"/>
  <c r="AC712" i="26" s="1"/>
  <c r="AC713" i="26" s="1"/>
  <c r="AC714" i="26" s="1"/>
  <c r="AC715" i="26" s="1"/>
  <c r="AC716" i="26" s="1"/>
  <c r="AC717" i="26" s="1"/>
  <c r="AB778" i="26"/>
  <c r="AB779" i="26" s="1"/>
  <c r="AB780" i="26" s="1"/>
  <c r="AB781" i="26" s="1"/>
  <c r="AB782" i="26" s="1"/>
  <c r="AB783" i="26" s="1"/>
  <c r="AB784" i="26" s="1"/>
  <c r="AB785" i="26" s="1"/>
  <c r="AB786" i="26" s="1"/>
  <c r="AB787" i="26" s="1"/>
  <c r="AB788" i="26" s="1"/>
  <c r="AB789" i="26" s="1"/>
  <c r="L160" i="26"/>
  <c r="J160" i="26"/>
  <c r="J161" i="26" s="1"/>
  <c r="J162" i="26" s="1"/>
  <c r="J163" i="26" s="1"/>
  <c r="J164" i="26" s="1"/>
  <c r="J165" i="26" s="1"/>
  <c r="J166" i="26" s="1"/>
  <c r="J167" i="26" s="1"/>
  <c r="J168" i="26" s="1"/>
  <c r="J169" i="26" s="1"/>
  <c r="J170" i="26" s="1"/>
  <c r="J171" i="26" s="1"/>
  <c r="J172" i="26" s="1"/>
  <c r="J173" i="26" s="1"/>
  <c r="J174" i="26" s="1"/>
  <c r="J175" i="26" s="1"/>
  <c r="J176" i="26" s="1"/>
  <c r="J177" i="26" s="1"/>
  <c r="J178" i="26" s="1"/>
  <c r="J179" i="26" s="1"/>
  <c r="J180" i="26" s="1"/>
  <c r="J181" i="26" s="1"/>
  <c r="J182" i="26" s="1"/>
  <c r="J183" i="26" s="1"/>
  <c r="J184" i="26" s="1"/>
  <c r="J185" i="26" s="1"/>
  <c r="J186" i="26" s="1"/>
  <c r="J187" i="26" s="1"/>
  <c r="J188" i="26" s="1"/>
  <c r="J189" i="26" s="1"/>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K160" i="26"/>
  <c r="P160" i="26"/>
  <c r="M160" i="26"/>
  <c r="I160" i="26"/>
  <c r="H160" i="26"/>
  <c r="R230" i="26"/>
  <c r="S231" i="26"/>
  <c r="B160" i="26"/>
  <c r="C161" i="26"/>
  <c r="E185" i="26" l="1"/>
  <c r="AB790" i="26"/>
  <c r="AB791" i="26" s="1"/>
  <c r="AB792" i="26" s="1"/>
  <c r="AB793" i="26" s="1"/>
  <c r="AB794" i="26" s="1"/>
  <c r="AB795" i="26" s="1"/>
  <c r="AB796" i="26" s="1"/>
  <c r="AB797" i="26" s="1"/>
  <c r="AB798" i="26" s="1"/>
  <c r="AB799" i="26" s="1"/>
  <c r="AB800" i="26" s="1"/>
  <c r="AB801" i="26" s="1"/>
  <c r="AC718" i="26"/>
  <c r="AC719" i="26" s="1"/>
  <c r="AC720" i="26" s="1"/>
  <c r="AC721" i="26" s="1"/>
  <c r="AC722" i="26" s="1"/>
  <c r="AC723" i="26" s="1"/>
  <c r="AC724" i="26" s="1"/>
  <c r="AC725" i="26" s="1"/>
  <c r="AC726" i="26" s="1"/>
  <c r="AC727" i="26" s="1"/>
  <c r="AC728" i="26" s="1"/>
  <c r="AC729" i="26" s="1"/>
  <c r="H161" i="26"/>
  <c r="M161" i="26"/>
  <c r="N161" i="26"/>
  <c r="P161" i="26"/>
  <c r="O161" i="26"/>
  <c r="I161" i="26"/>
  <c r="L161" i="26"/>
  <c r="K161" i="26"/>
  <c r="R231" i="26"/>
  <c r="S232" i="26"/>
  <c r="B161" i="26"/>
  <c r="C162" i="26"/>
  <c r="E186" i="26" l="1"/>
  <c r="AC730" i="26"/>
  <c r="AC731" i="26" s="1"/>
  <c r="AC732" i="26" s="1"/>
  <c r="AC733" i="26" s="1"/>
  <c r="AC734" i="26" s="1"/>
  <c r="AC735" i="26" s="1"/>
  <c r="AC736" i="26" s="1"/>
  <c r="AC737" i="26" s="1"/>
  <c r="AC738" i="26" s="1"/>
  <c r="AC739" i="26" s="1"/>
  <c r="AC740" i="26" s="1"/>
  <c r="AC741" i="26" s="1"/>
  <c r="AB802" i="26"/>
  <c r="AB803" i="26" s="1"/>
  <c r="AB804" i="26" s="1"/>
  <c r="AB805" i="26" s="1"/>
  <c r="AB806" i="26" s="1"/>
  <c r="AB807" i="26" s="1"/>
  <c r="AB808" i="26" s="1"/>
  <c r="AB809" i="26" s="1"/>
  <c r="AB810" i="26" s="1"/>
  <c r="AB811" i="26" s="1"/>
  <c r="AB812" i="26" s="1"/>
  <c r="AB813" i="26" s="1"/>
  <c r="K162" i="26"/>
  <c r="M162" i="26"/>
  <c r="I162" i="26"/>
  <c r="H162" i="26"/>
  <c r="O162" i="26"/>
  <c r="L162" i="26"/>
  <c r="N162" i="26"/>
  <c r="P162" i="26"/>
  <c r="S233" i="26"/>
  <c r="R232" i="26"/>
  <c r="B162" i="26"/>
  <c r="C163" i="26"/>
  <c r="J860" i="26" s="1"/>
  <c r="E187" i="26" l="1"/>
  <c r="N163" i="26"/>
  <c r="AB814" i="26"/>
  <c r="AB815" i="26" s="1"/>
  <c r="AB816" i="26" s="1"/>
  <c r="AB817" i="26" s="1"/>
  <c r="AB818" i="26" s="1"/>
  <c r="AB819" i="26" s="1"/>
  <c r="AB820" i="26" s="1"/>
  <c r="AB821" i="26" s="1"/>
  <c r="AB822" i="26" s="1"/>
  <c r="AB823" i="26" s="1"/>
  <c r="AB824" i="26" s="1"/>
  <c r="AB825" i="26" s="1"/>
  <c r="AC742" i="26"/>
  <c r="AC743" i="26" s="1"/>
  <c r="AC744" i="26" s="1"/>
  <c r="AC745" i="26" s="1"/>
  <c r="AC746" i="26" s="1"/>
  <c r="AC747" i="26" s="1"/>
  <c r="AC748" i="26" s="1"/>
  <c r="AC749" i="26" s="1"/>
  <c r="AC750" i="26" s="1"/>
  <c r="AC751" i="26" s="1"/>
  <c r="AC752" i="26" s="1"/>
  <c r="AC753" i="26" s="1"/>
  <c r="L163" i="26"/>
  <c r="P163" i="26"/>
  <c r="O163" i="26"/>
  <c r="K163" i="26"/>
  <c r="H163" i="26"/>
  <c r="I163" i="26"/>
  <c r="M163" i="26"/>
  <c r="R233" i="26"/>
  <c r="S234" i="26"/>
  <c r="B163" i="26"/>
  <c r="C164" i="26"/>
  <c r="E188" i="26" l="1"/>
  <c r="N164" i="26"/>
  <c r="AC754" i="26"/>
  <c r="AC755" i="26" s="1"/>
  <c r="AC756" i="26" s="1"/>
  <c r="AC757" i="26" s="1"/>
  <c r="AC758" i="26" s="1"/>
  <c r="AC759" i="26" s="1"/>
  <c r="AC760" i="26" s="1"/>
  <c r="AC761" i="26" s="1"/>
  <c r="AC762" i="26" s="1"/>
  <c r="AC763" i="26" s="1"/>
  <c r="AC764" i="26" s="1"/>
  <c r="AC765" i="26" s="1"/>
  <c r="AB826" i="26"/>
  <c r="AB827" i="26" s="1"/>
  <c r="AB828" i="26" s="1"/>
  <c r="AB829" i="26" s="1"/>
  <c r="AB830" i="26" s="1"/>
  <c r="AB831" i="26" s="1"/>
  <c r="AB832" i="26" s="1"/>
  <c r="AB833" i="26" s="1"/>
  <c r="AB834" i="26" s="1"/>
  <c r="AB835" i="26" s="1"/>
  <c r="AB836" i="26" s="1"/>
  <c r="AB837" i="26" s="1"/>
  <c r="K164" i="26"/>
  <c r="K165" i="26" s="1"/>
  <c r="K166" i="26" s="1"/>
  <c r="K167" i="26" s="1"/>
  <c r="K168" i="26" s="1"/>
  <c r="K169" i="26" s="1"/>
  <c r="K170" i="26" s="1"/>
  <c r="K171" i="26" s="1"/>
  <c r="K172" i="26" s="1"/>
  <c r="K173" i="26" s="1"/>
  <c r="K174" i="26" s="1"/>
  <c r="K175" i="26" s="1"/>
  <c r="K176" i="26" s="1"/>
  <c r="K177" i="26" s="1"/>
  <c r="K178" i="26" s="1"/>
  <c r="K179" i="26" s="1"/>
  <c r="K180" i="26" s="1"/>
  <c r="K181" i="26" s="1"/>
  <c r="K182" i="26" s="1"/>
  <c r="K183" i="26" s="1"/>
  <c r="K184" i="26" s="1"/>
  <c r="K185" i="26" s="1"/>
  <c r="K186" i="26" s="1"/>
  <c r="K187" i="26" s="1"/>
  <c r="K188" i="26" s="1"/>
  <c r="K189" i="26" s="1"/>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O164" i="26"/>
  <c r="L164" i="26"/>
  <c r="L165" i="26" s="1"/>
  <c r="L166" i="26" s="1"/>
  <c r="L167" i="26" s="1"/>
  <c r="L168" i="26" s="1"/>
  <c r="L169" i="26" s="1"/>
  <c r="L170" i="26" s="1"/>
  <c r="L171" i="26" s="1"/>
  <c r="L172" i="26" s="1"/>
  <c r="L173" i="26" s="1"/>
  <c r="L174" i="26" s="1"/>
  <c r="L175" i="26" s="1"/>
  <c r="L176" i="26" s="1"/>
  <c r="L177" i="26" s="1"/>
  <c r="L178" i="26" s="1"/>
  <c r="L179" i="26" s="1"/>
  <c r="L180" i="26" s="1"/>
  <c r="L181" i="26" s="1"/>
  <c r="L182" i="26" s="1"/>
  <c r="L183" i="26" s="1"/>
  <c r="L184" i="26" s="1"/>
  <c r="L185" i="26" s="1"/>
  <c r="L186" i="26" s="1"/>
  <c r="L187" i="26" s="1"/>
  <c r="L188" i="26" s="1"/>
  <c r="L189" i="26" s="1"/>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M164" i="26"/>
  <c r="I164" i="26"/>
  <c r="I165" i="26" s="1"/>
  <c r="I166" i="26" s="1"/>
  <c r="I167" i="26" s="1"/>
  <c r="I168" i="26" s="1"/>
  <c r="I169" i="26" s="1"/>
  <c r="I170" i="26" s="1"/>
  <c r="I171" i="26" s="1"/>
  <c r="I172" i="26" s="1"/>
  <c r="I173" i="26" s="1"/>
  <c r="I174" i="26" s="1"/>
  <c r="I175" i="26" s="1"/>
  <c r="I176" i="26" s="1"/>
  <c r="I177" i="26" s="1"/>
  <c r="I178" i="26" s="1"/>
  <c r="I179" i="26" s="1"/>
  <c r="I180" i="26" s="1"/>
  <c r="I181" i="26" s="1"/>
  <c r="I182" i="26" s="1"/>
  <c r="I183" i="26" s="1"/>
  <c r="I184" i="26" s="1"/>
  <c r="I185" i="26" s="1"/>
  <c r="I186" i="26" s="1"/>
  <c r="I187" i="26" s="1"/>
  <c r="I188" i="26" s="1"/>
  <c r="I189" i="26" s="1"/>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P164" i="26"/>
  <c r="H164" i="26"/>
  <c r="R234" i="26"/>
  <c r="S235" i="26"/>
  <c r="B164" i="26"/>
  <c r="C165" i="26"/>
  <c r="E189" i="26" l="1"/>
  <c r="N165" i="26"/>
  <c r="N166" i="26" s="1"/>
  <c r="N167" i="26" s="1"/>
  <c r="N168" i="26" s="1"/>
  <c r="N169" i="26" s="1"/>
  <c r="N170" i="26" s="1"/>
  <c r="N171" i="26" s="1"/>
  <c r="N172" i="26" s="1"/>
  <c r="N173" i="26" s="1"/>
  <c r="N174" i="26" s="1"/>
  <c r="N175" i="26" s="1"/>
  <c r="N176" i="26" s="1"/>
  <c r="N177" i="26" s="1"/>
  <c r="N178" i="26" s="1"/>
  <c r="N179" i="26" s="1"/>
  <c r="N180" i="26" s="1"/>
  <c r="N181" i="26" s="1"/>
  <c r="N182" i="26" s="1"/>
  <c r="N183" i="26" s="1"/>
  <c r="N184" i="26" s="1"/>
  <c r="N185" i="26" s="1"/>
  <c r="N186" i="26" s="1"/>
  <c r="N187" i="26" s="1"/>
  <c r="N188" i="26" s="1"/>
  <c r="N189" i="26" s="1"/>
  <c r="N190" i="26" s="1"/>
  <c r="N191" i="26" s="1"/>
  <c r="N192" i="26" s="1"/>
  <c r="N193" i="26" s="1"/>
  <c r="N194" i="26" s="1"/>
  <c r="N195" i="26" s="1"/>
  <c r="N196" i="26" s="1"/>
  <c r="N197" i="26" s="1"/>
  <c r="N198" i="26" s="1"/>
  <c r="N199" i="26" s="1"/>
  <c r="N200" i="26" s="1"/>
  <c r="N201" i="26" s="1"/>
  <c r="N202" i="26" s="1"/>
  <c r="N203" i="26" s="1"/>
  <c r="N204" i="26" s="1"/>
  <c r="N205" i="26" s="1"/>
  <c r="N206" i="26" s="1"/>
  <c r="N207" i="26" s="1"/>
  <c r="N208" i="26" s="1"/>
  <c r="N209" i="26" s="1"/>
  <c r="N210" i="26" s="1"/>
  <c r="N211" i="26" s="1"/>
  <c r="N212" i="26" s="1"/>
  <c r="N213" i="26" s="1"/>
  <c r="N214" i="26" s="1"/>
  <c r="N215" i="26" s="1"/>
  <c r="N216" i="26" s="1"/>
  <c r="N217" i="26" s="1"/>
  <c r="N218" i="26" s="1"/>
  <c r="N219" i="26" s="1"/>
  <c r="N220" i="26" s="1"/>
  <c r="N221" i="26" s="1"/>
  <c r="N222" i="26" s="1"/>
  <c r="N223" i="26" s="1"/>
  <c r="N224" i="26" s="1"/>
  <c r="N225" i="26" s="1"/>
  <c r="N226" i="26" s="1"/>
  <c r="N227" i="26" s="1"/>
  <c r="N228" i="26" s="1"/>
  <c r="N229" i="26" s="1"/>
  <c r="N230" i="26" s="1"/>
  <c r="N231" i="26" s="1"/>
  <c r="N232" i="26" s="1"/>
  <c r="N233" i="26" s="1"/>
  <c r="N234" i="26" s="1"/>
  <c r="N235" i="26" s="1"/>
  <c r="N236" i="26" s="1"/>
  <c r="N237" i="26" s="1"/>
  <c r="N238" i="26" s="1"/>
  <c r="N239" i="26" s="1"/>
  <c r="N240" i="26" s="1"/>
  <c r="N241" i="26" s="1"/>
  <c r="N242" i="26" s="1"/>
  <c r="N243" i="26" s="1"/>
  <c r="N244" i="26" s="1"/>
  <c r="N245" i="26" s="1"/>
  <c r="N246" i="26" s="1"/>
  <c r="N247" i="26" s="1"/>
  <c r="N248" i="26" s="1"/>
  <c r="N249" i="26" s="1"/>
  <c r="N250" i="26" s="1"/>
  <c r="N251" i="26" s="1"/>
  <c r="N252" i="26" s="1"/>
  <c r="N253" i="26" s="1"/>
  <c r="N254" i="26" s="1"/>
  <c r="N255" i="26" s="1"/>
  <c r="N256" i="26" s="1"/>
  <c r="N257" i="26" s="1"/>
  <c r="N258" i="26" s="1"/>
  <c r="N259" i="26" s="1"/>
  <c r="N260" i="26" s="1"/>
  <c r="N261" i="26" s="1"/>
  <c r="N262" i="26" s="1"/>
  <c r="N263" i="26" s="1"/>
  <c r="N264" i="26" s="1"/>
  <c r="N265" i="26" s="1"/>
  <c r="N266" i="26" s="1"/>
  <c r="N267" i="26" s="1"/>
  <c r="N268" i="26" s="1"/>
  <c r="N269" i="26" s="1"/>
  <c r="N270" i="26" s="1"/>
  <c r="N271" i="26" s="1"/>
  <c r="N272" i="26" s="1"/>
  <c r="N273" i="26" s="1"/>
  <c r="N274" i="26" s="1"/>
  <c r="N275" i="26" s="1"/>
  <c r="N276" i="26" s="1"/>
  <c r="N277" i="26" s="1"/>
  <c r="N278" i="26" s="1"/>
  <c r="N279" i="26" s="1"/>
  <c r="N280" i="26" s="1"/>
  <c r="N281" i="26" s="1"/>
  <c r="N282" i="26" s="1"/>
  <c r="N283" i="26" s="1"/>
  <c r="N284" i="26" s="1"/>
  <c r="N285" i="26" s="1"/>
  <c r="N286" i="26" s="1"/>
  <c r="N287" i="26" s="1"/>
  <c r="N288" i="26" s="1"/>
  <c r="N289" i="26" s="1"/>
  <c r="N290" i="26" s="1"/>
  <c r="N291" i="26" s="1"/>
  <c r="N292" i="26" s="1"/>
  <c r="N293" i="26" s="1"/>
  <c r="N294" i="26" s="1"/>
  <c r="N295" i="26" s="1"/>
  <c r="N296" i="26" s="1"/>
  <c r="N297" i="26" s="1"/>
  <c r="N298" i="26" s="1"/>
  <c r="N299" i="26" s="1"/>
  <c r="N300" i="26" s="1"/>
  <c r="N301" i="26" s="1"/>
  <c r="N302" i="26" s="1"/>
  <c r="N303" i="26" s="1"/>
  <c r="N304" i="26" s="1"/>
  <c r="N305" i="26" s="1"/>
  <c r="N306" i="26" s="1"/>
  <c r="N307" i="26" s="1"/>
  <c r="N308" i="26" s="1"/>
  <c r="N309" i="26" s="1"/>
  <c r="N310" i="26" s="1"/>
  <c r="N311" i="26" s="1"/>
  <c r="N312" i="26" s="1"/>
  <c r="N313" i="26" s="1"/>
  <c r="N314" i="26" s="1"/>
  <c r="N315" i="26" s="1"/>
  <c r="N316" i="26" s="1"/>
  <c r="N317" i="26" s="1"/>
  <c r="N318" i="26" s="1"/>
  <c r="N319" i="26" s="1"/>
  <c r="N320" i="26" s="1"/>
  <c r="N321" i="26" s="1"/>
  <c r="N322" i="26" s="1"/>
  <c r="N323" i="26" s="1"/>
  <c r="N324" i="26" s="1"/>
  <c r="N325" i="26" s="1"/>
  <c r="N326" i="26" s="1"/>
  <c r="N327" i="26" s="1"/>
  <c r="N328" i="26" s="1"/>
  <c r="N329" i="26" s="1"/>
  <c r="N330" i="26" s="1"/>
  <c r="N331" i="26" s="1"/>
  <c r="N332" i="26" s="1"/>
  <c r="N333" i="26" s="1"/>
  <c r="N334" i="26" s="1"/>
  <c r="N335" i="26" s="1"/>
  <c r="N336" i="26" s="1"/>
  <c r="N337" i="26" s="1"/>
  <c r="N338" i="26" s="1"/>
  <c r="N339" i="26" s="1"/>
  <c r="N340" i="26" s="1"/>
  <c r="N341" i="26" s="1"/>
  <c r="N342" i="26" s="1"/>
  <c r="N343" i="26" s="1"/>
  <c r="N344" i="26" s="1"/>
  <c r="N345" i="26" s="1"/>
  <c r="N346" i="26" s="1"/>
  <c r="N347" i="26" s="1"/>
  <c r="N348" i="26" s="1"/>
  <c r="N349" i="26" s="1"/>
  <c r="N350" i="26" s="1"/>
  <c r="N351" i="26" s="1"/>
  <c r="N352" i="26" s="1"/>
  <c r="N353" i="26" s="1"/>
  <c r="N354" i="26" s="1"/>
  <c r="N355" i="26" s="1"/>
  <c r="N356" i="26" s="1"/>
  <c r="N357" i="26" s="1"/>
  <c r="N358" i="26" s="1"/>
  <c r="N359" i="26" s="1"/>
  <c r="N360" i="26" s="1"/>
  <c r="N361" i="26" s="1"/>
  <c r="N362" i="26" s="1"/>
  <c r="N363" i="26" s="1"/>
  <c r="N364" i="26" s="1"/>
  <c r="N365" i="26" s="1"/>
  <c r="N366" i="26" s="1"/>
  <c r="N367" i="26" s="1"/>
  <c r="N368" i="26" s="1"/>
  <c r="N369" i="26" s="1"/>
  <c r="N370" i="26" s="1"/>
  <c r="N371" i="26" s="1"/>
  <c r="N372" i="26" s="1"/>
  <c r="N373" i="26" s="1"/>
  <c r="N374" i="26" s="1"/>
  <c r="N375" i="26" s="1"/>
  <c r="N376" i="26" s="1"/>
  <c r="N377" i="26" s="1"/>
  <c r="N378" i="26" s="1"/>
  <c r="N379" i="26" s="1"/>
  <c r="N380" i="26" s="1"/>
  <c r="N381" i="26" s="1"/>
  <c r="N382" i="26" s="1"/>
  <c r="N383" i="26" s="1"/>
  <c r="N384" i="26" s="1"/>
  <c r="N385" i="26" s="1"/>
  <c r="N386" i="26" s="1"/>
  <c r="N387" i="26" s="1"/>
  <c r="N388" i="26" s="1"/>
  <c r="N389" i="26" s="1"/>
  <c r="N390" i="26" s="1"/>
  <c r="N391" i="26" s="1"/>
  <c r="N392" i="26" s="1"/>
  <c r="N393" i="26" s="1"/>
  <c r="N394" i="26" s="1"/>
  <c r="N395" i="26" s="1"/>
  <c r="N396" i="26" s="1"/>
  <c r="N397" i="26" s="1"/>
  <c r="N398" i="26" s="1"/>
  <c r="N399" i="26" s="1"/>
  <c r="N400" i="26" s="1"/>
  <c r="N401" i="26" s="1"/>
  <c r="N402" i="26" s="1"/>
  <c r="N403" i="26" s="1"/>
  <c r="N404" i="26" s="1"/>
  <c r="N405" i="26" s="1"/>
  <c r="N406" i="26" s="1"/>
  <c r="N407" i="26" s="1"/>
  <c r="N408" i="26" s="1"/>
  <c r="N409" i="26" s="1"/>
  <c r="N410" i="26" s="1"/>
  <c r="N411" i="26" s="1"/>
  <c r="N412" i="26" s="1"/>
  <c r="N413" i="26" s="1"/>
  <c r="N414" i="26" s="1"/>
  <c r="N415" i="26" s="1"/>
  <c r="N416" i="26" s="1"/>
  <c r="N417" i="26" s="1"/>
  <c r="N418" i="26" s="1"/>
  <c r="N419" i="26" s="1"/>
  <c r="N420" i="26" s="1"/>
  <c r="N421" i="26" s="1"/>
  <c r="N422" i="26" s="1"/>
  <c r="N423" i="26" s="1"/>
  <c r="N424" i="26" s="1"/>
  <c r="N425" i="26" s="1"/>
  <c r="N426" i="26" s="1"/>
  <c r="N427" i="26" s="1"/>
  <c r="N428" i="26" s="1"/>
  <c r="N429" i="26" s="1"/>
  <c r="N430" i="26" s="1"/>
  <c r="N431" i="26" s="1"/>
  <c r="N432" i="26" s="1"/>
  <c r="N433" i="26" s="1"/>
  <c r="N434" i="26" s="1"/>
  <c r="N435" i="26" s="1"/>
  <c r="N436" i="26" s="1"/>
  <c r="N437" i="26" s="1"/>
  <c r="N438" i="26" s="1"/>
  <c r="N439" i="26" s="1"/>
  <c r="N440" i="26" s="1"/>
  <c r="N441" i="26" s="1"/>
  <c r="N442" i="26" s="1"/>
  <c r="N443" i="26" s="1"/>
  <c r="N444" i="26" s="1"/>
  <c r="N445" i="26" s="1"/>
  <c r="N446" i="26" s="1"/>
  <c r="N447" i="26" s="1"/>
  <c r="N448" i="26" s="1"/>
  <c r="N449" i="26" s="1"/>
  <c r="N450" i="26" s="1"/>
  <c r="N451" i="26" s="1"/>
  <c r="N452" i="26" s="1"/>
  <c r="N453" i="26" s="1"/>
  <c r="N454" i="26" s="1"/>
  <c r="N455" i="26" s="1"/>
  <c r="N456" i="26" s="1"/>
  <c r="N457" i="26" s="1"/>
  <c r="N458" i="26" s="1"/>
  <c r="N459" i="26" s="1"/>
  <c r="N460" i="26" s="1"/>
  <c r="N461" i="26" s="1"/>
  <c r="N462" i="26" s="1"/>
  <c r="N463" i="26" s="1"/>
  <c r="N464" i="26" s="1"/>
  <c r="N465" i="26" s="1"/>
  <c r="N466" i="26" s="1"/>
  <c r="N467" i="26" s="1"/>
  <c r="N468" i="26" s="1"/>
  <c r="N469" i="26" s="1"/>
  <c r="N470" i="26" s="1"/>
  <c r="N471" i="26" s="1"/>
  <c r="N472" i="26" s="1"/>
  <c r="N473" i="26" s="1"/>
  <c r="N474" i="26" s="1"/>
  <c r="N475" i="26" s="1"/>
  <c r="N476" i="26" s="1"/>
  <c r="N477" i="26" s="1"/>
  <c r="N478" i="26" s="1"/>
  <c r="N479" i="26" s="1"/>
  <c r="N480" i="26" s="1"/>
  <c r="N481" i="26" s="1"/>
  <c r="N482" i="26" s="1"/>
  <c r="N483" i="26" s="1"/>
  <c r="N484" i="26" s="1"/>
  <c r="N485" i="26" s="1"/>
  <c r="N486" i="26" s="1"/>
  <c r="N487" i="26" s="1"/>
  <c r="N488" i="26" s="1"/>
  <c r="N489" i="26" s="1"/>
  <c r="N490" i="26" s="1"/>
  <c r="N491" i="26" s="1"/>
  <c r="N492" i="26" s="1"/>
  <c r="N493" i="26" s="1"/>
  <c r="N494" i="26" s="1"/>
  <c r="N495" i="26" s="1"/>
  <c r="N496" i="26" s="1"/>
  <c r="N497" i="26" s="1"/>
  <c r="N498" i="26" s="1"/>
  <c r="N499" i="26" s="1"/>
  <c r="N500" i="26" s="1"/>
  <c r="N501" i="26" s="1"/>
  <c r="N502" i="26" s="1"/>
  <c r="N503" i="26" s="1"/>
  <c r="N504" i="26" s="1"/>
  <c r="N505" i="26" s="1"/>
  <c r="N506" i="26" s="1"/>
  <c r="N507" i="26" s="1"/>
  <c r="N508" i="26" s="1"/>
  <c r="N509" i="26" s="1"/>
  <c r="N510" i="26" s="1"/>
  <c r="N511" i="26" s="1"/>
  <c r="N512" i="26" s="1"/>
  <c r="N513" i="26" s="1"/>
  <c r="N514" i="26" s="1"/>
  <c r="N515" i="26" s="1"/>
  <c r="N516" i="26" s="1"/>
  <c r="N517" i="26" s="1"/>
  <c r="N518" i="26" s="1"/>
  <c r="N519" i="26" s="1"/>
  <c r="N520" i="26" s="1"/>
  <c r="N521" i="26" s="1"/>
  <c r="N522" i="26" s="1"/>
  <c r="N523" i="26" s="1"/>
  <c r="N524" i="26" s="1"/>
  <c r="N525" i="26" s="1"/>
  <c r="N526" i="26" s="1"/>
  <c r="N527" i="26" s="1"/>
  <c r="N528" i="26" s="1"/>
  <c r="N529" i="26" s="1"/>
  <c r="N530" i="26" s="1"/>
  <c r="N531" i="26" s="1"/>
  <c r="N532" i="26" s="1"/>
  <c r="N533" i="26" s="1"/>
  <c r="N534" i="26" s="1"/>
  <c r="N535" i="26" s="1"/>
  <c r="N536" i="26" s="1"/>
  <c r="N537" i="26" s="1"/>
  <c r="N538" i="26" s="1"/>
  <c r="N539" i="26" s="1"/>
  <c r="N540" i="26" s="1"/>
  <c r="N541" i="26" s="1"/>
  <c r="N542" i="26" s="1"/>
  <c r="N543" i="26" s="1"/>
  <c r="N544" i="26" s="1"/>
  <c r="N545" i="26" s="1"/>
  <c r="N546" i="26" s="1"/>
  <c r="N547" i="26" s="1"/>
  <c r="N548" i="26" s="1"/>
  <c r="N549" i="26" s="1"/>
  <c r="N550" i="26" s="1"/>
  <c r="N551" i="26" s="1"/>
  <c r="N552" i="26" s="1"/>
  <c r="N553" i="26" s="1"/>
  <c r="N554" i="26" s="1"/>
  <c r="N555" i="26" s="1"/>
  <c r="N556" i="26" s="1"/>
  <c r="N557" i="26" s="1"/>
  <c r="N558" i="26" s="1"/>
  <c r="N559" i="26" s="1"/>
  <c r="N560" i="26" s="1"/>
  <c r="N561" i="26" s="1"/>
  <c r="N562" i="26" s="1"/>
  <c r="N563" i="26" s="1"/>
  <c r="N564" i="26" s="1"/>
  <c r="N565" i="26" s="1"/>
  <c r="N566" i="26" s="1"/>
  <c r="N567" i="26" s="1"/>
  <c r="N568" i="26" s="1"/>
  <c r="N569" i="26" s="1"/>
  <c r="N570" i="26" s="1"/>
  <c r="N571" i="26" s="1"/>
  <c r="N572" i="26" s="1"/>
  <c r="N573" i="26" s="1"/>
  <c r="N574" i="26" s="1"/>
  <c r="N575" i="26" s="1"/>
  <c r="N576" i="26" s="1"/>
  <c r="N577" i="26" s="1"/>
  <c r="N578" i="26" s="1"/>
  <c r="N579" i="26" s="1"/>
  <c r="N580" i="26" s="1"/>
  <c r="N581" i="26" s="1"/>
  <c r="N582" i="26" s="1"/>
  <c r="N583" i="26" s="1"/>
  <c r="N584" i="26" s="1"/>
  <c r="N585" i="26" s="1"/>
  <c r="N586" i="26" s="1"/>
  <c r="N587" i="26" s="1"/>
  <c r="N588" i="26" s="1"/>
  <c r="N589" i="26" s="1"/>
  <c r="N590" i="26" s="1"/>
  <c r="N591" i="26" s="1"/>
  <c r="N592" i="26" s="1"/>
  <c r="N593" i="26" s="1"/>
  <c r="N594" i="26" s="1"/>
  <c r="N595" i="26" s="1"/>
  <c r="N596" i="26" s="1"/>
  <c r="N597" i="26" s="1"/>
  <c r="N598" i="26" s="1"/>
  <c r="N599" i="26" s="1"/>
  <c r="N600" i="26" s="1"/>
  <c r="N601" i="26" s="1"/>
  <c r="N602" i="26" s="1"/>
  <c r="N603" i="26" s="1"/>
  <c r="N604" i="26" s="1"/>
  <c r="N605" i="26" s="1"/>
  <c r="N606" i="26" s="1"/>
  <c r="N607" i="26" s="1"/>
  <c r="N608" i="26" s="1"/>
  <c r="N609" i="26" s="1"/>
  <c r="N610" i="26" s="1"/>
  <c r="N611" i="26" s="1"/>
  <c r="N612" i="26" s="1"/>
  <c r="N613" i="26" s="1"/>
  <c r="N614" i="26" s="1"/>
  <c r="N615" i="26" s="1"/>
  <c r="N616" i="26" s="1"/>
  <c r="N617" i="26" s="1"/>
  <c r="N618" i="26" s="1"/>
  <c r="N619" i="26" s="1"/>
  <c r="N620" i="26" s="1"/>
  <c r="N621" i="26" s="1"/>
  <c r="N622" i="26" s="1"/>
  <c r="N623" i="26" s="1"/>
  <c r="N624" i="26" s="1"/>
  <c r="N625" i="26" s="1"/>
  <c r="N626" i="26" s="1"/>
  <c r="N627" i="26" s="1"/>
  <c r="N628" i="26" s="1"/>
  <c r="N629" i="26" s="1"/>
  <c r="N630" i="26" s="1"/>
  <c r="N631" i="26" s="1"/>
  <c r="N632" i="26" s="1"/>
  <c r="N633" i="26" s="1"/>
  <c r="N634" i="26" s="1"/>
  <c r="N635" i="26" s="1"/>
  <c r="N636" i="26" s="1"/>
  <c r="N637" i="26" s="1"/>
  <c r="N638" i="26" s="1"/>
  <c r="N639" i="26" s="1"/>
  <c r="N640" i="26" s="1"/>
  <c r="N641" i="26" s="1"/>
  <c r="N642" i="26" s="1"/>
  <c r="N643" i="26" s="1"/>
  <c r="N644" i="26" s="1"/>
  <c r="N645" i="26" s="1"/>
  <c r="N646" i="26" s="1"/>
  <c r="N647" i="26" s="1"/>
  <c r="N648" i="26" s="1"/>
  <c r="N649" i="26" s="1"/>
  <c r="N650" i="26" s="1"/>
  <c r="N651" i="26" s="1"/>
  <c r="N652" i="26" s="1"/>
  <c r="N653" i="26" s="1"/>
  <c r="N654" i="26" s="1"/>
  <c r="N655" i="26" s="1"/>
  <c r="N656" i="26" s="1"/>
  <c r="N657" i="26" s="1"/>
  <c r="N658" i="26" s="1"/>
  <c r="N659" i="26" s="1"/>
  <c r="N660" i="26" s="1"/>
  <c r="N661" i="26" s="1"/>
  <c r="N662" i="26" s="1"/>
  <c r="N663" i="26" s="1"/>
  <c r="N664" i="26" s="1"/>
  <c r="N665" i="26" s="1"/>
  <c r="N666" i="26" s="1"/>
  <c r="N667" i="26" s="1"/>
  <c r="N668" i="26" s="1"/>
  <c r="N669" i="26" s="1"/>
  <c r="N670" i="26" s="1"/>
  <c r="N671" i="26" s="1"/>
  <c r="N672" i="26" s="1"/>
  <c r="N673" i="26" s="1"/>
  <c r="N674" i="26" s="1"/>
  <c r="N675" i="26" s="1"/>
  <c r="N676" i="26" s="1"/>
  <c r="N677" i="26" s="1"/>
  <c r="N678" i="26" s="1"/>
  <c r="N679" i="26" s="1"/>
  <c r="N680" i="26" s="1"/>
  <c r="N681" i="26" s="1"/>
  <c r="N682" i="26" s="1"/>
  <c r="N683" i="26" s="1"/>
  <c r="N684" i="26" s="1"/>
  <c r="N685" i="26" s="1"/>
  <c r="N686" i="26" s="1"/>
  <c r="N687" i="26" s="1"/>
  <c r="N688" i="26" s="1"/>
  <c r="N689" i="26" s="1"/>
  <c r="N690" i="26" s="1"/>
  <c r="N691" i="26" s="1"/>
  <c r="N692" i="26" s="1"/>
  <c r="N693" i="26" s="1"/>
  <c r="N694" i="26" s="1"/>
  <c r="N695" i="26" s="1"/>
  <c r="N696" i="26" s="1"/>
  <c r="N697" i="26" s="1"/>
  <c r="N698" i="26" s="1"/>
  <c r="N699" i="26" s="1"/>
  <c r="N700" i="26" s="1"/>
  <c r="N701" i="26" s="1"/>
  <c r="N702" i="26" s="1"/>
  <c r="N703" i="26" s="1"/>
  <c r="N704" i="26" s="1"/>
  <c r="N705" i="26" s="1"/>
  <c r="N706" i="26" s="1"/>
  <c r="N707" i="26" s="1"/>
  <c r="N708" i="26" s="1"/>
  <c r="N709" i="26" s="1"/>
  <c r="N710" i="26" s="1"/>
  <c r="N711" i="26" s="1"/>
  <c r="N712" i="26" s="1"/>
  <c r="N713" i="26" s="1"/>
  <c r="N714" i="26" s="1"/>
  <c r="N715" i="26" s="1"/>
  <c r="N716" i="26" s="1"/>
  <c r="N717" i="26" s="1"/>
  <c r="N718" i="26" s="1"/>
  <c r="N719" i="26" s="1"/>
  <c r="N720" i="26" s="1"/>
  <c r="N721" i="26" s="1"/>
  <c r="N722" i="26" s="1"/>
  <c r="N723" i="26" s="1"/>
  <c r="N724" i="26" s="1"/>
  <c r="N725" i="26" s="1"/>
  <c r="N726" i="26" s="1"/>
  <c r="N727" i="26" s="1"/>
  <c r="N728" i="26" s="1"/>
  <c r="N729" i="26" s="1"/>
  <c r="N730" i="26" s="1"/>
  <c r="N731" i="26" s="1"/>
  <c r="N732" i="26" s="1"/>
  <c r="N733" i="26" s="1"/>
  <c r="N734" i="26" s="1"/>
  <c r="N735" i="26" s="1"/>
  <c r="N736" i="26" s="1"/>
  <c r="N737" i="26" s="1"/>
  <c r="N738" i="26" s="1"/>
  <c r="N739" i="26" s="1"/>
  <c r="N740" i="26" s="1"/>
  <c r="N741" i="26" s="1"/>
  <c r="N742" i="26" s="1"/>
  <c r="N743" i="26" s="1"/>
  <c r="N744" i="26" s="1"/>
  <c r="N745" i="26" s="1"/>
  <c r="N746" i="26" s="1"/>
  <c r="N747" i="26" s="1"/>
  <c r="N748" i="26" s="1"/>
  <c r="N749" i="26" s="1"/>
  <c r="N750" i="26" s="1"/>
  <c r="N751" i="26" s="1"/>
  <c r="N752" i="26" s="1"/>
  <c r="N753" i="26" s="1"/>
  <c r="N754" i="26" s="1"/>
  <c r="N755" i="26" s="1"/>
  <c r="N756" i="26" s="1"/>
  <c r="N757" i="26" s="1"/>
  <c r="N758" i="26" s="1"/>
  <c r="N759" i="26" s="1"/>
  <c r="N760" i="26" s="1"/>
  <c r="N761" i="26" s="1"/>
  <c r="N762" i="26" s="1"/>
  <c r="N763" i="26" s="1"/>
  <c r="N764" i="26" s="1"/>
  <c r="N765" i="26" s="1"/>
  <c r="N766" i="26" s="1"/>
  <c r="N767" i="26" s="1"/>
  <c r="N768" i="26" s="1"/>
  <c r="N769" i="26" s="1"/>
  <c r="N770" i="26" s="1"/>
  <c r="N771" i="26" s="1"/>
  <c r="N772" i="26" s="1"/>
  <c r="N773" i="26" s="1"/>
  <c r="N774" i="26" s="1"/>
  <c r="N775" i="26" s="1"/>
  <c r="N776" i="26" s="1"/>
  <c r="N777" i="26" s="1"/>
  <c r="N778" i="26" s="1"/>
  <c r="N779" i="26" s="1"/>
  <c r="N780" i="26" s="1"/>
  <c r="N781" i="26" s="1"/>
  <c r="N782" i="26" s="1"/>
  <c r="N783" i="26" s="1"/>
  <c r="N784" i="26" s="1"/>
  <c r="N785" i="26" s="1"/>
  <c r="N786" i="26" s="1"/>
  <c r="N787" i="26" s="1"/>
  <c r="N788" i="26" s="1"/>
  <c r="N789" i="26" s="1"/>
  <c r="N790" i="26" s="1"/>
  <c r="N791" i="26" s="1"/>
  <c r="N792" i="26" s="1"/>
  <c r="N793" i="26" s="1"/>
  <c r="N794" i="26" s="1"/>
  <c r="N795" i="26" s="1"/>
  <c r="N796" i="26" s="1"/>
  <c r="N797" i="26" s="1"/>
  <c r="N798" i="26" s="1"/>
  <c r="N799" i="26" s="1"/>
  <c r="N800" i="26" s="1"/>
  <c r="N801" i="26" s="1"/>
  <c r="N802" i="26" s="1"/>
  <c r="N803" i="26" s="1"/>
  <c r="N804" i="26" s="1"/>
  <c r="N805" i="26" s="1"/>
  <c r="N806" i="26" s="1"/>
  <c r="N807" i="26" s="1"/>
  <c r="N808" i="26" s="1"/>
  <c r="N809" i="26" s="1"/>
  <c r="N810" i="26" s="1"/>
  <c r="N811" i="26" s="1"/>
  <c r="N812" i="26" s="1"/>
  <c r="N813" i="26" s="1"/>
  <c r="N814" i="26" s="1"/>
  <c r="N815" i="26" s="1"/>
  <c r="N816" i="26" s="1"/>
  <c r="N817" i="26" s="1"/>
  <c r="N818" i="26" s="1"/>
  <c r="N819" i="26" s="1"/>
  <c r="N820" i="26" s="1"/>
  <c r="N821" i="26" s="1"/>
  <c r="N822" i="26" s="1"/>
  <c r="N823" i="26" s="1"/>
  <c r="N824" i="26" s="1"/>
  <c r="N825" i="26" s="1"/>
  <c r="N826" i="26" s="1"/>
  <c r="N827" i="26" s="1"/>
  <c r="N828" i="26" s="1"/>
  <c r="N829" i="26" s="1"/>
  <c r="N830" i="26" s="1"/>
  <c r="N831" i="26" s="1"/>
  <c r="N832" i="26" s="1"/>
  <c r="N833" i="26" s="1"/>
  <c r="N834" i="26" s="1"/>
  <c r="N835" i="26" s="1"/>
  <c r="N836" i="26" s="1"/>
  <c r="N837" i="26" s="1"/>
  <c r="N838" i="26" s="1"/>
  <c r="N839" i="26" s="1"/>
  <c r="N840" i="26" s="1"/>
  <c r="N841" i="26" s="1"/>
  <c r="N842" i="26" s="1"/>
  <c r="N843" i="26" s="1"/>
  <c r="N844" i="26" s="1"/>
  <c r="N845" i="26" s="1"/>
  <c r="N846" i="26" s="1"/>
  <c r="N847" i="26" s="1"/>
  <c r="N848" i="26" s="1"/>
  <c r="N849" i="26" s="1"/>
  <c r="N850" i="26" s="1"/>
  <c r="N851" i="26" s="1"/>
  <c r="N852" i="26" s="1"/>
  <c r="N853" i="26" s="1"/>
  <c r="N854" i="26" s="1"/>
  <c r="N855" i="26" s="1"/>
  <c r="N856" i="26" s="1"/>
  <c r="N857" i="26" s="1"/>
  <c r="N858" i="26" s="1"/>
  <c r="N859" i="26" s="1"/>
  <c r="AB838" i="26"/>
  <c r="AB839" i="26" s="1"/>
  <c r="AB840" i="26" s="1"/>
  <c r="AB841" i="26" s="1"/>
  <c r="AB842" i="26" s="1"/>
  <c r="AB843" i="26" s="1"/>
  <c r="AB844" i="26" s="1"/>
  <c r="AB845" i="26" s="1"/>
  <c r="AB846" i="26" s="1"/>
  <c r="AB847" i="26" s="1"/>
  <c r="AB848" i="26" s="1"/>
  <c r="AB849" i="26" s="1"/>
  <c r="AC766" i="26"/>
  <c r="AC767" i="26" s="1"/>
  <c r="AC768" i="26" s="1"/>
  <c r="AC769" i="26" s="1"/>
  <c r="AC770" i="26" s="1"/>
  <c r="AC771" i="26" s="1"/>
  <c r="AC772" i="26" s="1"/>
  <c r="AC773" i="26" s="1"/>
  <c r="AC774" i="26" s="1"/>
  <c r="AC775" i="26" s="1"/>
  <c r="AC776" i="26" s="1"/>
  <c r="AC777" i="26" s="1"/>
  <c r="O165" i="26"/>
  <c r="M165" i="26"/>
  <c r="H165" i="26"/>
  <c r="P165" i="26"/>
  <c r="I860" i="26"/>
  <c r="R235" i="26"/>
  <c r="S236" i="26"/>
  <c r="B165" i="26"/>
  <c r="C166" i="26"/>
  <c r="E190" i="26" l="1"/>
  <c r="AC778" i="26"/>
  <c r="AC779" i="26" s="1"/>
  <c r="AC780" i="26" s="1"/>
  <c r="AC781" i="26" s="1"/>
  <c r="AC782" i="26" s="1"/>
  <c r="AC783" i="26" s="1"/>
  <c r="AC784" i="26" s="1"/>
  <c r="AC785" i="26" s="1"/>
  <c r="AC786" i="26" s="1"/>
  <c r="AC787" i="26" s="1"/>
  <c r="AC788" i="26" s="1"/>
  <c r="AC789" i="26" s="1"/>
  <c r="AB850" i="26"/>
  <c r="AB851" i="26" s="1"/>
  <c r="AB852" i="26" s="1"/>
  <c r="AB853" i="26" s="1"/>
  <c r="AB854" i="26" s="1"/>
  <c r="AB855" i="26" s="1"/>
  <c r="AB856" i="26" s="1"/>
  <c r="AB857" i="26" s="1"/>
  <c r="AB858" i="26" s="1"/>
  <c r="AB859" i="26" s="1"/>
  <c r="AB860" i="26" s="1"/>
  <c r="H166" i="26"/>
  <c r="O166" i="26"/>
  <c r="M166" i="26"/>
  <c r="P166" i="26"/>
  <c r="S237" i="26"/>
  <c r="R236" i="26"/>
  <c r="B166" i="26"/>
  <c r="C167" i="26"/>
  <c r="E191" i="26" l="1"/>
  <c r="AC790" i="26"/>
  <c r="AC791" i="26" s="1"/>
  <c r="AC792" i="26" s="1"/>
  <c r="AC793" i="26" s="1"/>
  <c r="AC794" i="26" s="1"/>
  <c r="AC795" i="26" s="1"/>
  <c r="AC796" i="26" s="1"/>
  <c r="AC797" i="26" s="1"/>
  <c r="AC798" i="26" s="1"/>
  <c r="AC799" i="26" s="1"/>
  <c r="AC800" i="26" s="1"/>
  <c r="AC801" i="26" s="1"/>
  <c r="O167" i="26"/>
  <c r="H167" i="26"/>
  <c r="P167" i="26"/>
  <c r="M167" i="26"/>
  <c r="R237" i="26"/>
  <c r="S238" i="26"/>
  <c r="B167" i="26"/>
  <c r="C168" i="26"/>
  <c r="E192" i="26" l="1"/>
  <c r="O168" i="26"/>
  <c r="AC802" i="26"/>
  <c r="AC803" i="26" s="1"/>
  <c r="AC804" i="26" s="1"/>
  <c r="AC805" i="26" s="1"/>
  <c r="AC806" i="26" s="1"/>
  <c r="AC807" i="26" s="1"/>
  <c r="AC808" i="26" s="1"/>
  <c r="AC809" i="26" s="1"/>
  <c r="AC810" i="26" s="1"/>
  <c r="AC811" i="26" s="1"/>
  <c r="AC812" i="26" s="1"/>
  <c r="AC813" i="26" s="1"/>
  <c r="H168" i="26"/>
  <c r="H169" i="26" s="1"/>
  <c r="H170" i="26" s="1"/>
  <c r="H171" i="26" s="1"/>
  <c r="H172" i="26" s="1"/>
  <c r="H173" i="26" s="1"/>
  <c r="H174" i="26" s="1"/>
  <c r="H175" i="26" s="1"/>
  <c r="H176" i="26" s="1"/>
  <c r="P168" i="26"/>
  <c r="M168" i="26"/>
  <c r="R238" i="26"/>
  <c r="S239" i="26"/>
  <c r="B168" i="26"/>
  <c r="C169" i="26"/>
  <c r="H177" i="26" l="1"/>
  <c r="E193" i="26"/>
  <c r="O169" i="26"/>
  <c r="AC814" i="26"/>
  <c r="AC815" i="26" s="1"/>
  <c r="AC816" i="26" s="1"/>
  <c r="AC817" i="26" s="1"/>
  <c r="AC818" i="26" s="1"/>
  <c r="AC819" i="26" s="1"/>
  <c r="AC820" i="26" s="1"/>
  <c r="AC821" i="26" s="1"/>
  <c r="AC822" i="26" s="1"/>
  <c r="AC823" i="26" s="1"/>
  <c r="AC824" i="26" s="1"/>
  <c r="AC825" i="26" s="1"/>
  <c r="P169" i="26"/>
  <c r="M169" i="26"/>
  <c r="R239" i="26"/>
  <c r="S240" i="26"/>
  <c r="B169" i="26"/>
  <c r="C170" i="26"/>
  <c r="E194" i="26" l="1"/>
  <c r="H178" i="26"/>
  <c r="M170" i="26"/>
  <c r="P170" i="26"/>
  <c r="P171" i="26" s="1"/>
  <c r="P172" i="26" s="1"/>
  <c r="P173" i="26" s="1"/>
  <c r="P174" i="26" s="1"/>
  <c r="P175" i="26" s="1"/>
  <c r="P176" i="26" s="1"/>
  <c r="P177" i="26" s="1"/>
  <c r="P178" i="26" s="1"/>
  <c r="P179" i="26" s="1"/>
  <c r="P180" i="26" s="1"/>
  <c r="P181" i="26" s="1"/>
  <c r="P182" i="26" s="1"/>
  <c r="P183" i="26" s="1"/>
  <c r="P184" i="26" s="1"/>
  <c r="P185" i="26" s="1"/>
  <c r="P186" i="26" s="1"/>
  <c r="P187" i="26" s="1"/>
  <c r="P188" i="26" s="1"/>
  <c r="P189" i="26" s="1"/>
  <c r="P190" i="26" s="1"/>
  <c r="P191" i="26" s="1"/>
  <c r="P192" i="26" s="1"/>
  <c r="P193" i="26" s="1"/>
  <c r="P194" i="26" s="1"/>
  <c r="P195" i="26" s="1"/>
  <c r="P196" i="26" s="1"/>
  <c r="P197" i="26" s="1"/>
  <c r="P198" i="26" s="1"/>
  <c r="P199" i="26" s="1"/>
  <c r="P200" i="26" s="1"/>
  <c r="P201" i="26" s="1"/>
  <c r="P202" i="26" s="1"/>
  <c r="P203" i="26" s="1"/>
  <c r="P204" i="26" s="1"/>
  <c r="P205" i="26" s="1"/>
  <c r="P206" i="26" s="1"/>
  <c r="P207" i="26" s="1"/>
  <c r="P208" i="26" s="1"/>
  <c r="P209" i="26" s="1"/>
  <c r="P210" i="26" s="1"/>
  <c r="P211" i="26" s="1"/>
  <c r="P212" i="26" s="1"/>
  <c r="P213" i="26" s="1"/>
  <c r="P214" i="26" s="1"/>
  <c r="P215" i="26" s="1"/>
  <c r="P216" i="26" s="1"/>
  <c r="P217" i="26" s="1"/>
  <c r="P218" i="26" s="1"/>
  <c r="P219" i="26" s="1"/>
  <c r="P220" i="26" s="1"/>
  <c r="P221" i="26" s="1"/>
  <c r="P222" i="26" s="1"/>
  <c r="P223" i="26" s="1"/>
  <c r="P224" i="26" s="1"/>
  <c r="P225" i="26" s="1"/>
  <c r="P226" i="26" s="1"/>
  <c r="P227" i="26" s="1"/>
  <c r="P228" i="26" s="1"/>
  <c r="P229" i="26" s="1"/>
  <c r="P230" i="26" s="1"/>
  <c r="P231" i="26" s="1"/>
  <c r="P232" i="26" s="1"/>
  <c r="P233" i="26" s="1"/>
  <c r="P234" i="26" s="1"/>
  <c r="P235" i="26" s="1"/>
  <c r="P236" i="26" s="1"/>
  <c r="P237" i="26" s="1"/>
  <c r="P238" i="26" s="1"/>
  <c r="P239" i="26" s="1"/>
  <c r="P240" i="26" s="1"/>
  <c r="P241" i="26" s="1"/>
  <c r="P242" i="26" s="1"/>
  <c r="P243" i="26" s="1"/>
  <c r="P244" i="26" s="1"/>
  <c r="P245" i="26" s="1"/>
  <c r="P246" i="26" s="1"/>
  <c r="P247" i="26" s="1"/>
  <c r="P248" i="26" s="1"/>
  <c r="P249" i="26" s="1"/>
  <c r="P250" i="26" s="1"/>
  <c r="P251" i="26" s="1"/>
  <c r="P252" i="26" s="1"/>
  <c r="P253" i="26" s="1"/>
  <c r="P254" i="26" s="1"/>
  <c r="P255" i="26" s="1"/>
  <c r="P256" i="26" s="1"/>
  <c r="P257" i="26" s="1"/>
  <c r="P258" i="26" s="1"/>
  <c r="P259" i="26" s="1"/>
  <c r="P260" i="26" s="1"/>
  <c r="P261" i="26" s="1"/>
  <c r="P262" i="26" s="1"/>
  <c r="P263" i="26" s="1"/>
  <c r="P264" i="26" s="1"/>
  <c r="P265" i="26" s="1"/>
  <c r="P266" i="26" s="1"/>
  <c r="P267" i="26" s="1"/>
  <c r="P268" i="26" s="1"/>
  <c r="P269" i="26" s="1"/>
  <c r="P270" i="26" s="1"/>
  <c r="P271" i="26" s="1"/>
  <c r="P272" i="26" s="1"/>
  <c r="P273" i="26" s="1"/>
  <c r="P274" i="26" s="1"/>
  <c r="P275" i="26" s="1"/>
  <c r="P276" i="26" s="1"/>
  <c r="P277" i="26" s="1"/>
  <c r="P278" i="26" s="1"/>
  <c r="P279" i="26" s="1"/>
  <c r="P280" i="26" s="1"/>
  <c r="P281" i="26" s="1"/>
  <c r="P282" i="26" s="1"/>
  <c r="P283" i="26" s="1"/>
  <c r="P284" i="26" s="1"/>
  <c r="P285" i="26" s="1"/>
  <c r="P286" i="26" s="1"/>
  <c r="P287" i="26" s="1"/>
  <c r="P288" i="26" s="1"/>
  <c r="P289" i="26" s="1"/>
  <c r="P290" i="26" s="1"/>
  <c r="P291" i="26" s="1"/>
  <c r="P292" i="26" s="1"/>
  <c r="P293" i="26" s="1"/>
  <c r="P294" i="26" s="1"/>
  <c r="P295" i="26" s="1"/>
  <c r="P296" i="26" s="1"/>
  <c r="P297" i="26" s="1"/>
  <c r="P298" i="26" s="1"/>
  <c r="P299" i="26" s="1"/>
  <c r="P300" i="26" s="1"/>
  <c r="P301" i="26" s="1"/>
  <c r="P302" i="26" s="1"/>
  <c r="P303" i="26" s="1"/>
  <c r="P304" i="26" s="1"/>
  <c r="P305" i="26" s="1"/>
  <c r="P306" i="26" s="1"/>
  <c r="P307" i="26" s="1"/>
  <c r="P308" i="26" s="1"/>
  <c r="P309" i="26" s="1"/>
  <c r="P310" i="26" s="1"/>
  <c r="P311" i="26" s="1"/>
  <c r="P312" i="26" s="1"/>
  <c r="P313" i="26" s="1"/>
  <c r="P314" i="26" s="1"/>
  <c r="P315" i="26" s="1"/>
  <c r="P316" i="26" s="1"/>
  <c r="P317" i="26" s="1"/>
  <c r="P318" i="26" s="1"/>
  <c r="P319" i="26" s="1"/>
  <c r="P320" i="26" s="1"/>
  <c r="P321" i="26" s="1"/>
  <c r="P322" i="26" s="1"/>
  <c r="P323" i="26" s="1"/>
  <c r="P324" i="26" s="1"/>
  <c r="P325" i="26" s="1"/>
  <c r="P326" i="26" s="1"/>
  <c r="P327" i="26" s="1"/>
  <c r="P328" i="26" s="1"/>
  <c r="P329" i="26" s="1"/>
  <c r="P330" i="26" s="1"/>
  <c r="P331" i="26" s="1"/>
  <c r="P332" i="26" s="1"/>
  <c r="P333" i="26" s="1"/>
  <c r="P334" i="26" s="1"/>
  <c r="P335" i="26" s="1"/>
  <c r="P336" i="26" s="1"/>
  <c r="P337" i="26" s="1"/>
  <c r="P338" i="26" s="1"/>
  <c r="P339" i="26" s="1"/>
  <c r="P340" i="26" s="1"/>
  <c r="P341" i="26" s="1"/>
  <c r="P342" i="26" s="1"/>
  <c r="P343" i="26" s="1"/>
  <c r="P344" i="26" s="1"/>
  <c r="P345" i="26" s="1"/>
  <c r="P346" i="26" s="1"/>
  <c r="P347" i="26" s="1"/>
  <c r="P348" i="26" s="1"/>
  <c r="P349" i="26" s="1"/>
  <c r="P350" i="26" s="1"/>
  <c r="P351" i="26" s="1"/>
  <c r="P352" i="26" s="1"/>
  <c r="P353" i="26" s="1"/>
  <c r="P354" i="26" s="1"/>
  <c r="P355" i="26" s="1"/>
  <c r="P356" i="26" s="1"/>
  <c r="P357" i="26" s="1"/>
  <c r="P358" i="26" s="1"/>
  <c r="P359" i="26" s="1"/>
  <c r="P360" i="26" s="1"/>
  <c r="P361" i="26" s="1"/>
  <c r="P362" i="26" s="1"/>
  <c r="P363" i="26" s="1"/>
  <c r="P364" i="26" s="1"/>
  <c r="P365" i="26" s="1"/>
  <c r="P366" i="26" s="1"/>
  <c r="P367" i="26" s="1"/>
  <c r="P368" i="26" s="1"/>
  <c r="P369" i="26" s="1"/>
  <c r="P370" i="26" s="1"/>
  <c r="P371" i="26" s="1"/>
  <c r="P372" i="26" s="1"/>
  <c r="P373" i="26" s="1"/>
  <c r="P374" i="26" s="1"/>
  <c r="P375" i="26" s="1"/>
  <c r="P376" i="26" s="1"/>
  <c r="P377" i="26" s="1"/>
  <c r="P378" i="26" s="1"/>
  <c r="P379" i="26" s="1"/>
  <c r="P380" i="26" s="1"/>
  <c r="P381" i="26" s="1"/>
  <c r="P382" i="26" s="1"/>
  <c r="P383" i="26" s="1"/>
  <c r="P384" i="26" s="1"/>
  <c r="P385" i="26" s="1"/>
  <c r="P386" i="26" s="1"/>
  <c r="P387" i="26" s="1"/>
  <c r="P388" i="26" s="1"/>
  <c r="P389" i="26" s="1"/>
  <c r="P390" i="26" s="1"/>
  <c r="P391" i="26" s="1"/>
  <c r="P392" i="26" s="1"/>
  <c r="P393" i="26" s="1"/>
  <c r="P394" i="26" s="1"/>
  <c r="P395" i="26" s="1"/>
  <c r="P396" i="26" s="1"/>
  <c r="P397" i="26" s="1"/>
  <c r="P398" i="26" s="1"/>
  <c r="P399" i="26" s="1"/>
  <c r="P400" i="26" s="1"/>
  <c r="P401" i="26" s="1"/>
  <c r="P402" i="26" s="1"/>
  <c r="P403" i="26" s="1"/>
  <c r="P404" i="26" s="1"/>
  <c r="P405" i="26" s="1"/>
  <c r="P406" i="26" s="1"/>
  <c r="P407" i="26" s="1"/>
  <c r="P408" i="26" s="1"/>
  <c r="P409" i="26" s="1"/>
  <c r="P410" i="26" s="1"/>
  <c r="P411" i="26" s="1"/>
  <c r="P412" i="26" s="1"/>
  <c r="P413" i="26" s="1"/>
  <c r="P414" i="26" s="1"/>
  <c r="P415" i="26" s="1"/>
  <c r="P416" i="26" s="1"/>
  <c r="P417" i="26" s="1"/>
  <c r="P418" i="26" s="1"/>
  <c r="P419" i="26" s="1"/>
  <c r="P420" i="26" s="1"/>
  <c r="P421" i="26" s="1"/>
  <c r="P422" i="26" s="1"/>
  <c r="P423" i="26" s="1"/>
  <c r="P424" i="26" s="1"/>
  <c r="P425" i="26" s="1"/>
  <c r="P426" i="26" s="1"/>
  <c r="P427" i="26" s="1"/>
  <c r="P428" i="26" s="1"/>
  <c r="P429" i="26" s="1"/>
  <c r="P430" i="26" s="1"/>
  <c r="P431" i="26" s="1"/>
  <c r="P432" i="26" s="1"/>
  <c r="P433" i="26" s="1"/>
  <c r="P434" i="26" s="1"/>
  <c r="P435" i="26" s="1"/>
  <c r="P436" i="26" s="1"/>
  <c r="P437" i="26" s="1"/>
  <c r="P438" i="26" s="1"/>
  <c r="P439" i="26" s="1"/>
  <c r="P440" i="26" s="1"/>
  <c r="P441" i="26" s="1"/>
  <c r="P442" i="26" s="1"/>
  <c r="P443" i="26" s="1"/>
  <c r="P444" i="26" s="1"/>
  <c r="P445" i="26" s="1"/>
  <c r="P446" i="26" s="1"/>
  <c r="P447" i="26" s="1"/>
  <c r="P448" i="26" s="1"/>
  <c r="P449" i="26" s="1"/>
  <c r="P450" i="26" s="1"/>
  <c r="P451" i="26" s="1"/>
  <c r="P452" i="26" s="1"/>
  <c r="P453" i="26" s="1"/>
  <c r="P454" i="26" s="1"/>
  <c r="P455" i="26" s="1"/>
  <c r="P456" i="26" s="1"/>
  <c r="P457" i="26" s="1"/>
  <c r="P458" i="26" s="1"/>
  <c r="P459" i="26" s="1"/>
  <c r="P460" i="26" s="1"/>
  <c r="P461" i="26" s="1"/>
  <c r="P462" i="26" s="1"/>
  <c r="P463" i="26" s="1"/>
  <c r="P464" i="26" s="1"/>
  <c r="P465" i="26" s="1"/>
  <c r="P466" i="26" s="1"/>
  <c r="P467" i="26" s="1"/>
  <c r="P468" i="26" s="1"/>
  <c r="P469" i="26" s="1"/>
  <c r="P470" i="26" s="1"/>
  <c r="P471" i="26" s="1"/>
  <c r="P472" i="26" s="1"/>
  <c r="P473" i="26" s="1"/>
  <c r="P474" i="26" s="1"/>
  <c r="P475" i="26" s="1"/>
  <c r="P476" i="26" s="1"/>
  <c r="P477" i="26" s="1"/>
  <c r="P478" i="26" s="1"/>
  <c r="P479" i="26" s="1"/>
  <c r="P480" i="26" s="1"/>
  <c r="P481" i="26" s="1"/>
  <c r="P482" i="26" s="1"/>
  <c r="P483" i="26" s="1"/>
  <c r="P484" i="26" s="1"/>
  <c r="P485" i="26" s="1"/>
  <c r="P486" i="26" s="1"/>
  <c r="P487" i="26" s="1"/>
  <c r="P488" i="26" s="1"/>
  <c r="P489" i="26" s="1"/>
  <c r="P490" i="26" s="1"/>
  <c r="P491" i="26" s="1"/>
  <c r="P492" i="26" s="1"/>
  <c r="P493" i="26" s="1"/>
  <c r="P494" i="26" s="1"/>
  <c r="P495" i="26" s="1"/>
  <c r="P496" i="26" s="1"/>
  <c r="P497" i="26" s="1"/>
  <c r="P498" i="26" s="1"/>
  <c r="P499" i="26" s="1"/>
  <c r="P500" i="26" s="1"/>
  <c r="P501" i="26" s="1"/>
  <c r="P502" i="26" s="1"/>
  <c r="P503" i="26" s="1"/>
  <c r="P504" i="26" s="1"/>
  <c r="P505" i="26" s="1"/>
  <c r="P506" i="26" s="1"/>
  <c r="P507" i="26" s="1"/>
  <c r="P508" i="26" s="1"/>
  <c r="P509" i="26" s="1"/>
  <c r="P510" i="26" s="1"/>
  <c r="P511" i="26" s="1"/>
  <c r="P512" i="26" s="1"/>
  <c r="P513" i="26" s="1"/>
  <c r="P514" i="26" s="1"/>
  <c r="P515" i="26" s="1"/>
  <c r="P516" i="26" s="1"/>
  <c r="P517" i="26" s="1"/>
  <c r="P518" i="26" s="1"/>
  <c r="P519" i="26" s="1"/>
  <c r="P520" i="26" s="1"/>
  <c r="P521" i="26" s="1"/>
  <c r="P522" i="26" s="1"/>
  <c r="P523" i="26" s="1"/>
  <c r="P524" i="26" s="1"/>
  <c r="P525" i="26" s="1"/>
  <c r="P526" i="26" s="1"/>
  <c r="P527" i="26" s="1"/>
  <c r="P528" i="26" s="1"/>
  <c r="P529" i="26" s="1"/>
  <c r="P530" i="26" s="1"/>
  <c r="P531" i="26" s="1"/>
  <c r="P532" i="26" s="1"/>
  <c r="P533" i="26" s="1"/>
  <c r="P534" i="26" s="1"/>
  <c r="P535" i="26" s="1"/>
  <c r="P536" i="26" s="1"/>
  <c r="P537" i="26" s="1"/>
  <c r="P538" i="26" s="1"/>
  <c r="P539" i="26" s="1"/>
  <c r="P540" i="26" s="1"/>
  <c r="P541" i="26" s="1"/>
  <c r="P542" i="26" s="1"/>
  <c r="P543" i="26" s="1"/>
  <c r="P544" i="26" s="1"/>
  <c r="P545" i="26" s="1"/>
  <c r="P546" i="26" s="1"/>
  <c r="P547" i="26" s="1"/>
  <c r="P548" i="26" s="1"/>
  <c r="P549" i="26" s="1"/>
  <c r="P550" i="26" s="1"/>
  <c r="P551" i="26" s="1"/>
  <c r="P552" i="26" s="1"/>
  <c r="P553" i="26" s="1"/>
  <c r="P554" i="26" s="1"/>
  <c r="P555" i="26" s="1"/>
  <c r="P556" i="26" s="1"/>
  <c r="P557" i="26" s="1"/>
  <c r="P558" i="26" s="1"/>
  <c r="P559" i="26" s="1"/>
  <c r="P560" i="26" s="1"/>
  <c r="P561" i="26" s="1"/>
  <c r="P562" i="26" s="1"/>
  <c r="P563" i="26" s="1"/>
  <c r="P564" i="26" s="1"/>
  <c r="P565" i="26" s="1"/>
  <c r="P566" i="26" s="1"/>
  <c r="P567" i="26" s="1"/>
  <c r="P568" i="26" s="1"/>
  <c r="P569" i="26" s="1"/>
  <c r="P570" i="26" s="1"/>
  <c r="P571" i="26" s="1"/>
  <c r="P572" i="26" s="1"/>
  <c r="P573" i="26" s="1"/>
  <c r="P574" i="26" s="1"/>
  <c r="P575" i="26" s="1"/>
  <c r="P576" i="26" s="1"/>
  <c r="P577" i="26" s="1"/>
  <c r="P578" i="26" s="1"/>
  <c r="P579" i="26" s="1"/>
  <c r="P580" i="26" s="1"/>
  <c r="P581" i="26" s="1"/>
  <c r="P582" i="26" s="1"/>
  <c r="P583" i="26" s="1"/>
  <c r="P584" i="26" s="1"/>
  <c r="P585" i="26" s="1"/>
  <c r="P586" i="26" s="1"/>
  <c r="P587" i="26" s="1"/>
  <c r="P588" i="26" s="1"/>
  <c r="P589" i="26" s="1"/>
  <c r="P590" i="26" s="1"/>
  <c r="P591" i="26" s="1"/>
  <c r="P592" i="26" s="1"/>
  <c r="P593" i="26" s="1"/>
  <c r="P594" i="26" s="1"/>
  <c r="P595" i="26" s="1"/>
  <c r="P596" i="26" s="1"/>
  <c r="P597" i="26" s="1"/>
  <c r="P598" i="26" s="1"/>
  <c r="P599" i="26" s="1"/>
  <c r="P600" i="26" s="1"/>
  <c r="P601" i="26" s="1"/>
  <c r="P602" i="26" s="1"/>
  <c r="P603" i="26" s="1"/>
  <c r="P604" i="26" s="1"/>
  <c r="P605" i="26" s="1"/>
  <c r="P606" i="26" s="1"/>
  <c r="P607" i="26" s="1"/>
  <c r="P608" i="26" s="1"/>
  <c r="P609" i="26" s="1"/>
  <c r="P610" i="26" s="1"/>
  <c r="P611" i="26" s="1"/>
  <c r="P612" i="26" s="1"/>
  <c r="P613" i="26" s="1"/>
  <c r="P614" i="26" s="1"/>
  <c r="P615" i="26" s="1"/>
  <c r="P616" i="26" s="1"/>
  <c r="P617" i="26" s="1"/>
  <c r="P618" i="26" s="1"/>
  <c r="P619" i="26" s="1"/>
  <c r="P620" i="26" s="1"/>
  <c r="P621" i="26" s="1"/>
  <c r="P622" i="26" s="1"/>
  <c r="P623" i="26" s="1"/>
  <c r="P624" i="26" s="1"/>
  <c r="P625" i="26" s="1"/>
  <c r="P626" i="26" s="1"/>
  <c r="P627" i="26" s="1"/>
  <c r="P628" i="26" s="1"/>
  <c r="P629" i="26" s="1"/>
  <c r="P630" i="26" s="1"/>
  <c r="P631" i="26" s="1"/>
  <c r="P632" i="26" s="1"/>
  <c r="P633" i="26" s="1"/>
  <c r="P634" i="26" s="1"/>
  <c r="P635" i="26" s="1"/>
  <c r="P636" i="26" s="1"/>
  <c r="P637" i="26" s="1"/>
  <c r="P638" i="26" s="1"/>
  <c r="P639" i="26" s="1"/>
  <c r="P640" i="26" s="1"/>
  <c r="P641" i="26" s="1"/>
  <c r="P642" i="26" s="1"/>
  <c r="P643" i="26" s="1"/>
  <c r="P644" i="26" s="1"/>
  <c r="P645" i="26" s="1"/>
  <c r="P646" i="26" s="1"/>
  <c r="P647" i="26" s="1"/>
  <c r="P648" i="26" s="1"/>
  <c r="P649" i="26" s="1"/>
  <c r="P650" i="26" s="1"/>
  <c r="P651" i="26" s="1"/>
  <c r="P652" i="26" s="1"/>
  <c r="P653" i="26" s="1"/>
  <c r="P654" i="26" s="1"/>
  <c r="P655" i="26" s="1"/>
  <c r="P656" i="26" s="1"/>
  <c r="P657" i="26" s="1"/>
  <c r="P658" i="26" s="1"/>
  <c r="P659" i="26" s="1"/>
  <c r="P660" i="26" s="1"/>
  <c r="P661" i="26" s="1"/>
  <c r="P662" i="26" s="1"/>
  <c r="P663" i="26" s="1"/>
  <c r="P664" i="26" s="1"/>
  <c r="P665" i="26" s="1"/>
  <c r="P666" i="26" s="1"/>
  <c r="P667" i="26" s="1"/>
  <c r="P668" i="26" s="1"/>
  <c r="P669" i="26" s="1"/>
  <c r="P670" i="26" s="1"/>
  <c r="P671" i="26" s="1"/>
  <c r="P672" i="26" s="1"/>
  <c r="P673" i="26" s="1"/>
  <c r="P674" i="26" s="1"/>
  <c r="P675" i="26" s="1"/>
  <c r="P676" i="26" s="1"/>
  <c r="P677" i="26" s="1"/>
  <c r="P678" i="26" s="1"/>
  <c r="P679" i="26" s="1"/>
  <c r="P680" i="26" s="1"/>
  <c r="P681" i="26" s="1"/>
  <c r="P682" i="26" s="1"/>
  <c r="P683" i="26" s="1"/>
  <c r="P684" i="26" s="1"/>
  <c r="P685" i="26" s="1"/>
  <c r="P686" i="26" s="1"/>
  <c r="P687" i="26" s="1"/>
  <c r="P688" i="26" s="1"/>
  <c r="P689" i="26" s="1"/>
  <c r="P690" i="26" s="1"/>
  <c r="P691" i="26" s="1"/>
  <c r="P692" i="26" s="1"/>
  <c r="P693" i="26" s="1"/>
  <c r="P694" i="26" s="1"/>
  <c r="P695" i="26" s="1"/>
  <c r="P696" i="26" s="1"/>
  <c r="P697" i="26" s="1"/>
  <c r="P698" i="26" s="1"/>
  <c r="P699" i="26" s="1"/>
  <c r="P700" i="26" s="1"/>
  <c r="P701" i="26" s="1"/>
  <c r="P702" i="26" s="1"/>
  <c r="P703" i="26" s="1"/>
  <c r="P704" i="26" s="1"/>
  <c r="P705" i="26" s="1"/>
  <c r="P706" i="26" s="1"/>
  <c r="P707" i="26" s="1"/>
  <c r="P708" i="26" s="1"/>
  <c r="P709" i="26" s="1"/>
  <c r="P710" i="26" s="1"/>
  <c r="P711" i="26" s="1"/>
  <c r="P712" i="26" s="1"/>
  <c r="P713" i="26" s="1"/>
  <c r="P714" i="26" s="1"/>
  <c r="P715" i="26" s="1"/>
  <c r="P716" i="26" s="1"/>
  <c r="P717" i="26" s="1"/>
  <c r="P718" i="26" s="1"/>
  <c r="P719" i="26" s="1"/>
  <c r="P720" i="26" s="1"/>
  <c r="P721" i="26" s="1"/>
  <c r="P722" i="26" s="1"/>
  <c r="P723" i="26" s="1"/>
  <c r="P724" i="26" s="1"/>
  <c r="P725" i="26" s="1"/>
  <c r="P726" i="26" s="1"/>
  <c r="P727" i="26" s="1"/>
  <c r="P728" i="26" s="1"/>
  <c r="P729" i="26" s="1"/>
  <c r="P730" i="26" s="1"/>
  <c r="P731" i="26" s="1"/>
  <c r="P732" i="26" s="1"/>
  <c r="P733" i="26" s="1"/>
  <c r="P734" i="26" s="1"/>
  <c r="P735" i="26" s="1"/>
  <c r="P736" i="26" s="1"/>
  <c r="P737" i="26" s="1"/>
  <c r="P738" i="26" s="1"/>
  <c r="P739" i="26" s="1"/>
  <c r="P740" i="26" s="1"/>
  <c r="P741" i="26" s="1"/>
  <c r="P742" i="26" s="1"/>
  <c r="P743" i="26" s="1"/>
  <c r="P744" i="26" s="1"/>
  <c r="P745" i="26" s="1"/>
  <c r="P746" i="26" s="1"/>
  <c r="P747" i="26" s="1"/>
  <c r="P748" i="26" s="1"/>
  <c r="P749" i="26" s="1"/>
  <c r="P750" i="26" s="1"/>
  <c r="P751" i="26" s="1"/>
  <c r="P752" i="26" s="1"/>
  <c r="P753" i="26" s="1"/>
  <c r="P754" i="26" s="1"/>
  <c r="P755" i="26" s="1"/>
  <c r="P756" i="26" s="1"/>
  <c r="P757" i="26" s="1"/>
  <c r="P758" i="26" s="1"/>
  <c r="P759" i="26" s="1"/>
  <c r="P760" i="26" s="1"/>
  <c r="P761" i="26" s="1"/>
  <c r="P762" i="26" s="1"/>
  <c r="P763" i="26" s="1"/>
  <c r="P764" i="26" s="1"/>
  <c r="P765" i="26" s="1"/>
  <c r="P766" i="26" s="1"/>
  <c r="P767" i="26" s="1"/>
  <c r="P768" i="26" s="1"/>
  <c r="P769" i="26" s="1"/>
  <c r="P770" i="26" s="1"/>
  <c r="P771" i="26" s="1"/>
  <c r="P772" i="26" s="1"/>
  <c r="P773" i="26" s="1"/>
  <c r="P774" i="26" s="1"/>
  <c r="P775" i="26" s="1"/>
  <c r="P776" i="26" s="1"/>
  <c r="P777" i="26" s="1"/>
  <c r="P778" i="26" s="1"/>
  <c r="P779" i="26" s="1"/>
  <c r="P780" i="26" s="1"/>
  <c r="P781" i="26" s="1"/>
  <c r="P782" i="26" s="1"/>
  <c r="P783" i="26" s="1"/>
  <c r="P784" i="26" s="1"/>
  <c r="P785" i="26" s="1"/>
  <c r="P786" i="26" s="1"/>
  <c r="P787" i="26" s="1"/>
  <c r="P788" i="26" s="1"/>
  <c r="P789" i="26" s="1"/>
  <c r="P790" i="26" s="1"/>
  <c r="P791" i="26" s="1"/>
  <c r="P792" i="26" s="1"/>
  <c r="P793" i="26" s="1"/>
  <c r="P794" i="26" s="1"/>
  <c r="P795" i="26" s="1"/>
  <c r="P796" i="26" s="1"/>
  <c r="P797" i="26" s="1"/>
  <c r="P798" i="26" s="1"/>
  <c r="P799" i="26" s="1"/>
  <c r="P800" i="26" s="1"/>
  <c r="P801" i="26" s="1"/>
  <c r="P802" i="26" s="1"/>
  <c r="P803" i="26" s="1"/>
  <c r="P804" i="26" s="1"/>
  <c r="P805" i="26" s="1"/>
  <c r="P806" i="26" s="1"/>
  <c r="P807" i="26" s="1"/>
  <c r="P808" i="26" s="1"/>
  <c r="P809" i="26" s="1"/>
  <c r="P810" i="26" s="1"/>
  <c r="P811" i="26" s="1"/>
  <c r="P812" i="26" s="1"/>
  <c r="P813" i="26" s="1"/>
  <c r="P814" i="26" s="1"/>
  <c r="P815" i="26" s="1"/>
  <c r="P816" i="26" s="1"/>
  <c r="P817" i="26" s="1"/>
  <c r="P818" i="26" s="1"/>
  <c r="P819" i="26" s="1"/>
  <c r="P820" i="26" s="1"/>
  <c r="P821" i="26" s="1"/>
  <c r="P822" i="26" s="1"/>
  <c r="P823" i="26" s="1"/>
  <c r="P824" i="26" s="1"/>
  <c r="P825" i="26" s="1"/>
  <c r="P826" i="26" s="1"/>
  <c r="P827" i="26" s="1"/>
  <c r="P828" i="26" s="1"/>
  <c r="P829" i="26" s="1"/>
  <c r="P830" i="26" s="1"/>
  <c r="P831" i="26" s="1"/>
  <c r="P832" i="26" s="1"/>
  <c r="P833" i="26" s="1"/>
  <c r="P834" i="26" s="1"/>
  <c r="P835" i="26" s="1"/>
  <c r="P836" i="26" s="1"/>
  <c r="P837" i="26" s="1"/>
  <c r="P838" i="26" s="1"/>
  <c r="P839" i="26" s="1"/>
  <c r="P840" i="26" s="1"/>
  <c r="P841" i="26" s="1"/>
  <c r="P842" i="26" s="1"/>
  <c r="P843" i="26" s="1"/>
  <c r="P844" i="26" s="1"/>
  <c r="P845" i="26" s="1"/>
  <c r="P846" i="26" s="1"/>
  <c r="P847" i="26" s="1"/>
  <c r="P848" i="26" s="1"/>
  <c r="P849" i="26" s="1"/>
  <c r="P850" i="26" s="1"/>
  <c r="P851" i="26" s="1"/>
  <c r="P852" i="26" s="1"/>
  <c r="P853" i="26" s="1"/>
  <c r="P854" i="26" s="1"/>
  <c r="P855" i="26" s="1"/>
  <c r="P856" i="26" s="1"/>
  <c r="P857" i="26" s="1"/>
  <c r="P858" i="26" s="1"/>
  <c r="P859" i="26" s="1"/>
  <c r="P860" i="26" s="1"/>
  <c r="O170" i="26"/>
  <c r="O171" i="26" s="1"/>
  <c r="O172" i="26" s="1"/>
  <c r="O173" i="26" s="1"/>
  <c r="O174" i="26" s="1"/>
  <c r="O175" i="26" s="1"/>
  <c r="O176" i="26" s="1"/>
  <c r="O177" i="26" s="1"/>
  <c r="O178" i="26" s="1"/>
  <c r="O179" i="26" s="1"/>
  <c r="O180" i="26" s="1"/>
  <c r="O181" i="26" s="1"/>
  <c r="O182" i="26" s="1"/>
  <c r="O183" i="26" s="1"/>
  <c r="O184" i="26" s="1"/>
  <c r="O185" i="26" s="1"/>
  <c r="O186" i="26" s="1"/>
  <c r="O187" i="26" s="1"/>
  <c r="O188" i="26" s="1"/>
  <c r="O189" i="26" s="1"/>
  <c r="O190" i="26" s="1"/>
  <c r="O191" i="26" s="1"/>
  <c r="O192" i="26" s="1"/>
  <c r="O193" i="26" s="1"/>
  <c r="O194" i="26" s="1"/>
  <c r="O195" i="26" s="1"/>
  <c r="O196" i="26" s="1"/>
  <c r="O197" i="26" s="1"/>
  <c r="O198" i="26" s="1"/>
  <c r="O199" i="26" s="1"/>
  <c r="O200" i="26" s="1"/>
  <c r="O201" i="26" s="1"/>
  <c r="O202" i="26" s="1"/>
  <c r="O203" i="26" s="1"/>
  <c r="O204" i="26" s="1"/>
  <c r="O205" i="26" s="1"/>
  <c r="O206" i="26" s="1"/>
  <c r="O207" i="26" s="1"/>
  <c r="O208" i="26" s="1"/>
  <c r="O209" i="26" s="1"/>
  <c r="O210" i="26" s="1"/>
  <c r="O211" i="26" s="1"/>
  <c r="O212" i="26" s="1"/>
  <c r="O213" i="26" s="1"/>
  <c r="O214" i="26" s="1"/>
  <c r="O215" i="26" s="1"/>
  <c r="O216" i="26" s="1"/>
  <c r="O217" i="26" s="1"/>
  <c r="O218" i="26" s="1"/>
  <c r="O219" i="26" s="1"/>
  <c r="O220" i="26" s="1"/>
  <c r="O221" i="26" s="1"/>
  <c r="O222" i="26" s="1"/>
  <c r="O223" i="26" s="1"/>
  <c r="O224" i="26" s="1"/>
  <c r="O225" i="26" s="1"/>
  <c r="O226" i="26" s="1"/>
  <c r="O227" i="26" s="1"/>
  <c r="O228" i="26" s="1"/>
  <c r="O229" i="26" s="1"/>
  <c r="O230" i="26" s="1"/>
  <c r="O231" i="26" s="1"/>
  <c r="O232" i="26" s="1"/>
  <c r="O233" i="26" s="1"/>
  <c r="O234" i="26" s="1"/>
  <c r="O235" i="26" s="1"/>
  <c r="O236" i="26" s="1"/>
  <c r="O237" i="26" s="1"/>
  <c r="O238" i="26" s="1"/>
  <c r="O239" i="26" s="1"/>
  <c r="O240" i="26" s="1"/>
  <c r="O241" i="26" s="1"/>
  <c r="O242" i="26" s="1"/>
  <c r="O243" i="26" s="1"/>
  <c r="O244" i="26" s="1"/>
  <c r="O245" i="26" s="1"/>
  <c r="O246" i="26" s="1"/>
  <c r="O247" i="26" s="1"/>
  <c r="O248" i="26" s="1"/>
  <c r="O249" i="26" s="1"/>
  <c r="O250" i="26" s="1"/>
  <c r="O251" i="26" s="1"/>
  <c r="O252" i="26" s="1"/>
  <c r="O253" i="26" s="1"/>
  <c r="O254" i="26" s="1"/>
  <c r="O255" i="26" s="1"/>
  <c r="O256" i="26" s="1"/>
  <c r="O257" i="26" s="1"/>
  <c r="O258" i="26" s="1"/>
  <c r="O259" i="26" s="1"/>
  <c r="O260" i="26" s="1"/>
  <c r="O261" i="26" s="1"/>
  <c r="O262" i="26" s="1"/>
  <c r="O263" i="26" s="1"/>
  <c r="O264" i="26" s="1"/>
  <c r="O265" i="26" s="1"/>
  <c r="O266" i="26" s="1"/>
  <c r="O267" i="26" s="1"/>
  <c r="O268" i="26" s="1"/>
  <c r="O269" i="26" s="1"/>
  <c r="O270" i="26" s="1"/>
  <c r="O271" i="26" s="1"/>
  <c r="O272" i="26" s="1"/>
  <c r="O273" i="26" s="1"/>
  <c r="O274" i="26" s="1"/>
  <c r="O275" i="26" s="1"/>
  <c r="O276" i="26" s="1"/>
  <c r="O277" i="26" s="1"/>
  <c r="O278" i="26" s="1"/>
  <c r="O279" i="26" s="1"/>
  <c r="O280" i="26" s="1"/>
  <c r="O281" i="26" s="1"/>
  <c r="O282" i="26" s="1"/>
  <c r="O283" i="26" s="1"/>
  <c r="O284" i="26" s="1"/>
  <c r="O285" i="26" s="1"/>
  <c r="O286" i="26" s="1"/>
  <c r="O287" i="26" s="1"/>
  <c r="O288" i="26" s="1"/>
  <c r="O289" i="26" s="1"/>
  <c r="O290" i="26" s="1"/>
  <c r="O291" i="26" s="1"/>
  <c r="O292" i="26" s="1"/>
  <c r="O293" i="26" s="1"/>
  <c r="O294" i="26" s="1"/>
  <c r="O295" i="26" s="1"/>
  <c r="O296" i="26" s="1"/>
  <c r="O297" i="26" s="1"/>
  <c r="O298" i="26" s="1"/>
  <c r="O299" i="26" s="1"/>
  <c r="O300" i="26" s="1"/>
  <c r="O301" i="26" s="1"/>
  <c r="O302" i="26" s="1"/>
  <c r="O303" i="26" s="1"/>
  <c r="O304" i="26" s="1"/>
  <c r="O305" i="26" s="1"/>
  <c r="O306" i="26" s="1"/>
  <c r="O307" i="26" s="1"/>
  <c r="O308" i="26" s="1"/>
  <c r="O309" i="26" s="1"/>
  <c r="O310" i="26" s="1"/>
  <c r="O311" i="26" s="1"/>
  <c r="O312" i="26" s="1"/>
  <c r="O313" i="26" s="1"/>
  <c r="O314" i="26" s="1"/>
  <c r="O315" i="26" s="1"/>
  <c r="O316" i="26" s="1"/>
  <c r="O317" i="26" s="1"/>
  <c r="O318" i="26" s="1"/>
  <c r="O319" i="26" s="1"/>
  <c r="O320" i="26" s="1"/>
  <c r="O321" i="26" s="1"/>
  <c r="O322" i="26" s="1"/>
  <c r="O323" i="26" s="1"/>
  <c r="O324" i="26" s="1"/>
  <c r="O325" i="26" s="1"/>
  <c r="O326" i="26" s="1"/>
  <c r="O327" i="26" s="1"/>
  <c r="O328" i="26" s="1"/>
  <c r="O329" i="26" s="1"/>
  <c r="O330" i="26" s="1"/>
  <c r="O331" i="26" s="1"/>
  <c r="O332" i="26" s="1"/>
  <c r="O333" i="26" s="1"/>
  <c r="O334" i="26" s="1"/>
  <c r="O335" i="26" s="1"/>
  <c r="O336" i="26" s="1"/>
  <c r="O337" i="26" s="1"/>
  <c r="O338" i="26" s="1"/>
  <c r="O339" i="26" s="1"/>
  <c r="O340" i="26" s="1"/>
  <c r="O341" i="26" s="1"/>
  <c r="O342" i="26" s="1"/>
  <c r="O343" i="26" s="1"/>
  <c r="O344" i="26" s="1"/>
  <c r="O345" i="26" s="1"/>
  <c r="O346" i="26" s="1"/>
  <c r="O347" i="26" s="1"/>
  <c r="O348" i="26" s="1"/>
  <c r="O349" i="26" s="1"/>
  <c r="O350" i="26" s="1"/>
  <c r="O351" i="26" s="1"/>
  <c r="O352" i="26" s="1"/>
  <c r="O353" i="26" s="1"/>
  <c r="O354" i="26" s="1"/>
  <c r="O355" i="26" s="1"/>
  <c r="O356" i="26" s="1"/>
  <c r="O357" i="26" s="1"/>
  <c r="O358" i="26" s="1"/>
  <c r="O359" i="26" s="1"/>
  <c r="O360" i="26" s="1"/>
  <c r="O361" i="26" s="1"/>
  <c r="O362" i="26" s="1"/>
  <c r="O363" i="26" s="1"/>
  <c r="O364" i="26" s="1"/>
  <c r="O365" i="26" s="1"/>
  <c r="O366" i="26" s="1"/>
  <c r="O367" i="26" s="1"/>
  <c r="O368" i="26" s="1"/>
  <c r="O369" i="26" s="1"/>
  <c r="O370" i="26" s="1"/>
  <c r="O371" i="26" s="1"/>
  <c r="O372" i="26" s="1"/>
  <c r="O373" i="26" s="1"/>
  <c r="O374" i="26" s="1"/>
  <c r="O375" i="26" s="1"/>
  <c r="O376" i="26" s="1"/>
  <c r="O377" i="26" s="1"/>
  <c r="O378" i="26" s="1"/>
  <c r="O379" i="26" s="1"/>
  <c r="O380" i="26" s="1"/>
  <c r="O381" i="26" s="1"/>
  <c r="O382" i="26" s="1"/>
  <c r="O383" i="26" s="1"/>
  <c r="O384" i="26" s="1"/>
  <c r="O385" i="26" s="1"/>
  <c r="O386" i="26" s="1"/>
  <c r="O387" i="26" s="1"/>
  <c r="O388" i="26" s="1"/>
  <c r="O389" i="26" s="1"/>
  <c r="O390" i="26" s="1"/>
  <c r="O391" i="26" s="1"/>
  <c r="O392" i="26" s="1"/>
  <c r="O393" i="26" s="1"/>
  <c r="O394" i="26" s="1"/>
  <c r="O395" i="26" s="1"/>
  <c r="O396" i="26" s="1"/>
  <c r="O397" i="26" s="1"/>
  <c r="O398" i="26" s="1"/>
  <c r="O399" i="26" s="1"/>
  <c r="O400" i="26" s="1"/>
  <c r="O401" i="26" s="1"/>
  <c r="O402" i="26" s="1"/>
  <c r="O403" i="26" s="1"/>
  <c r="O404" i="26" s="1"/>
  <c r="O405" i="26" s="1"/>
  <c r="O406" i="26" s="1"/>
  <c r="O407" i="26" s="1"/>
  <c r="O408" i="26" s="1"/>
  <c r="O409" i="26" s="1"/>
  <c r="O410" i="26" s="1"/>
  <c r="O411" i="26" s="1"/>
  <c r="O412" i="26" s="1"/>
  <c r="O413" i="26" s="1"/>
  <c r="O414" i="26" s="1"/>
  <c r="O415" i="26" s="1"/>
  <c r="O416" i="26" s="1"/>
  <c r="O417" i="26" s="1"/>
  <c r="O418" i="26" s="1"/>
  <c r="O419" i="26" s="1"/>
  <c r="O420" i="26" s="1"/>
  <c r="O421" i="26" s="1"/>
  <c r="O422" i="26" s="1"/>
  <c r="O423" i="26" s="1"/>
  <c r="O424" i="26" s="1"/>
  <c r="O425" i="26" s="1"/>
  <c r="O426" i="26" s="1"/>
  <c r="O427" i="26" s="1"/>
  <c r="O428" i="26" s="1"/>
  <c r="O429" i="26" s="1"/>
  <c r="O430" i="26" s="1"/>
  <c r="O431" i="26" s="1"/>
  <c r="O432" i="26" s="1"/>
  <c r="O433" i="26" s="1"/>
  <c r="O434" i="26" s="1"/>
  <c r="O435" i="26" s="1"/>
  <c r="O436" i="26" s="1"/>
  <c r="O437" i="26" s="1"/>
  <c r="O438" i="26" s="1"/>
  <c r="O439" i="26" s="1"/>
  <c r="O440" i="26" s="1"/>
  <c r="O441" i="26" s="1"/>
  <c r="O442" i="26" s="1"/>
  <c r="O443" i="26" s="1"/>
  <c r="O444" i="26" s="1"/>
  <c r="O445" i="26" s="1"/>
  <c r="O446" i="26" s="1"/>
  <c r="O447" i="26" s="1"/>
  <c r="O448" i="26" s="1"/>
  <c r="O449" i="26" s="1"/>
  <c r="O450" i="26" s="1"/>
  <c r="O451" i="26" s="1"/>
  <c r="O452" i="26" s="1"/>
  <c r="O453" i="26" s="1"/>
  <c r="O454" i="26" s="1"/>
  <c r="O455" i="26" s="1"/>
  <c r="O456" i="26" s="1"/>
  <c r="O457" i="26" s="1"/>
  <c r="O458" i="26" s="1"/>
  <c r="O459" i="26" s="1"/>
  <c r="O460" i="26" s="1"/>
  <c r="O461" i="26" s="1"/>
  <c r="O462" i="26" s="1"/>
  <c r="O463" i="26" s="1"/>
  <c r="O464" i="26" s="1"/>
  <c r="O465" i="26" s="1"/>
  <c r="O466" i="26" s="1"/>
  <c r="O467" i="26" s="1"/>
  <c r="O468" i="26" s="1"/>
  <c r="O469" i="26" s="1"/>
  <c r="O470" i="26" s="1"/>
  <c r="O471" i="26" s="1"/>
  <c r="O472" i="26" s="1"/>
  <c r="O473" i="26" s="1"/>
  <c r="O474" i="26" s="1"/>
  <c r="O475" i="26" s="1"/>
  <c r="O476" i="26" s="1"/>
  <c r="O477" i="26" s="1"/>
  <c r="O478" i="26" s="1"/>
  <c r="O479" i="26" s="1"/>
  <c r="O480" i="26" s="1"/>
  <c r="O481" i="26" s="1"/>
  <c r="O482" i="26" s="1"/>
  <c r="O483" i="26" s="1"/>
  <c r="O484" i="26" s="1"/>
  <c r="O485" i="26" s="1"/>
  <c r="O486" i="26" s="1"/>
  <c r="O487" i="26" s="1"/>
  <c r="O488" i="26" s="1"/>
  <c r="O489" i="26" s="1"/>
  <c r="O490" i="26" s="1"/>
  <c r="O491" i="26" s="1"/>
  <c r="O492" i="26" s="1"/>
  <c r="O493" i="26" s="1"/>
  <c r="O494" i="26" s="1"/>
  <c r="O495" i="26" s="1"/>
  <c r="O496" i="26" s="1"/>
  <c r="O497" i="26" s="1"/>
  <c r="O498" i="26" s="1"/>
  <c r="O499" i="26" s="1"/>
  <c r="O500" i="26" s="1"/>
  <c r="O501" i="26" s="1"/>
  <c r="O502" i="26" s="1"/>
  <c r="O503" i="26" s="1"/>
  <c r="O504" i="26" s="1"/>
  <c r="O505" i="26" s="1"/>
  <c r="O506" i="26" s="1"/>
  <c r="O507" i="26" s="1"/>
  <c r="O508" i="26" s="1"/>
  <c r="O509" i="26" s="1"/>
  <c r="O510" i="26" s="1"/>
  <c r="O511" i="26" s="1"/>
  <c r="O512" i="26" s="1"/>
  <c r="O513" i="26" s="1"/>
  <c r="O514" i="26" s="1"/>
  <c r="O515" i="26" s="1"/>
  <c r="O516" i="26" s="1"/>
  <c r="O517" i="26" s="1"/>
  <c r="O518" i="26" s="1"/>
  <c r="O519" i="26" s="1"/>
  <c r="O520" i="26" s="1"/>
  <c r="O521" i="26" s="1"/>
  <c r="O522" i="26" s="1"/>
  <c r="O523" i="26" s="1"/>
  <c r="O524" i="26" s="1"/>
  <c r="O525" i="26" s="1"/>
  <c r="O526" i="26" s="1"/>
  <c r="O527" i="26" s="1"/>
  <c r="O528" i="26" s="1"/>
  <c r="O529" i="26" s="1"/>
  <c r="O530" i="26" s="1"/>
  <c r="O531" i="26" s="1"/>
  <c r="O532" i="26" s="1"/>
  <c r="O533" i="26" s="1"/>
  <c r="O534" i="26" s="1"/>
  <c r="O535" i="26" s="1"/>
  <c r="O536" i="26" s="1"/>
  <c r="O537" i="26" s="1"/>
  <c r="O538" i="26" s="1"/>
  <c r="O539" i="26" s="1"/>
  <c r="O540" i="26" s="1"/>
  <c r="O541" i="26" s="1"/>
  <c r="O542" i="26" s="1"/>
  <c r="O543" i="26" s="1"/>
  <c r="O544" i="26" s="1"/>
  <c r="O545" i="26" s="1"/>
  <c r="O546" i="26" s="1"/>
  <c r="O547" i="26" s="1"/>
  <c r="O548" i="26" s="1"/>
  <c r="O549" i="26" s="1"/>
  <c r="O550" i="26" s="1"/>
  <c r="O551" i="26" s="1"/>
  <c r="O552" i="26" s="1"/>
  <c r="O553" i="26" s="1"/>
  <c r="O554" i="26" s="1"/>
  <c r="O555" i="26" s="1"/>
  <c r="O556" i="26" s="1"/>
  <c r="O557" i="26" s="1"/>
  <c r="O558" i="26" s="1"/>
  <c r="O559" i="26" s="1"/>
  <c r="O560" i="26" s="1"/>
  <c r="O561" i="26" s="1"/>
  <c r="O562" i="26" s="1"/>
  <c r="O563" i="26" s="1"/>
  <c r="O564" i="26" s="1"/>
  <c r="O565" i="26" s="1"/>
  <c r="O566" i="26" s="1"/>
  <c r="O567" i="26" s="1"/>
  <c r="O568" i="26" s="1"/>
  <c r="O569" i="26" s="1"/>
  <c r="O570" i="26" s="1"/>
  <c r="O571" i="26" s="1"/>
  <c r="O572" i="26" s="1"/>
  <c r="O573" i="26" s="1"/>
  <c r="O574" i="26" s="1"/>
  <c r="O575" i="26" s="1"/>
  <c r="O576" i="26" s="1"/>
  <c r="O577" i="26" s="1"/>
  <c r="O578" i="26" s="1"/>
  <c r="O579" i="26" s="1"/>
  <c r="O580" i="26" s="1"/>
  <c r="O581" i="26" s="1"/>
  <c r="O582" i="26" s="1"/>
  <c r="O583" i="26" s="1"/>
  <c r="O584" i="26" s="1"/>
  <c r="O585" i="26" s="1"/>
  <c r="O586" i="26" s="1"/>
  <c r="O587" i="26" s="1"/>
  <c r="O588" i="26" s="1"/>
  <c r="O589" i="26" s="1"/>
  <c r="O590" i="26" s="1"/>
  <c r="O591" i="26" s="1"/>
  <c r="O592" i="26" s="1"/>
  <c r="O593" i="26" s="1"/>
  <c r="O594" i="26" s="1"/>
  <c r="O595" i="26" s="1"/>
  <c r="O596" i="26" s="1"/>
  <c r="O597" i="26" s="1"/>
  <c r="O598" i="26" s="1"/>
  <c r="O599" i="26" s="1"/>
  <c r="O600" i="26" s="1"/>
  <c r="O601" i="26" s="1"/>
  <c r="O602" i="26" s="1"/>
  <c r="O603" i="26" s="1"/>
  <c r="O604" i="26" s="1"/>
  <c r="O605" i="26" s="1"/>
  <c r="O606" i="26" s="1"/>
  <c r="O607" i="26" s="1"/>
  <c r="O608" i="26" s="1"/>
  <c r="O609" i="26" s="1"/>
  <c r="O610" i="26" s="1"/>
  <c r="O611" i="26" s="1"/>
  <c r="O612" i="26" s="1"/>
  <c r="O613" i="26" s="1"/>
  <c r="O614" i="26" s="1"/>
  <c r="O615" i="26" s="1"/>
  <c r="O616" i="26" s="1"/>
  <c r="O617" i="26" s="1"/>
  <c r="O618" i="26" s="1"/>
  <c r="O619" i="26" s="1"/>
  <c r="O620" i="26" s="1"/>
  <c r="O621" i="26" s="1"/>
  <c r="O622" i="26" s="1"/>
  <c r="O623" i="26" s="1"/>
  <c r="O624" i="26" s="1"/>
  <c r="O625" i="26" s="1"/>
  <c r="O626" i="26" s="1"/>
  <c r="O627" i="26" s="1"/>
  <c r="O628" i="26" s="1"/>
  <c r="O629" i="26" s="1"/>
  <c r="O630" i="26" s="1"/>
  <c r="O631" i="26" s="1"/>
  <c r="O632" i="26" s="1"/>
  <c r="O633" i="26" s="1"/>
  <c r="O634" i="26" s="1"/>
  <c r="O635" i="26" s="1"/>
  <c r="O636" i="26" s="1"/>
  <c r="O637" i="26" s="1"/>
  <c r="O638" i="26" s="1"/>
  <c r="O639" i="26" s="1"/>
  <c r="O640" i="26" s="1"/>
  <c r="O641" i="26" s="1"/>
  <c r="O642" i="26" s="1"/>
  <c r="O643" i="26" s="1"/>
  <c r="O644" i="26" s="1"/>
  <c r="O645" i="26" s="1"/>
  <c r="O646" i="26" s="1"/>
  <c r="O647" i="26" s="1"/>
  <c r="O648" i="26" s="1"/>
  <c r="O649" i="26" s="1"/>
  <c r="O650" i="26" s="1"/>
  <c r="O651" i="26" s="1"/>
  <c r="O652" i="26" s="1"/>
  <c r="O653" i="26" s="1"/>
  <c r="O654" i="26" s="1"/>
  <c r="O655" i="26" s="1"/>
  <c r="O656" i="26" s="1"/>
  <c r="O657" i="26" s="1"/>
  <c r="O658" i="26" s="1"/>
  <c r="O659" i="26" s="1"/>
  <c r="O660" i="26" s="1"/>
  <c r="O661" i="26" s="1"/>
  <c r="O662" i="26" s="1"/>
  <c r="O663" i="26" s="1"/>
  <c r="O664" i="26" s="1"/>
  <c r="O665" i="26" s="1"/>
  <c r="O666" i="26" s="1"/>
  <c r="O667" i="26" s="1"/>
  <c r="O668" i="26" s="1"/>
  <c r="O669" i="26" s="1"/>
  <c r="O670" i="26" s="1"/>
  <c r="O671" i="26" s="1"/>
  <c r="O672" i="26" s="1"/>
  <c r="O673" i="26" s="1"/>
  <c r="O674" i="26" s="1"/>
  <c r="O675" i="26" s="1"/>
  <c r="O676" i="26" s="1"/>
  <c r="O677" i="26" s="1"/>
  <c r="O678" i="26" s="1"/>
  <c r="O679" i="26" s="1"/>
  <c r="O680" i="26" s="1"/>
  <c r="O681" i="26" s="1"/>
  <c r="O682" i="26" s="1"/>
  <c r="O683" i="26" s="1"/>
  <c r="O684" i="26" s="1"/>
  <c r="O685" i="26" s="1"/>
  <c r="O686" i="26" s="1"/>
  <c r="O687" i="26" s="1"/>
  <c r="O688" i="26" s="1"/>
  <c r="O689" i="26" s="1"/>
  <c r="O690" i="26" s="1"/>
  <c r="O691" i="26" s="1"/>
  <c r="O692" i="26" s="1"/>
  <c r="O693" i="26" s="1"/>
  <c r="O694" i="26" s="1"/>
  <c r="O695" i="26" s="1"/>
  <c r="O696" i="26" s="1"/>
  <c r="O697" i="26" s="1"/>
  <c r="O698" i="26" s="1"/>
  <c r="O699" i="26" s="1"/>
  <c r="O700" i="26" s="1"/>
  <c r="O701" i="26" s="1"/>
  <c r="O702" i="26" s="1"/>
  <c r="O703" i="26" s="1"/>
  <c r="O704" i="26" s="1"/>
  <c r="O705" i="26" s="1"/>
  <c r="O706" i="26" s="1"/>
  <c r="O707" i="26" s="1"/>
  <c r="O708" i="26" s="1"/>
  <c r="O709" i="26" s="1"/>
  <c r="O710" i="26" s="1"/>
  <c r="O711" i="26" s="1"/>
  <c r="O712" i="26" s="1"/>
  <c r="O713" i="26" s="1"/>
  <c r="O714" i="26" s="1"/>
  <c r="O715" i="26" s="1"/>
  <c r="O716" i="26" s="1"/>
  <c r="O717" i="26" s="1"/>
  <c r="O718" i="26" s="1"/>
  <c r="O719" i="26" s="1"/>
  <c r="O720" i="26" s="1"/>
  <c r="O721" i="26" s="1"/>
  <c r="O722" i="26" s="1"/>
  <c r="O723" i="26" s="1"/>
  <c r="O724" i="26" s="1"/>
  <c r="O725" i="26" s="1"/>
  <c r="O726" i="26" s="1"/>
  <c r="O727" i="26" s="1"/>
  <c r="O728" i="26" s="1"/>
  <c r="O729" i="26" s="1"/>
  <c r="O730" i="26" s="1"/>
  <c r="O731" i="26" s="1"/>
  <c r="O732" i="26" s="1"/>
  <c r="O733" i="26" s="1"/>
  <c r="O734" i="26" s="1"/>
  <c r="O735" i="26" s="1"/>
  <c r="O736" i="26" s="1"/>
  <c r="O737" i="26" s="1"/>
  <c r="O738" i="26" s="1"/>
  <c r="O739" i="26" s="1"/>
  <c r="O740" i="26" s="1"/>
  <c r="O741" i="26" s="1"/>
  <c r="O742" i="26" s="1"/>
  <c r="O743" i="26" s="1"/>
  <c r="O744" i="26" s="1"/>
  <c r="O745" i="26" s="1"/>
  <c r="O746" i="26" s="1"/>
  <c r="O747" i="26" s="1"/>
  <c r="O748" i="26" s="1"/>
  <c r="O749" i="26" s="1"/>
  <c r="O750" i="26" s="1"/>
  <c r="O751" i="26" s="1"/>
  <c r="O752" i="26" s="1"/>
  <c r="O753" i="26" s="1"/>
  <c r="O754" i="26" s="1"/>
  <c r="O755" i="26" s="1"/>
  <c r="O756" i="26" s="1"/>
  <c r="O757" i="26" s="1"/>
  <c r="O758" i="26" s="1"/>
  <c r="O759" i="26" s="1"/>
  <c r="O760" i="26" s="1"/>
  <c r="O761" i="26" s="1"/>
  <c r="O762" i="26" s="1"/>
  <c r="O763" i="26" s="1"/>
  <c r="O764" i="26" s="1"/>
  <c r="O765" i="26" s="1"/>
  <c r="O766" i="26" s="1"/>
  <c r="O767" i="26" s="1"/>
  <c r="O768" i="26" s="1"/>
  <c r="O769" i="26" s="1"/>
  <c r="O770" i="26" s="1"/>
  <c r="O771" i="26" s="1"/>
  <c r="O772" i="26" s="1"/>
  <c r="O773" i="26" s="1"/>
  <c r="O774" i="26" s="1"/>
  <c r="O775" i="26" s="1"/>
  <c r="O776" i="26" s="1"/>
  <c r="O777" i="26" s="1"/>
  <c r="O778" i="26" s="1"/>
  <c r="O779" i="26" s="1"/>
  <c r="O780" i="26" s="1"/>
  <c r="O781" i="26" s="1"/>
  <c r="O782" i="26" s="1"/>
  <c r="O783" i="26" s="1"/>
  <c r="O784" i="26" s="1"/>
  <c r="O785" i="26" s="1"/>
  <c r="O786" i="26" s="1"/>
  <c r="O787" i="26" s="1"/>
  <c r="O788" i="26" s="1"/>
  <c r="O789" i="26" s="1"/>
  <c r="O790" i="26" s="1"/>
  <c r="O791" i="26" s="1"/>
  <c r="O792" i="26" s="1"/>
  <c r="O793" i="26" s="1"/>
  <c r="O794" i="26" s="1"/>
  <c r="O795" i="26" s="1"/>
  <c r="O796" i="26" s="1"/>
  <c r="O797" i="26" s="1"/>
  <c r="O798" i="26" s="1"/>
  <c r="O799" i="26" s="1"/>
  <c r="O800" i="26" s="1"/>
  <c r="O801" i="26" s="1"/>
  <c r="O802" i="26" s="1"/>
  <c r="O803" i="26" s="1"/>
  <c r="O804" i="26" s="1"/>
  <c r="O805" i="26" s="1"/>
  <c r="O806" i="26" s="1"/>
  <c r="O807" i="26" s="1"/>
  <c r="O808" i="26" s="1"/>
  <c r="O809" i="26" s="1"/>
  <c r="O810" i="26" s="1"/>
  <c r="O811" i="26" s="1"/>
  <c r="O812" i="26" s="1"/>
  <c r="O813" i="26" s="1"/>
  <c r="O814" i="26" s="1"/>
  <c r="O815" i="26" s="1"/>
  <c r="O816" i="26" s="1"/>
  <c r="O817" i="26" s="1"/>
  <c r="O818" i="26" s="1"/>
  <c r="O819" i="26" s="1"/>
  <c r="O820" i="26" s="1"/>
  <c r="O821" i="26" s="1"/>
  <c r="O822" i="26" s="1"/>
  <c r="O823" i="26" s="1"/>
  <c r="O824" i="26" s="1"/>
  <c r="O825" i="26" s="1"/>
  <c r="O826" i="26" s="1"/>
  <c r="O827" i="26" s="1"/>
  <c r="O828" i="26" s="1"/>
  <c r="O829" i="26" s="1"/>
  <c r="O830" i="26" s="1"/>
  <c r="O831" i="26" s="1"/>
  <c r="O832" i="26" s="1"/>
  <c r="O833" i="26" s="1"/>
  <c r="O834" i="26" s="1"/>
  <c r="O835" i="26" s="1"/>
  <c r="O836" i="26" s="1"/>
  <c r="O837" i="26" s="1"/>
  <c r="O838" i="26" s="1"/>
  <c r="O839" i="26" s="1"/>
  <c r="O840" i="26" s="1"/>
  <c r="O841" i="26" s="1"/>
  <c r="O842" i="26" s="1"/>
  <c r="O843" i="26" s="1"/>
  <c r="O844" i="26" s="1"/>
  <c r="O845" i="26" s="1"/>
  <c r="O846" i="26" s="1"/>
  <c r="O847" i="26" s="1"/>
  <c r="O848" i="26" s="1"/>
  <c r="O849" i="26" s="1"/>
  <c r="O850" i="26" s="1"/>
  <c r="O851" i="26" s="1"/>
  <c r="O852" i="26" s="1"/>
  <c r="O853" i="26" s="1"/>
  <c r="O854" i="26" s="1"/>
  <c r="O855" i="26" s="1"/>
  <c r="O856" i="26" s="1"/>
  <c r="O857" i="26" s="1"/>
  <c r="O858" i="26" s="1"/>
  <c r="O859" i="26" s="1"/>
  <c r="AC826" i="26"/>
  <c r="AC827" i="26" s="1"/>
  <c r="AC828" i="26" s="1"/>
  <c r="AC829" i="26" s="1"/>
  <c r="AC830" i="26" s="1"/>
  <c r="AC831" i="26" s="1"/>
  <c r="AC832" i="26" s="1"/>
  <c r="AC833" i="26" s="1"/>
  <c r="AC834" i="26" s="1"/>
  <c r="AC835" i="26" s="1"/>
  <c r="AC836" i="26" s="1"/>
  <c r="AC837" i="26" s="1"/>
  <c r="S241" i="26"/>
  <c r="R240" i="26"/>
  <c r="B170" i="26"/>
  <c r="C171" i="26"/>
  <c r="H179" i="26" l="1"/>
  <c r="E195" i="26"/>
  <c r="AC838" i="26"/>
  <c r="AC839" i="26" s="1"/>
  <c r="AC840" i="26" s="1"/>
  <c r="AC841" i="26" s="1"/>
  <c r="AC842" i="26" s="1"/>
  <c r="AC843" i="26" s="1"/>
  <c r="AC844" i="26" s="1"/>
  <c r="AC845" i="26" s="1"/>
  <c r="AC846" i="26" s="1"/>
  <c r="AC847" i="26" s="1"/>
  <c r="AC848" i="26" s="1"/>
  <c r="AC849" i="26" s="1"/>
  <c r="M171" i="26"/>
  <c r="R241" i="26"/>
  <c r="S242" i="26"/>
  <c r="B171" i="26"/>
  <c r="C172" i="26"/>
  <c r="E196" i="26" l="1"/>
  <c r="H180" i="26"/>
  <c r="AC850" i="26"/>
  <c r="AC851" i="26" s="1"/>
  <c r="AC852" i="26" s="1"/>
  <c r="AC853" i="26" s="1"/>
  <c r="AC854" i="26" s="1"/>
  <c r="AC855" i="26" s="1"/>
  <c r="AC856" i="26" s="1"/>
  <c r="AC857" i="26" s="1"/>
  <c r="AC858" i="26" s="1"/>
  <c r="AC859" i="26" s="1"/>
  <c r="M172" i="26"/>
  <c r="R242" i="26"/>
  <c r="S243" i="26"/>
  <c r="B172" i="26"/>
  <c r="C173" i="26"/>
  <c r="H181" i="26" l="1"/>
  <c r="E197" i="26"/>
  <c r="M173" i="26"/>
  <c r="R243" i="26"/>
  <c r="S244" i="26"/>
  <c r="B173" i="26"/>
  <c r="C174" i="26"/>
  <c r="L860" i="26" s="1"/>
  <c r="E198" i="26" l="1"/>
  <c r="H182" i="26"/>
  <c r="M174" i="26"/>
  <c r="K860" i="26"/>
  <c r="S245" i="26"/>
  <c r="R244" i="26"/>
  <c r="B174" i="26"/>
  <c r="C175" i="26"/>
  <c r="H183" i="26" l="1"/>
  <c r="E199" i="26"/>
  <c r="M175" i="26"/>
  <c r="M176" i="26" s="1"/>
  <c r="R245" i="26"/>
  <c r="S246" i="26"/>
  <c r="B175" i="26"/>
  <c r="C176" i="26"/>
  <c r="E200" i="26" l="1"/>
  <c r="M177" i="26"/>
  <c r="D176" i="26"/>
  <c r="H184" i="26"/>
  <c r="R246" i="26"/>
  <c r="S247" i="26"/>
  <c r="B176" i="26"/>
  <c r="C177" i="26"/>
  <c r="M178" i="26" l="1"/>
  <c r="D177" i="26"/>
  <c r="H185" i="26"/>
  <c r="E201" i="26"/>
  <c r="R247" i="26"/>
  <c r="S248" i="26"/>
  <c r="B177" i="26"/>
  <c r="C178" i="26"/>
  <c r="H186" i="26" l="1"/>
  <c r="E202" i="26"/>
  <c r="M179" i="26"/>
  <c r="D178" i="26"/>
  <c r="S249" i="26"/>
  <c r="R248" i="26"/>
  <c r="B178" i="26"/>
  <c r="C179" i="26"/>
  <c r="E203" i="26" l="1"/>
  <c r="M180" i="26"/>
  <c r="D179" i="26"/>
  <c r="H187" i="26"/>
  <c r="R249" i="26"/>
  <c r="S250" i="26"/>
  <c r="B179" i="26"/>
  <c r="C180" i="26"/>
  <c r="M181" i="26" l="1"/>
  <c r="D180" i="26"/>
  <c r="H188" i="26"/>
  <c r="E204" i="26"/>
  <c r="R250" i="26"/>
  <c r="S251" i="26"/>
  <c r="B180" i="26"/>
  <c r="C181" i="26"/>
  <c r="H189" i="26" l="1"/>
  <c r="E205" i="26"/>
  <c r="M182" i="26"/>
  <c r="D181" i="26"/>
  <c r="R251" i="26"/>
  <c r="S252" i="26"/>
  <c r="B181" i="26"/>
  <c r="C182" i="26"/>
  <c r="M183" i="26" l="1"/>
  <c r="D182" i="26"/>
  <c r="E206" i="26"/>
  <c r="H190" i="26"/>
  <c r="S253" i="26"/>
  <c r="R252" i="26"/>
  <c r="B182" i="26"/>
  <c r="C183" i="26"/>
  <c r="E207" i="26" l="1"/>
  <c r="H191" i="26"/>
  <c r="M184" i="26"/>
  <c r="D183" i="26"/>
  <c r="R253" i="26"/>
  <c r="S254" i="26"/>
  <c r="B183" i="26"/>
  <c r="C184" i="26"/>
  <c r="H192" i="26" l="1"/>
  <c r="M185" i="26"/>
  <c r="D184" i="26"/>
  <c r="E208" i="26"/>
  <c r="R254" i="26"/>
  <c r="S255" i="26"/>
  <c r="B184" i="26"/>
  <c r="C185" i="26"/>
  <c r="M186" i="26" l="1"/>
  <c r="D185" i="26"/>
  <c r="E209" i="26"/>
  <c r="E210" i="26" s="1"/>
  <c r="E211" i="26" s="1"/>
  <c r="E212" i="26" s="1"/>
  <c r="E213" i="26" s="1"/>
  <c r="E214" i="26" s="1"/>
  <c r="E215" i="26" s="1"/>
  <c r="E216" i="26" s="1"/>
  <c r="E217" i="26" s="1"/>
  <c r="E218" i="26" s="1"/>
  <c r="E219" i="26" s="1"/>
  <c r="E220" i="26" s="1"/>
  <c r="E221" i="26" s="1"/>
  <c r="E222" i="26" s="1"/>
  <c r="E223" i="26" s="1"/>
  <c r="E224" i="26" s="1"/>
  <c r="E225" i="26" s="1"/>
  <c r="E226" i="26" s="1"/>
  <c r="E227" i="26" s="1"/>
  <c r="E228" i="26" s="1"/>
  <c r="E229" i="26" s="1"/>
  <c r="E230" i="26" s="1"/>
  <c r="E231" i="26" s="1"/>
  <c r="E232" i="26" s="1"/>
  <c r="E233" i="26" s="1"/>
  <c r="E234" i="26" s="1"/>
  <c r="E235" i="26" s="1"/>
  <c r="E236" i="26" s="1"/>
  <c r="E237" i="26" s="1"/>
  <c r="E238" i="26" s="1"/>
  <c r="E239" i="26" s="1"/>
  <c r="E240" i="26" s="1"/>
  <c r="E241" i="26" s="1"/>
  <c r="E242" i="26" s="1"/>
  <c r="E243" i="26" s="1"/>
  <c r="E244" i="26" s="1"/>
  <c r="E245" i="26" s="1"/>
  <c r="E246" i="26" s="1"/>
  <c r="E247" i="26" s="1"/>
  <c r="E248" i="26" s="1"/>
  <c r="E249" i="26" s="1"/>
  <c r="E250" i="26" s="1"/>
  <c r="E251" i="26" s="1"/>
  <c r="E252" i="26" s="1"/>
  <c r="E253" i="26" s="1"/>
  <c r="E254" i="26" s="1"/>
  <c r="E255" i="26" s="1"/>
  <c r="E256" i="26" s="1"/>
  <c r="E257" i="26" s="1"/>
  <c r="E258" i="26" s="1"/>
  <c r="E259" i="26" s="1"/>
  <c r="E260" i="26" s="1"/>
  <c r="E261" i="26" s="1"/>
  <c r="E262" i="26" s="1"/>
  <c r="E263" i="26" s="1"/>
  <c r="E264" i="26" s="1"/>
  <c r="E265" i="26" s="1"/>
  <c r="E266" i="26" s="1"/>
  <c r="E267" i="26" s="1"/>
  <c r="E268" i="26" s="1"/>
  <c r="E269" i="26" s="1"/>
  <c r="E270" i="26" s="1"/>
  <c r="E271" i="26" s="1"/>
  <c r="E272" i="26" s="1"/>
  <c r="E273" i="26" s="1"/>
  <c r="E274" i="26" s="1"/>
  <c r="E275" i="26" s="1"/>
  <c r="E276" i="26" s="1"/>
  <c r="E277" i="26" s="1"/>
  <c r="E278" i="26" s="1"/>
  <c r="E279" i="26" s="1"/>
  <c r="E280" i="26" s="1"/>
  <c r="E281" i="26" s="1"/>
  <c r="E282" i="26" s="1"/>
  <c r="E283" i="26" s="1"/>
  <c r="E284" i="26" s="1"/>
  <c r="E285" i="26" s="1"/>
  <c r="E286" i="26" s="1"/>
  <c r="E287" i="26" s="1"/>
  <c r="E288" i="26" s="1"/>
  <c r="E289" i="26" s="1"/>
  <c r="E290" i="26" s="1"/>
  <c r="E291" i="26" s="1"/>
  <c r="E292" i="26" s="1"/>
  <c r="E293" i="26" s="1"/>
  <c r="E294" i="26" s="1"/>
  <c r="E295" i="26" s="1"/>
  <c r="E296" i="26" s="1"/>
  <c r="E297" i="26" s="1"/>
  <c r="E298" i="26" s="1"/>
  <c r="E299" i="26" s="1"/>
  <c r="E300" i="26" s="1"/>
  <c r="E301" i="26" s="1"/>
  <c r="E302" i="26" s="1"/>
  <c r="E303" i="26" s="1"/>
  <c r="E304" i="26" s="1"/>
  <c r="E305" i="26" s="1"/>
  <c r="E306" i="26" s="1"/>
  <c r="E307" i="26" s="1"/>
  <c r="E308" i="26" s="1"/>
  <c r="E309" i="26" s="1"/>
  <c r="E310" i="26" s="1"/>
  <c r="E311" i="26" s="1"/>
  <c r="E312" i="26" s="1"/>
  <c r="E313" i="26" s="1"/>
  <c r="E314" i="26" s="1"/>
  <c r="E315" i="26" s="1"/>
  <c r="E316" i="26" s="1"/>
  <c r="E317" i="26" s="1"/>
  <c r="E318" i="26" s="1"/>
  <c r="E319" i="26" s="1"/>
  <c r="E320" i="26" s="1"/>
  <c r="E321" i="26" s="1"/>
  <c r="E322" i="26" s="1"/>
  <c r="E323" i="26" s="1"/>
  <c r="E324" i="26" s="1"/>
  <c r="E325" i="26" s="1"/>
  <c r="E326" i="26" s="1"/>
  <c r="E327" i="26" s="1"/>
  <c r="E328" i="26" s="1"/>
  <c r="E329" i="26" s="1"/>
  <c r="E330" i="26" s="1"/>
  <c r="E331" i="26" s="1"/>
  <c r="E332" i="26" s="1"/>
  <c r="E333" i="26" s="1"/>
  <c r="E334" i="26" s="1"/>
  <c r="E335" i="26" s="1"/>
  <c r="E336" i="26" s="1"/>
  <c r="E337" i="26" s="1"/>
  <c r="E338" i="26" s="1"/>
  <c r="E339" i="26" s="1"/>
  <c r="E340" i="26" s="1"/>
  <c r="E341" i="26" s="1"/>
  <c r="E342" i="26" s="1"/>
  <c r="E343" i="26" s="1"/>
  <c r="E344" i="26" s="1"/>
  <c r="E345" i="26" s="1"/>
  <c r="E346" i="26" s="1"/>
  <c r="E347" i="26" s="1"/>
  <c r="E348" i="26" s="1"/>
  <c r="E349" i="26" s="1"/>
  <c r="E350" i="26" s="1"/>
  <c r="E351" i="26" s="1"/>
  <c r="E352" i="26" s="1"/>
  <c r="E353" i="26" s="1"/>
  <c r="E354" i="26" s="1"/>
  <c r="E355" i="26" s="1"/>
  <c r="E356" i="26" s="1"/>
  <c r="E357" i="26" s="1"/>
  <c r="E358" i="26" s="1"/>
  <c r="E359" i="26" s="1"/>
  <c r="E360" i="26" s="1"/>
  <c r="E361" i="26" s="1"/>
  <c r="E362" i="26" s="1"/>
  <c r="E363" i="26" s="1"/>
  <c r="E364" i="26" s="1"/>
  <c r="E365" i="26" s="1"/>
  <c r="E366" i="26" s="1"/>
  <c r="E367" i="26" s="1"/>
  <c r="E368" i="26" s="1"/>
  <c r="E369" i="26" s="1"/>
  <c r="E370" i="26" s="1"/>
  <c r="E371" i="26" s="1"/>
  <c r="E372" i="26" s="1"/>
  <c r="E373" i="26" s="1"/>
  <c r="E374" i="26" s="1"/>
  <c r="E375" i="26" s="1"/>
  <c r="E376" i="26" s="1"/>
  <c r="E377" i="26" s="1"/>
  <c r="E378" i="26" s="1"/>
  <c r="E379" i="26" s="1"/>
  <c r="E380" i="26" s="1"/>
  <c r="E381" i="26" s="1"/>
  <c r="E382" i="26" s="1"/>
  <c r="E383" i="26" s="1"/>
  <c r="E384" i="26" s="1"/>
  <c r="E385" i="26" s="1"/>
  <c r="E386" i="26" s="1"/>
  <c r="E387" i="26" s="1"/>
  <c r="E388" i="26" s="1"/>
  <c r="E389" i="26" s="1"/>
  <c r="E390" i="26" s="1"/>
  <c r="E391" i="26" s="1"/>
  <c r="E392" i="26" s="1"/>
  <c r="E393" i="26" s="1"/>
  <c r="E394" i="26" s="1"/>
  <c r="E395" i="26" s="1"/>
  <c r="E396" i="26" s="1"/>
  <c r="E397" i="26" s="1"/>
  <c r="E398" i="26" s="1"/>
  <c r="E399" i="26" s="1"/>
  <c r="E400" i="26" s="1"/>
  <c r="E401" i="26" s="1"/>
  <c r="E402" i="26" s="1"/>
  <c r="E403" i="26" s="1"/>
  <c r="E404" i="26" s="1"/>
  <c r="E405" i="26" s="1"/>
  <c r="E406" i="26" s="1"/>
  <c r="E407" i="26" s="1"/>
  <c r="E408" i="26" s="1"/>
  <c r="E409" i="26" s="1"/>
  <c r="E410" i="26" s="1"/>
  <c r="E411" i="26" s="1"/>
  <c r="E412" i="26" s="1"/>
  <c r="E413" i="26" s="1"/>
  <c r="E414" i="26" s="1"/>
  <c r="E415" i="26" s="1"/>
  <c r="E416" i="26" s="1"/>
  <c r="E417" i="26" s="1"/>
  <c r="E418" i="26" s="1"/>
  <c r="E419" i="26" s="1"/>
  <c r="E420" i="26" s="1"/>
  <c r="E421" i="26" s="1"/>
  <c r="E422" i="26" s="1"/>
  <c r="E423" i="26" s="1"/>
  <c r="E424" i="26" s="1"/>
  <c r="E425" i="26" s="1"/>
  <c r="E426" i="26" s="1"/>
  <c r="E427" i="26" s="1"/>
  <c r="E428" i="26" s="1"/>
  <c r="E429" i="26" s="1"/>
  <c r="E430" i="26" s="1"/>
  <c r="E431" i="26" s="1"/>
  <c r="E432" i="26" s="1"/>
  <c r="E433" i="26" s="1"/>
  <c r="E434" i="26" s="1"/>
  <c r="E435" i="26" s="1"/>
  <c r="E436" i="26" s="1"/>
  <c r="E437" i="26" s="1"/>
  <c r="E438" i="26" s="1"/>
  <c r="E439" i="26" s="1"/>
  <c r="E440" i="26" s="1"/>
  <c r="E441" i="26" s="1"/>
  <c r="E442" i="26" s="1"/>
  <c r="E443" i="26" s="1"/>
  <c r="E444" i="26" s="1"/>
  <c r="E445" i="26" s="1"/>
  <c r="E446" i="26" s="1"/>
  <c r="E447" i="26" s="1"/>
  <c r="E448" i="26" s="1"/>
  <c r="E449" i="26" s="1"/>
  <c r="E450" i="26" s="1"/>
  <c r="E451" i="26" s="1"/>
  <c r="E452" i="26" s="1"/>
  <c r="E453" i="26" s="1"/>
  <c r="E454" i="26" s="1"/>
  <c r="E455" i="26" s="1"/>
  <c r="E456" i="26" s="1"/>
  <c r="E457" i="26" s="1"/>
  <c r="E458" i="26" s="1"/>
  <c r="E459" i="26" s="1"/>
  <c r="E460" i="26" s="1"/>
  <c r="E461" i="26" s="1"/>
  <c r="E462" i="26" s="1"/>
  <c r="E463" i="26" s="1"/>
  <c r="E464" i="26" s="1"/>
  <c r="E465" i="26" s="1"/>
  <c r="E466" i="26" s="1"/>
  <c r="E467" i="26" s="1"/>
  <c r="E468" i="26" s="1"/>
  <c r="E469" i="26" s="1"/>
  <c r="E470" i="26" s="1"/>
  <c r="E471" i="26" s="1"/>
  <c r="E472" i="26" s="1"/>
  <c r="E473" i="26" s="1"/>
  <c r="E474" i="26" s="1"/>
  <c r="E475" i="26" s="1"/>
  <c r="E476" i="26" s="1"/>
  <c r="E477" i="26" s="1"/>
  <c r="E478" i="26" s="1"/>
  <c r="E479" i="26" s="1"/>
  <c r="E480" i="26" s="1"/>
  <c r="E481" i="26" s="1"/>
  <c r="E482" i="26" s="1"/>
  <c r="E483" i="26" s="1"/>
  <c r="E484" i="26" s="1"/>
  <c r="E485" i="26" s="1"/>
  <c r="E486" i="26" s="1"/>
  <c r="E487" i="26" s="1"/>
  <c r="E488" i="26" s="1"/>
  <c r="E489" i="26" s="1"/>
  <c r="E490" i="26" s="1"/>
  <c r="E491" i="26" s="1"/>
  <c r="E492" i="26" s="1"/>
  <c r="E493" i="26" s="1"/>
  <c r="E494" i="26" s="1"/>
  <c r="E495" i="26" s="1"/>
  <c r="E496" i="26" s="1"/>
  <c r="E497" i="26" s="1"/>
  <c r="E498" i="26" s="1"/>
  <c r="E499" i="26" s="1"/>
  <c r="E500" i="26" s="1"/>
  <c r="E501" i="26" s="1"/>
  <c r="E502" i="26" s="1"/>
  <c r="E503" i="26" s="1"/>
  <c r="E504" i="26" s="1"/>
  <c r="E505" i="26" s="1"/>
  <c r="E506" i="26" s="1"/>
  <c r="E507" i="26" s="1"/>
  <c r="E508" i="26" s="1"/>
  <c r="E509" i="26" s="1"/>
  <c r="E510" i="26" s="1"/>
  <c r="E511" i="26" s="1"/>
  <c r="E512" i="26" s="1"/>
  <c r="E513" i="26" s="1"/>
  <c r="E514" i="26" s="1"/>
  <c r="E515" i="26" s="1"/>
  <c r="E516" i="26" s="1"/>
  <c r="E517" i="26" s="1"/>
  <c r="E518" i="26" s="1"/>
  <c r="E519" i="26" s="1"/>
  <c r="E520" i="26" s="1"/>
  <c r="E521" i="26" s="1"/>
  <c r="E522" i="26" s="1"/>
  <c r="E523" i="26" s="1"/>
  <c r="E524" i="26" s="1"/>
  <c r="E525" i="26" s="1"/>
  <c r="E526" i="26" s="1"/>
  <c r="E527" i="26" s="1"/>
  <c r="E528" i="26" s="1"/>
  <c r="E529" i="26" s="1"/>
  <c r="E530" i="26" s="1"/>
  <c r="E531" i="26" s="1"/>
  <c r="E532" i="26" s="1"/>
  <c r="E533" i="26" s="1"/>
  <c r="E534" i="26" s="1"/>
  <c r="E535" i="26" s="1"/>
  <c r="E536" i="26" s="1"/>
  <c r="E537" i="26" s="1"/>
  <c r="E538" i="26" s="1"/>
  <c r="E539" i="26" s="1"/>
  <c r="E540" i="26" s="1"/>
  <c r="E541" i="26" s="1"/>
  <c r="E542" i="26" s="1"/>
  <c r="E543" i="26" s="1"/>
  <c r="E544" i="26" s="1"/>
  <c r="E545" i="26" s="1"/>
  <c r="E546" i="26" s="1"/>
  <c r="E547" i="26" s="1"/>
  <c r="E548" i="26" s="1"/>
  <c r="E549" i="26" s="1"/>
  <c r="E550" i="26" s="1"/>
  <c r="E551" i="26" s="1"/>
  <c r="E552" i="26" s="1"/>
  <c r="E553" i="26" s="1"/>
  <c r="E554" i="26" s="1"/>
  <c r="E555" i="26" s="1"/>
  <c r="E556" i="26" s="1"/>
  <c r="E557" i="26" s="1"/>
  <c r="E558" i="26" s="1"/>
  <c r="E559" i="26" s="1"/>
  <c r="E560" i="26" s="1"/>
  <c r="E561" i="26" s="1"/>
  <c r="E562" i="26" s="1"/>
  <c r="E563" i="26" s="1"/>
  <c r="E564" i="26" s="1"/>
  <c r="E565" i="26" s="1"/>
  <c r="E566" i="26" s="1"/>
  <c r="E567" i="26" s="1"/>
  <c r="E568" i="26" s="1"/>
  <c r="E569" i="26" s="1"/>
  <c r="E570" i="26" s="1"/>
  <c r="E571" i="26" s="1"/>
  <c r="E572" i="26" s="1"/>
  <c r="E573" i="26" s="1"/>
  <c r="E574" i="26" s="1"/>
  <c r="E575" i="26" s="1"/>
  <c r="E576" i="26" s="1"/>
  <c r="E577" i="26" s="1"/>
  <c r="E578" i="26" s="1"/>
  <c r="E579" i="26" s="1"/>
  <c r="E580" i="26" s="1"/>
  <c r="E581" i="26" s="1"/>
  <c r="E582" i="26" s="1"/>
  <c r="E583" i="26" s="1"/>
  <c r="E584" i="26" s="1"/>
  <c r="E585" i="26" s="1"/>
  <c r="E586" i="26" s="1"/>
  <c r="E587" i="26" s="1"/>
  <c r="E588" i="26" s="1"/>
  <c r="E589" i="26" s="1"/>
  <c r="E590" i="26" s="1"/>
  <c r="E591" i="26" s="1"/>
  <c r="E592" i="26" s="1"/>
  <c r="E593" i="26" s="1"/>
  <c r="E594" i="26" s="1"/>
  <c r="E595" i="26" s="1"/>
  <c r="E596" i="26" s="1"/>
  <c r="E597" i="26" s="1"/>
  <c r="E598" i="26" s="1"/>
  <c r="E599" i="26" s="1"/>
  <c r="E600" i="26" s="1"/>
  <c r="E601" i="26" s="1"/>
  <c r="E602" i="26" s="1"/>
  <c r="E603" i="26" s="1"/>
  <c r="E604" i="26" s="1"/>
  <c r="E605" i="26" s="1"/>
  <c r="E606" i="26" s="1"/>
  <c r="E607" i="26" s="1"/>
  <c r="E608" i="26" s="1"/>
  <c r="E609" i="26" s="1"/>
  <c r="E610" i="26" s="1"/>
  <c r="E611" i="26" s="1"/>
  <c r="E612" i="26" s="1"/>
  <c r="E613" i="26" s="1"/>
  <c r="E614" i="26" s="1"/>
  <c r="E615" i="26" s="1"/>
  <c r="E616" i="26" s="1"/>
  <c r="E617" i="26" s="1"/>
  <c r="E618" i="26" s="1"/>
  <c r="E619" i="26" s="1"/>
  <c r="E620" i="26" s="1"/>
  <c r="E621" i="26" s="1"/>
  <c r="E622" i="26" s="1"/>
  <c r="E623" i="26" s="1"/>
  <c r="E624" i="26" s="1"/>
  <c r="E625" i="26" s="1"/>
  <c r="E626" i="26" s="1"/>
  <c r="E627" i="26" s="1"/>
  <c r="E628" i="26" s="1"/>
  <c r="E629" i="26" s="1"/>
  <c r="E630" i="26" s="1"/>
  <c r="E631" i="26" s="1"/>
  <c r="E632" i="26" s="1"/>
  <c r="E633" i="26" s="1"/>
  <c r="E634" i="26" s="1"/>
  <c r="E635" i="26" s="1"/>
  <c r="E636" i="26" s="1"/>
  <c r="E637" i="26" s="1"/>
  <c r="E638" i="26" s="1"/>
  <c r="E639" i="26" s="1"/>
  <c r="E640" i="26" s="1"/>
  <c r="E641" i="26" s="1"/>
  <c r="E642" i="26" s="1"/>
  <c r="E643" i="26" s="1"/>
  <c r="E644" i="26" s="1"/>
  <c r="E645" i="26" s="1"/>
  <c r="E646" i="26" s="1"/>
  <c r="E647" i="26" s="1"/>
  <c r="E648" i="26" s="1"/>
  <c r="E649" i="26" s="1"/>
  <c r="E650" i="26" s="1"/>
  <c r="E651" i="26" s="1"/>
  <c r="E652" i="26" s="1"/>
  <c r="E653" i="26" s="1"/>
  <c r="E654" i="26" s="1"/>
  <c r="E655" i="26" s="1"/>
  <c r="E656" i="26" s="1"/>
  <c r="E657" i="26" s="1"/>
  <c r="E658" i="26" s="1"/>
  <c r="E659" i="26" s="1"/>
  <c r="E660" i="26" s="1"/>
  <c r="E661" i="26" s="1"/>
  <c r="E662" i="26" s="1"/>
  <c r="E663" i="26" s="1"/>
  <c r="E664" i="26" s="1"/>
  <c r="E665" i="26" s="1"/>
  <c r="E666" i="26" s="1"/>
  <c r="E667" i="26" s="1"/>
  <c r="E668" i="26" s="1"/>
  <c r="E669" i="26" s="1"/>
  <c r="E670" i="26" s="1"/>
  <c r="E671" i="26" s="1"/>
  <c r="E672" i="26" s="1"/>
  <c r="E673" i="26" s="1"/>
  <c r="E674" i="26" s="1"/>
  <c r="E675" i="26" s="1"/>
  <c r="E676" i="26" s="1"/>
  <c r="E677" i="26" s="1"/>
  <c r="E678" i="26" s="1"/>
  <c r="E679" i="26" s="1"/>
  <c r="E680" i="26" s="1"/>
  <c r="E681" i="26" s="1"/>
  <c r="E682" i="26" s="1"/>
  <c r="E683" i="26" s="1"/>
  <c r="E684" i="26" s="1"/>
  <c r="E685" i="26" s="1"/>
  <c r="E686" i="26" s="1"/>
  <c r="E687" i="26" s="1"/>
  <c r="E688" i="26" s="1"/>
  <c r="E689" i="26" s="1"/>
  <c r="E690" i="26" s="1"/>
  <c r="E691" i="26" s="1"/>
  <c r="E692" i="26" s="1"/>
  <c r="E693" i="26" s="1"/>
  <c r="E694" i="26" s="1"/>
  <c r="E695" i="26" s="1"/>
  <c r="E696" i="26" s="1"/>
  <c r="E697" i="26" s="1"/>
  <c r="E698" i="26" s="1"/>
  <c r="E699" i="26" s="1"/>
  <c r="E700" i="26" s="1"/>
  <c r="E701" i="26" s="1"/>
  <c r="E702" i="26" s="1"/>
  <c r="E703" i="26" s="1"/>
  <c r="E704" i="26" s="1"/>
  <c r="E705" i="26" s="1"/>
  <c r="E706" i="26" s="1"/>
  <c r="E707" i="26" s="1"/>
  <c r="E708" i="26" s="1"/>
  <c r="E709" i="26" s="1"/>
  <c r="E710" i="26" s="1"/>
  <c r="E711" i="26" s="1"/>
  <c r="E712" i="26" s="1"/>
  <c r="E713" i="26" s="1"/>
  <c r="E714" i="26" s="1"/>
  <c r="E715" i="26" s="1"/>
  <c r="E716" i="26" s="1"/>
  <c r="E717" i="26" s="1"/>
  <c r="E718" i="26" s="1"/>
  <c r="E719" i="26" s="1"/>
  <c r="E720" i="26" s="1"/>
  <c r="E721" i="26" s="1"/>
  <c r="E722" i="26" s="1"/>
  <c r="E723" i="26" s="1"/>
  <c r="E724" i="26" s="1"/>
  <c r="E725" i="26" s="1"/>
  <c r="E726" i="26" s="1"/>
  <c r="E727" i="26" s="1"/>
  <c r="E728" i="26" s="1"/>
  <c r="E729" i="26" s="1"/>
  <c r="E730" i="26" s="1"/>
  <c r="E731" i="26" s="1"/>
  <c r="E732" i="26" s="1"/>
  <c r="E733" i="26" s="1"/>
  <c r="E734" i="26" s="1"/>
  <c r="E735" i="26" s="1"/>
  <c r="E736" i="26" s="1"/>
  <c r="E737" i="26" s="1"/>
  <c r="E738" i="26" s="1"/>
  <c r="E739" i="26" s="1"/>
  <c r="E740" i="26" s="1"/>
  <c r="E741" i="26" s="1"/>
  <c r="E742" i="26" s="1"/>
  <c r="E743" i="26" s="1"/>
  <c r="E744" i="26" s="1"/>
  <c r="E745" i="26" s="1"/>
  <c r="E746" i="26" s="1"/>
  <c r="E747" i="26" s="1"/>
  <c r="E748" i="26" s="1"/>
  <c r="E749" i="26" s="1"/>
  <c r="E750" i="26" s="1"/>
  <c r="E751" i="26" s="1"/>
  <c r="E752" i="26" s="1"/>
  <c r="E753" i="26" s="1"/>
  <c r="E754" i="26" s="1"/>
  <c r="E755" i="26" s="1"/>
  <c r="E756" i="26" s="1"/>
  <c r="E757" i="26" s="1"/>
  <c r="E758" i="26" s="1"/>
  <c r="E759" i="26" s="1"/>
  <c r="E760" i="26" s="1"/>
  <c r="E761" i="26" s="1"/>
  <c r="E762" i="26" s="1"/>
  <c r="E763" i="26" s="1"/>
  <c r="E764" i="26" s="1"/>
  <c r="E765" i="26" s="1"/>
  <c r="E766" i="26" s="1"/>
  <c r="E767" i="26" s="1"/>
  <c r="E768" i="26" s="1"/>
  <c r="E769" i="26" s="1"/>
  <c r="E770" i="26" s="1"/>
  <c r="E771" i="26" s="1"/>
  <c r="E772" i="26" s="1"/>
  <c r="E773" i="26" s="1"/>
  <c r="E774" i="26" s="1"/>
  <c r="E775" i="26" s="1"/>
  <c r="E776" i="26" s="1"/>
  <c r="E777" i="26" s="1"/>
  <c r="E778" i="26" s="1"/>
  <c r="E779" i="26" s="1"/>
  <c r="E780" i="26" s="1"/>
  <c r="E781" i="26" s="1"/>
  <c r="E782" i="26" s="1"/>
  <c r="E783" i="26" s="1"/>
  <c r="E784" i="26" s="1"/>
  <c r="E785" i="26" s="1"/>
  <c r="E786" i="26" s="1"/>
  <c r="E787" i="26" s="1"/>
  <c r="E788" i="26" s="1"/>
  <c r="E789" i="26" s="1"/>
  <c r="E790" i="26" s="1"/>
  <c r="E791" i="26" s="1"/>
  <c r="E792" i="26" s="1"/>
  <c r="E793" i="26" s="1"/>
  <c r="E794" i="26" s="1"/>
  <c r="E795" i="26" s="1"/>
  <c r="E796" i="26" s="1"/>
  <c r="E797" i="26" s="1"/>
  <c r="E798" i="26" s="1"/>
  <c r="E799" i="26" s="1"/>
  <c r="E800" i="26" s="1"/>
  <c r="E801" i="26" s="1"/>
  <c r="E802" i="26" s="1"/>
  <c r="E803" i="26" s="1"/>
  <c r="E804" i="26" s="1"/>
  <c r="E805" i="26" s="1"/>
  <c r="E806" i="26" s="1"/>
  <c r="E807" i="26" s="1"/>
  <c r="E808" i="26" s="1"/>
  <c r="E809" i="26" s="1"/>
  <c r="E810" i="26" s="1"/>
  <c r="E811" i="26" s="1"/>
  <c r="E812" i="26" s="1"/>
  <c r="E813" i="26" s="1"/>
  <c r="E814" i="26" s="1"/>
  <c r="E815" i="26" s="1"/>
  <c r="E816" i="26" s="1"/>
  <c r="E817" i="26" s="1"/>
  <c r="E818" i="26" s="1"/>
  <c r="E819" i="26" s="1"/>
  <c r="E820" i="26" s="1"/>
  <c r="E821" i="26" s="1"/>
  <c r="E822" i="26" s="1"/>
  <c r="E823" i="26" s="1"/>
  <c r="E824" i="26" s="1"/>
  <c r="E825" i="26" s="1"/>
  <c r="E826" i="26" s="1"/>
  <c r="E827" i="26" s="1"/>
  <c r="E828" i="26" s="1"/>
  <c r="E829" i="26" s="1"/>
  <c r="E830" i="26" s="1"/>
  <c r="E831" i="26" s="1"/>
  <c r="E832" i="26" s="1"/>
  <c r="E833" i="26" s="1"/>
  <c r="E834" i="26" s="1"/>
  <c r="E835" i="26" s="1"/>
  <c r="E836" i="26" s="1"/>
  <c r="E837" i="26" s="1"/>
  <c r="E838" i="26" s="1"/>
  <c r="E839" i="26" s="1"/>
  <c r="E840" i="26" s="1"/>
  <c r="E841" i="26" s="1"/>
  <c r="E842" i="26" s="1"/>
  <c r="E843" i="26" s="1"/>
  <c r="E844" i="26" s="1"/>
  <c r="E845" i="26" s="1"/>
  <c r="E846" i="26" s="1"/>
  <c r="E847" i="26" s="1"/>
  <c r="E848" i="26" s="1"/>
  <c r="E849" i="26" s="1"/>
  <c r="E850" i="26" s="1"/>
  <c r="E851" i="26" s="1"/>
  <c r="E852" i="26" s="1"/>
  <c r="E853" i="26" s="1"/>
  <c r="E854" i="26" s="1"/>
  <c r="E855" i="26" s="1"/>
  <c r="E856" i="26" s="1"/>
  <c r="E857" i="26" s="1"/>
  <c r="E858" i="26" s="1"/>
  <c r="E859" i="26" s="1"/>
  <c r="E860" i="26" s="1"/>
  <c r="H193" i="26"/>
  <c r="R255" i="26"/>
  <c r="S256" i="26"/>
  <c r="B185" i="26"/>
  <c r="C186" i="26"/>
  <c r="H194" i="26" l="1"/>
  <c r="M187" i="26"/>
  <c r="D186" i="26"/>
  <c r="S257" i="26"/>
  <c r="R256" i="26"/>
  <c r="B186" i="26"/>
  <c r="C187" i="26"/>
  <c r="M188" i="26" l="1"/>
  <c r="D187" i="26"/>
  <c r="H195" i="26"/>
  <c r="R257" i="26"/>
  <c r="S258" i="26"/>
  <c r="B187" i="26"/>
  <c r="C188" i="26"/>
  <c r="H196" i="26" l="1"/>
  <c r="M189" i="26"/>
  <c r="D188" i="26"/>
  <c r="R258" i="26"/>
  <c r="S259" i="26"/>
  <c r="B188" i="26"/>
  <c r="C189" i="26"/>
  <c r="M190" i="26" l="1"/>
  <c r="D189" i="26"/>
  <c r="H197" i="26"/>
  <c r="R259" i="26"/>
  <c r="S260" i="26"/>
  <c r="B189" i="26"/>
  <c r="C190" i="26"/>
  <c r="H198" i="26" l="1"/>
  <c r="M191" i="26"/>
  <c r="D190" i="26"/>
  <c r="S261" i="26"/>
  <c r="R260" i="26"/>
  <c r="B190" i="26"/>
  <c r="C191" i="26"/>
  <c r="M192" i="26" l="1"/>
  <c r="D191" i="26"/>
  <c r="H199" i="26"/>
  <c r="R261" i="26"/>
  <c r="S262" i="26"/>
  <c r="B191" i="26"/>
  <c r="C192" i="26"/>
  <c r="H200" i="26" l="1"/>
  <c r="M193" i="26"/>
  <c r="D192" i="26"/>
  <c r="R262" i="26"/>
  <c r="S263" i="26"/>
  <c r="B192" i="26"/>
  <c r="C193" i="26"/>
  <c r="M194" i="26" l="1"/>
  <c r="D193" i="26"/>
  <c r="H201" i="26"/>
  <c r="R263" i="26"/>
  <c r="S264" i="26"/>
  <c r="B193" i="26"/>
  <c r="C194" i="26"/>
  <c r="H202" i="26" l="1"/>
  <c r="M195" i="26"/>
  <c r="D194" i="26"/>
  <c r="S265" i="26"/>
  <c r="R264" i="26"/>
  <c r="B194" i="26"/>
  <c r="C195" i="26"/>
  <c r="M196" i="26" l="1"/>
  <c r="D195" i="26"/>
  <c r="H203" i="26"/>
  <c r="R265" i="26"/>
  <c r="S266" i="26"/>
  <c r="B195" i="26"/>
  <c r="C196" i="26"/>
  <c r="H204" i="26" l="1"/>
  <c r="M197" i="26"/>
  <c r="D196" i="26"/>
  <c r="R266" i="26"/>
  <c r="S267" i="26"/>
  <c r="B196" i="26"/>
  <c r="C197" i="26"/>
  <c r="M198" i="26" l="1"/>
  <c r="D197" i="26"/>
  <c r="H205" i="26"/>
  <c r="R267" i="26"/>
  <c r="S268" i="26"/>
  <c r="B197" i="26"/>
  <c r="C198" i="26"/>
  <c r="H206" i="26" l="1"/>
  <c r="M199" i="26"/>
  <c r="D198" i="26"/>
  <c r="S269" i="26"/>
  <c r="R268" i="26"/>
  <c r="B198" i="26"/>
  <c r="C199" i="26"/>
  <c r="M200" i="26" l="1"/>
  <c r="D199" i="26"/>
  <c r="H207" i="26"/>
  <c r="R269" i="26"/>
  <c r="S270" i="26"/>
  <c r="B199" i="26"/>
  <c r="C200" i="26"/>
  <c r="H208" i="26" l="1"/>
  <c r="M201" i="26"/>
  <c r="D200" i="26"/>
  <c r="R270" i="26"/>
  <c r="S271" i="26"/>
  <c r="B200" i="26"/>
  <c r="C201" i="26"/>
  <c r="M202" i="26" l="1"/>
  <c r="D201" i="26"/>
  <c r="H209" i="26"/>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H237" i="26" s="1"/>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H812" i="26" s="1"/>
  <c r="H813" i="26" s="1"/>
  <c r="H814" i="26" s="1"/>
  <c r="H815" i="26" s="1"/>
  <c r="H816" i="26" s="1"/>
  <c r="H817" i="26" s="1"/>
  <c r="H818" i="26" s="1"/>
  <c r="H819" i="26" s="1"/>
  <c r="H820" i="26" s="1"/>
  <c r="H821" i="26" s="1"/>
  <c r="H822" i="26" s="1"/>
  <c r="H823" i="26" s="1"/>
  <c r="H824" i="26" s="1"/>
  <c r="H825" i="26" s="1"/>
  <c r="H826" i="26" s="1"/>
  <c r="H827" i="26" s="1"/>
  <c r="H828" i="26" s="1"/>
  <c r="H829" i="26" s="1"/>
  <c r="H830" i="26" s="1"/>
  <c r="H831" i="26" s="1"/>
  <c r="H832" i="26" s="1"/>
  <c r="H833" i="26" s="1"/>
  <c r="H834" i="26" s="1"/>
  <c r="H835" i="26" s="1"/>
  <c r="H836" i="26" s="1"/>
  <c r="H837" i="26" s="1"/>
  <c r="H838" i="26" s="1"/>
  <c r="H839" i="26" s="1"/>
  <c r="H840" i="26" s="1"/>
  <c r="H841" i="26" s="1"/>
  <c r="H842" i="26" s="1"/>
  <c r="H843" i="26" s="1"/>
  <c r="H844" i="26" s="1"/>
  <c r="H845" i="26" s="1"/>
  <c r="H846" i="26" s="1"/>
  <c r="H847" i="26" s="1"/>
  <c r="H848" i="26" s="1"/>
  <c r="H849" i="26" s="1"/>
  <c r="H850" i="26" s="1"/>
  <c r="H851" i="26" s="1"/>
  <c r="H852" i="26" s="1"/>
  <c r="H853" i="26" s="1"/>
  <c r="H854" i="26" s="1"/>
  <c r="H855" i="26" s="1"/>
  <c r="H856" i="26" s="1"/>
  <c r="H857" i="26" s="1"/>
  <c r="H858" i="26" s="1"/>
  <c r="H859" i="26" s="1"/>
  <c r="H860" i="26" s="1"/>
  <c r="R271" i="26"/>
  <c r="S272" i="26"/>
  <c r="B201" i="26"/>
  <c r="C202" i="26"/>
  <c r="M203" i="26" l="1"/>
  <c r="D202" i="26"/>
  <c r="S273" i="26"/>
  <c r="R272" i="26"/>
  <c r="B202" i="26"/>
  <c r="C203" i="26"/>
  <c r="M204" i="26" l="1"/>
  <c r="D203" i="26"/>
  <c r="R273" i="26"/>
  <c r="S274" i="26"/>
  <c r="B203" i="26"/>
  <c r="C204" i="26"/>
  <c r="M205" i="26" l="1"/>
  <c r="D204" i="26"/>
  <c r="R274" i="26"/>
  <c r="S275" i="26"/>
  <c r="B204" i="26"/>
  <c r="C205" i="26"/>
  <c r="M206" i="26" l="1"/>
  <c r="D205" i="26"/>
  <c r="R275" i="26"/>
  <c r="S276" i="26"/>
  <c r="B205" i="26"/>
  <c r="C206" i="26"/>
  <c r="M207" i="26" l="1"/>
  <c r="D206" i="26"/>
  <c r="S277" i="26"/>
  <c r="R276" i="26"/>
  <c r="B206" i="26"/>
  <c r="C207" i="26"/>
  <c r="M208" i="26" l="1"/>
  <c r="D207" i="26"/>
  <c r="R277" i="26"/>
  <c r="S278" i="26"/>
  <c r="B207" i="26"/>
  <c r="C208" i="26"/>
  <c r="M209" i="26" l="1"/>
  <c r="M210" i="26" s="1"/>
  <c r="M211" i="26" s="1"/>
  <c r="M212" i="26" s="1"/>
  <c r="M213" i="26" s="1"/>
  <c r="M214" i="26" s="1"/>
  <c r="M215" i="26" s="1"/>
  <c r="M216" i="26" s="1"/>
  <c r="M217" i="26" s="1"/>
  <c r="M218" i="26" s="1"/>
  <c r="M219" i="26" s="1"/>
  <c r="M220" i="26" s="1"/>
  <c r="M221" i="26" s="1"/>
  <c r="M222" i="26" s="1"/>
  <c r="M223" i="26" s="1"/>
  <c r="M224" i="26" s="1"/>
  <c r="M225" i="26" s="1"/>
  <c r="M226" i="26" s="1"/>
  <c r="M227" i="26" s="1"/>
  <c r="M228" i="26" s="1"/>
  <c r="M229" i="26" s="1"/>
  <c r="M230" i="26" s="1"/>
  <c r="M231" i="26" s="1"/>
  <c r="M232" i="26" s="1"/>
  <c r="M233" i="26" s="1"/>
  <c r="M234" i="26" s="1"/>
  <c r="M235" i="26" s="1"/>
  <c r="M236" i="26" s="1"/>
  <c r="M237" i="26" s="1"/>
  <c r="M238" i="26" s="1"/>
  <c r="M239" i="26" s="1"/>
  <c r="M240" i="26" s="1"/>
  <c r="M241" i="26" s="1"/>
  <c r="M242" i="26" s="1"/>
  <c r="M243" i="26" s="1"/>
  <c r="M244" i="26" s="1"/>
  <c r="M245" i="26" s="1"/>
  <c r="M246" i="26" s="1"/>
  <c r="M247" i="26" s="1"/>
  <c r="M248" i="26" s="1"/>
  <c r="M249" i="26" s="1"/>
  <c r="M250" i="26" s="1"/>
  <c r="M251" i="26" s="1"/>
  <c r="M252" i="26" s="1"/>
  <c r="M253" i="26" s="1"/>
  <c r="M254" i="26" s="1"/>
  <c r="M255" i="26" s="1"/>
  <c r="M256" i="26" s="1"/>
  <c r="M257" i="26" s="1"/>
  <c r="M258" i="26" s="1"/>
  <c r="M259" i="26" s="1"/>
  <c r="M260" i="26" s="1"/>
  <c r="M261" i="26" s="1"/>
  <c r="M262" i="26" s="1"/>
  <c r="M263" i="26" s="1"/>
  <c r="M264" i="26" s="1"/>
  <c r="M265" i="26" s="1"/>
  <c r="M266" i="26" s="1"/>
  <c r="M267" i="26" s="1"/>
  <c r="M268" i="26" s="1"/>
  <c r="M269" i="26" s="1"/>
  <c r="M270" i="26" s="1"/>
  <c r="M271" i="26" s="1"/>
  <c r="M272" i="26" s="1"/>
  <c r="M273" i="26" s="1"/>
  <c r="M274" i="26" s="1"/>
  <c r="M275" i="26" s="1"/>
  <c r="M276" i="26" s="1"/>
  <c r="M277" i="26" s="1"/>
  <c r="M278" i="26" s="1"/>
  <c r="M279" i="26" s="1"/>
  <c r="M280" i="26" s="1"/>
  <c r="M281" i="26" s="1"/>
  <c r="M282" i="26" s="1"/>
  <c r="M283" i="26" s="1"/>
  <c r="M284" i="26" s="1"/>
  <c r="M285" i="26" s="1"/>
  <c r="M286" i="26" s="1"/>
  <c r="M287" i="26" s="1"/>
  <c r="M288" i="26" s="1"/>
  <c r="M289" i="26" s="1"/>
  <c r="M290" i="26" s="1"/>
  <c r="M291" i="26" s="1"/>
  <c r="M292" i="26" s="1"/>
  <c r="M293" i="26" s="1"/>
  <c r="M294" i="26" s="1"/>
  <c r="M295" i="26" s="1"/>
  <c r="M296" i="26" s="1"/>
  <c r="M297" i="26" s="1"/>
  <c r="M298" i="26" s="1"/>
  <c r="M299" i="26" s="1"/>
  <c r="M300" i="26" s="1"/>
  <c r="M301" i="26" s="1"/>
  <c r="M302" i="26" s="1"/>
  <c r="M303" i="26" s="1"/>
  <c r="M304" i="26" s="1"/>
  <c r="M305" i="26" s="1"/>
  <c r="M306" i="26" s="1"/>
  <c r="M307" i="26" s="1"/>
  <c r="M308" i="26" s="1"/>
  <c r="M309" i="26" s="1"/>
  <c r="M310" i="26" s="1"/>
  <c r="M311" i="26" s="1"/>
  <c r="M312" i="26" s="1"/>
  <c r="M313" i="26" s="1"/>
  <c r="M314" i="26" s="1"/>
  <c r="M315" i="26" s="1"/>
  <c r="M316" i="26" s="1"/>
  <c r="M317" i="26" s="1"/>
  <c r="M318" i="26" s="1"/>
  <c r="M319" i="26" s="1"/>
  <c r="M320" i="26" s="1"/>
  <c r="M321" i="26" s="1"/>
  <c r="M322" i="26" s="1"/>
  <c r="M323" i="26" s="1"/>
  <c r="M324" i="26" s="1"/>
  <c r="M325" i="26" s="1"/>
  <c r="M326" i="26" s="1"/>
  <c r="M327" i="26" s="1"/>
  <c r="M328" i="26" s="1"/>
  <c r="M329" i="26" s="1"/>
  <c r="M330" i="26" s="1"/>
  <c r="M331" i="26" s="1"/>
  <c r="M332" i="26" s="1"/>
  <c r="M333" i="26" s="1"/>
  <c r="M334" i="26" s="1"/>
  <c r="M335" i="26" s="1"/>
  <c r="M336" i="26" s="1"/>
  <c r="M337" i="26" s="1"/>
  <c r="M338" i="26" s="1"/>
  <c r="M339" i="26" s="1"/>
  <c r="M340" i="26" s="1"/>
  <c r="M341" i="26" s="1"/>
  <c r="M342" i="26" s="1"/>
  <c r="M343" i="26" s="1"/>
  <c r="M344" i="26" s="1"/>
  <c r="M345" i="26" s="1"/>
  <c r="M346" i="26" s="1"/>
  <c r="M347" i="26" s="1"/>
  <c r="M348" i="26" s="1"/>
  <c r="M349" i="26" s="1"/>
  <c r="M350" i="26" s="1"/>
  <c r="M351" i="26" s="1"/>
  <c r="M352" i="26" s="1"/>
  <c r="M353" i="26" s="1"/>
  <c r="M354" i="26" s="1"/>
  <c r="M355" i="26" s="1"/>
  <c r="M356" i="26" s="1"/>
  <c r="M357" i="26" s="1"/>
  <c r="M358" i="26" s="1"/>
  <c r="M359" i="26" s="1"/>
  <c r="M360" i="26" s="1"/>
  <c r="M361" i="26" s="1"/>
  <c r="M362" i="26" s="1"/>
  <c r="M363" i="26" s="1"/>
  <c r="M364" i="26" s="1"/>
  <c r="M365" i="26" s="1"/>
  <c r="M366" i="26" s="1"/>
  <c r="M367" i="26" s="1"/>
  <c r="M368" i="26" s="1"/>
  <c r="M369" i="26" s="1"/>
  <c r="M370" i="26" s="1"/>
  <c r="M371" i="26" s="1"/>
  <c r="M372" i="26" s="1"/>
  <c r="M373" i="26" s="1"/>
  <c r="M374" i="26" s="1"/>
  <c r="M375" i="26" s="1"/>
  <c r="M376" i="26" s="1"/>
  <c r="M377" i="26" s="1"/>
  <c r="M378" i="26" s="1"/>
  <c r="M379" i="26" s="1"/>
  <c r="M380" i="26" s="1"/>
  <c r="M381" i="26" s="1"/>
  <c r="M382" i="26" s="1"/>
  <c r="M383" i="26" s="1"/>
  <c r="M384" i="26" s="1"/>
  <c r="M385" i="26" s="1"/>
  <c r="M386" i="26" s="1"/>
  <c r="M387" i="26" s="1"/>
  <c r="M388" i="26" s="1"/>
  <c r="M389" i="26" s="1"/>
  <c r="M390" i="26" s="1"/>
  <c r="M391" i="26" s="1"/>
  <c r="M392" i="26" s="1"/>
  <c r="M393" i="26" s="1"/>
  <c r="M394" i="26" s="1"/>
  <c r="M395" i="26" s="1"/>
  <c r="M396" i="26" s="1"/>
  <c r="M397" i="26" s="1"/>
  <c r="M398" i="26" s="1"/>
  <c r="M399" i="26" s="1"/>
  <c r="M400" i="26" s="1"/>
  <c r="M401" i="26" s="1"/>
  <c r="M402" i="26" s="1"/>
  <c r="M403" i="26" s="1"/>
  <c r="M404" i="26" s="1"/>
  <c r="M405" i="26" s="1"/>
  <c r="M406" i="26" s="1"/>
  <c r="M407" i="26" s="1"/>
  <c r="M408" i="26" s="1"/>
  <c r="M409" i="26" s="1"/>
  <c r="M410" i="26" s="1"/>
  <c r="M411" i="26" s="1"/>
  <c r="M412" i="26" s="1"/>
  <c r="M413" i="26" s="1"/>
  <c r="M414" i="26" s="1"/>
  <c r="M415" i="26" s="1"/>
  <c r="M416" i="26" s="1"/>
  <c r="M417" i="26" s="1"/>
  <c r="M418" i="26" s="1"/>
  <c r="M419" i="26" s="1"/>
  <c r="M420" i="26" s="1"/>
  <c r="M421" i="26" s="1"/>
  <c r="M422" i="26" s="1"/>
  <c r="M423" i="26" s="1"/>
  <c r="M424" i="26" s="1"/>
  <c r="M425" i="26" s="1"/>
  <c r="M426" i="26" s="1"/>
  <c r="M427" i="26" s="1"/>
  <c r="M428" i="26" s="1"/>
  <c r="M429" i="26" s="1"/>
  <c r="M430" i="26" s="1"/>
  <c r="M431" i="26" s="1"/>
  <c r="M432" i="26" s="1"/>
  <c r="M433" i="26" s="1"/>
  <c r="M434" i="26" s="1"/>
  <c r="M435" i="26" s="1"/>
  <c r="M436" i="26" s="1"/>
  <c r="M437" i="26" s="1"/>
  <c r="M438" i="26" s="1"/>
  <c r="M439" i="26" s="1"/>
  <c r="M440" i="26" s="1"/>
  <c r="M441" i="26" s="1"/>
  <c r="M442" i="26" s="1"/>
  <c r="M443" i="26" s="1"/>
  <c r="M444" i="26" s="1"/>
  <c r="M445" i="26" s="1"/>
  <c r="M446" i="26" s="1"/>
  <c r="M447" i="26" s="1"/>
  <c r="M448" i="26" s="1"/>
  <c r="M449" i="26" s="1"/>
  <c r="M450" i="26" s="1"/>
  <c r="M451" i="26" s="1"/>
  <c r="M452" i="26" s="1"/>
  <c r="M453" i="26" s="1"/>
  <c r="M454" i="26" s="1"/>
  <c r="M455" i="26" s="1"/>
  <c r="M456" i="26" s="1"/>
  <c r="M457" i="26" s="1"/>
  <c r="M458" i="26" s="1"/>
  <c r="M459" i="26" s="1"/>
  <c r="M460" i="26" s="1"/>
  <c r="M461" i="26" s="1"/>
  <c r="M462" i="26" s="1"/>
  <c r="M463" i="26" s="1"/>
  <c r="M464" i="26" s="1"/>
  <c r="M465" i="26" s="1"/>
  <c r="M466" i="26" s="1"/>
  <c r="M467" i="26" s="1"/>
  <c r="M468" i="26" s="1"/>
  <c r="M469" i="26" s="1"/>
  <c r="M470" i="26" s="1"/>
  <c r="M471" i="26" s="1"/>
  <c r="M472" i="26" s="1"/>
  <c r="M473" i="26" s="1"/>
  <c r="M474" i="26" s="1"/>
  <c r="M475" i="26" s="1"/>
  <c r="M476" i="26" s="1"/>
  <c r="M477" i="26" s="1"/>
  <c r="M478" i="26" s="1"/>
  <c r="M479" i="26" s="1"/>
  <c r="M480" i="26" s="1"/>
  <c r="M481" i="26" s="1"/>
  <c r="M482" i="26" s="1"/>
  <c r="M483" i="26" s="1"/>
  <c r="M484" i="26" s="1"/>
  <c r="M485" i="26" s="1"/>
  <c r="M486" i="26" s="1"/>
  <c r="M487" i="26" s="1"/>
  <c r="M488" i="26" s="1"/>
  <c r="M489" i="26" s="1"/>
  <c r="M490" i="26" s="1"/>
  <c r="M491" i="26" s="1"/>
  <c r="M492" i="26" s="1"/>
  <c r="M493" i="26" s="1"/>
  <c r="M494" i="26" s="1"/>
  <c r="M495" i="26" s="1"/>
  <c r="M496" i="26" s="1"/>
  <c r="M497" i="26" s="1"/>
  <c r="M498" i="26" s="1"/>
  <c r="M499" i="26" s="1"/>
  <c r="M500" i="26" s="1"/>
  <c r="M501" i="26" s="1"/>
  <c r="M502" i="26" s="1"/>
  <c r="M503" i="26" s="1"/>
  <c r="M504" i="26" s="1"/>
  <c r="M505" i="26" s="1"/>
  <c r="M506" i="26" s="1"/>
  <c r="M507" i="26" s="1"/>
  <c r="M508" i="26" s="1"/>
  <c r="M509" i="26" s="1"/>
  <c r="M510" i="26" s="1"/>
  <c r="M511" i="26" s="1"/>
  <c r="M512" i="26" s="1"/>
  <c r="M513" i="26" s="1"/>
  <c r="M514" i="26" s="1"/>
  <c r="M515" i="26" s="1"/>
  <c r="M516" i="26" s="1"/>
  <c r="M517" i="26" s="1"/>
  <c r="M518" i="26" s="1"/>
  <c r="M519" i="26" s="1"/>
  <c r="M520" i="26" s="1"/>
  <c r="M521" i="26" s="1"/>
  <c r="M522" i="26" s="1"/>
  <c r="M523" i="26" s="1"/>
  <c r="M524" i="26" s="1"/>
  <c r="M525" i="26" s="1"/>
  <c r="M526" i="26" s="1"/>
  <c r="M527" i="26" s="1"/>
  <c r="M528" i="26" s="1"/>
  <c r="M529" i="26" s="1"/>
  <c r="M530" i="26" s="1"/>
  <c r="M531" i="26" s="1"/>
  <c r="M532" i="26" s="1"/>
  <c r="M533" i="26" s="1"/>
  <c r="M534" i="26" s="1"/>
  <c r="M535" i="26" s="1"/>
  <c r="M536" i="26" s="1"/>
  <c r="M537" i="26" s="1"/>
  <c r="M538" i="26" s="1"/>
  <c r="M539" i="26" s="1"/>
  <c r="M540" i="26" s="1"/>
  <c r="M541" i="26" s="1"/>
  <c r="M542" i="26" s="1"/>
  <c r="M543" i="26" s="1"/>
  <c r="M544" i="26" s="1"/>
  <c r="M545" i="26" s="1"/>
  <c r="M546" i="26" s="1"/>
  <c r="M547" i="26" s="1"/>
  <c r="M548" i="26" s="1"/>
  <c r="M549" i="26" s="1"/>
  <c r="M550" i="26" s="1"/>
  <c r="M551" i="26" s="1"/>
  <c r="M552" i="26" s="1"/>
  <c r="M553" i="26" s="1"/>
  <c r="M554" i="26" s="1"/>
  <c r="M555" i="26" s="1"/>
  <c r="M556" i="26" s="1"/>
  <c r="M557" i="26" s="1"/>
  <c r="M558" i="26" s="1"/>
  <c r="M559" i="26" s="1"/>
  <c r="M560" i="26" s="1"/>
  <c r="M561" i="26" s="1"/>
  <c r="M562" i="26" s="1"/>
  <c r="M563" i="26" s="1"/>
  <c r="M564" i="26" s="1"/>
  <c r="M565" i="26" s="1"/>
  <c r="M566" i="26" s="1"/>
  <c r="M567" i="26" s="1"/>
  <c r="M568" i="26" s="1"/>
  <c r="M569" i="26" s="1"/>
  <c r="M570" i="26" s="1"/>
  <c r="M571" i="26" s="1"/>
  <c r="M572" i="26" s="1"/>
  <c r="M573" i="26" s="1"/>
  <c r="M574" i="26" s="1"/>
  <c r="M575" i="26" s="1"/>
  <c r="M576" i="26" s="1"/>
  <c r="M577" i="26" s="1"/>
  <c r="M578" i="26" s="1"/>
  <c r="M579" i="26" s="1"/>
  <c r="M580" i="26" s="1"/>
  <c r="M581" i="26" s="1"/>
  <c r="M582" i="26" s="1"/>
  <c r="M583" i="26" s="1"/>
  <c r="M584" i="26" s="1"/>
  <c r="M585" i="26" s="1"/>
  <c r="M586" i="26" s="1"/>
  <c r="M587" i="26" s="1"/>
  <c r="M588" i="26" s="1"/>
  <c r="M589" i="26" s="1"/>
  <c r="M590" i="26" s="1"/>
  <c r="M591" i="26" s="1"/>
  <c r="M592" i="26" s="1"/>
  <c r="M593" i="26" s="1"/>
  <c r="M594" i="26" s="1"/>
  <c r="M595" i="26" s="1"/>
  <c r="M596" i="26" s="1"/>
  <c r="M597" i="26" s="1"/>
  <c r="M598" i="26" s="1"/>
  <c r="M599" i="26" s="1"/>
  <c r="M600" i="26" s="1"/>
  <c r="M601" i="26" s="1"/>
  <c r="M602" i="26" s="1"/>
  <c r="M603" i="26" s="1"/>
  <c r="M604" i="26" s="1"/>
  <c r="M605" i="26" s="1"/>
  <c r="M606" i="26" s="1"/>
  <c r="M607" i="26" s="1"/>
  <c r="M608" i="26" s="1"/>
  <c r="M609" i="26" s="1"/>
  <c r="M610" i="26" s="1"/>
  <c r="M611" i="26" s="1"/>
  <c r="M612" i="26" s="1"/>
  <c r="M613" i="26" s="1"/>
  <c r="M614" i="26" s="1"/>
  <c r="M615" i="26" s="1"/>
  <c r="M616" i="26" s="1"/>
  <c r="M617" i="26" s="1"/>
  <c r="M618" i="26" s="1"/>
  <c r="M619" i="26" s="1"/>
  <c r="M620" i="26" s="1"/>
  <c r="M621" i="26" s="1"/>
  <c r="M622" i="26" s="1"/>
  <c r="M623" i="26" s="1"/>
  <c r="M624" i="26" s="1"/>
  <c r="M625" i="26" s="1"/>
  <c r="M626" i="26" s="1"/>
  <c r="M627" i="26" s="1"/>
  <c r="M628" i="26" s="1"/>
  <c r="M629" i="26" s="1"/>
  <c r="M630" i="26" s="1"/>
  <c r="M631" i="26" s="1"/>
  <c r="M632" i="26" s="1"/>
  <c r="M633" i="26" s="1"/>
  <c r="M634" i="26" s="1"/>
  <c r="M635" i="26" s="1"/>
  <c r="M636" i="26" s="1"/>
  <c r="M637" i="26" s="1"/>
  <c r="M638" i="26" s="1"/>
  <c r="M639" i="26" s="1"/>
  <c r="M640" i="26" s="1"/>
  <c r="M641" i="26" s="1"/>
  <c r="M642" i="26" s="1"/>
  <c r="M643" i="26" s="1"/>
  <c r="M644" i="26" s="1"/>
  <c r="M645" i="26" s="1"/>
  <c r="M646" i="26" s="1"/>
  <c r="M647" i="26" s="1"/>
  <c r="M648" i="26" s="1"/>
  <c r="M649" i="26" s="1"/>
  <c r="M650" i="26" s="1"/>
  <c r="M651" i="26" s="1"/>
  <c r="M652" i="26" s="1"/>
  <c r="M653" i="26" s="1"/>
  <c r="M654" i="26" s="1"/>
  <c r="M655" i="26" s="1"/>
  <c r="M656" i="26" s="1"/>
  <c r="M657" i="26" s="1"/>
  <c r="M658" i="26" s="1"/>
  <c r="M659" i="26" s="1"/>
  <c r="M660" i="26" s="1"/>
  <c r="M661" i="26" s="1"/>
  <c r="M662" i="26" s="1"/>
  <c r="M663" i="26" s="1"/>
  <c r="M664" i="26" s="1"/>
  <c r="M665" i="26" s="1"/>
  <c r="M666" i="26" s="1"/>
  <c r="M667" i="26" s="1"/>
  <c r="M668" i="26" s="1"/>
  <c r="M669" i="26" s="1"/>
  <c r="M670" i="26" s="1"/>
  <c r="M671" i="26" s="1"/>
  <c r="M672" i="26" s="1"/>
  <c r="M673" i="26" s="1"/>
  <c r="M674" i="26" s="1"/>
  <c r="M675" i="26" s="1"/>
  <c r="M676" i="26" s="1"/>
  <c r="M677" i="26" s="1"/>
  <c r="M678" i="26" s="1"/>
  <c r="M679" i="26" s="1"/>
  <c r="M680" i="26" s="1"/>
  <c r="M681" i="26" s="1"/>
  <c r="M682" i="26" s="1"/>
  <c r="M683" i="26" s="1"/>
  <c r="M684" i="26" s="1"/>
  <c r="M685" i="26" s="1"/>
  <c r="M686" i="26" s="1"/>
  <c r="M687" i="26" s="1"/>
  <c r="M688" i="26" s="1"/>
  <c r="M689" i="26" s="1"/>
  <c r="M690" i="26" s="1"/>
  <c r="M691" i="26" s="1"/>
  <c r="M692" i="26" s="1"/>
  <c r="M693" i="26" s="1"/>
  <c r="M694" i="26" s="1"/>
  <c r="M695" i="26" s="1"/>
  <c r="M696" i="26" s="1"/>
  <c r="M697" i="26" s="1"/>
  <c r="M698" i="26" s="1"/>
  <c r="M699" i="26" s="1"/>
  <c r="M700" i="26" s="1"/>
  <c r="M701" i="26" s="1"/>
  <c r="M702" i="26" s="1"/>
  <c r="M703" i="26" s="1"/>
  <c r="M704" i="26" s="1"/>
  <c r="M705" i="26" s="1"/>
  <c r="M706" i="26" s="1"/>
  <c r="M707" i="26" s="1"/>
  <c r="M708" i="26" s="1"/>
  <c r="M709" i="26" s="1"/>
  <c r="M710" i="26" s="1"/>
  <c r="M711" i="26" s="1"/>
  <c r="M712" i="26" s="1"/>
  <c r="M713" i="26" s="1"/>
  <c r="M714" i="26" s="1"/>
  <c r="M715" i="26" s="1"/>
  <c r="M716" i="26" s="1"/>
  <c r="M717" i="26" s="1"/>
  <c r="M718" i="26" s="1"/>
  <c r="M719" i="26" s="1"/>
  <c r="M720" i="26" s="1"/>
  <c r="M721" i="26" s="1"/>
  <c r="M722" i="26" s="1"/>
  <c r="M723" i="26" s="1"/>
  <c r="M724" i="26" s="1"/>
  <c r="M725" i="26" s="1"/>
  <c r="M726" i="26" s="1"/>
  <c r="M727" i="26" s="1"/>
  <c r="M728" i="26" s="1"/>
  <c r="M729" i="26" s="1"/>
  <c r="M730" i="26" s="1"/>
  <c r="M731" i="26" s="1"/>
  <c r="M732" i="26" s="1"/>
  <c r="M733" i="26" s="1"/>
  <c r="M734" i="26" s="1"/>
  <c r="M735" i="26" s="1"/>
  <c r="M736" i="26" s="1"/>
  <c r="M737" i="26" s="1"/>
  <c r="M738" i="26" s="1"/>
  <c r="M739" i="26" s="1"/>
  <c r="M740" i="26" s="1"/>
  <c r="M741" i="26" s="1"/>
  <c r="M742" i="26" s="1"/>
  <c r="M743" i="26" s="1"/>
  <c r="M744" i="26" s="1"/>
  <c r="M745" i="26" s="1"/>
  <c r="M746" i="26" s="1"/>
  <c r="M747" i="26" s="1"/>
  <c r="M748" i="26" s="1"/>
  <c r="M749" i="26" s="1"/>
  <c r="M750" i="26" s="1"/>
  <c r="M751" i="26" s="1"/>
  <c r="M752" i="26" s="1"/>
  <c r="M753" i="26" s="1"/>
  <c r="M754" i="26" s="1"/>
  <c r="M755" i="26" s="1"/>
  <c r="M756" i="26" s="1"/>
  <c r="M757" i="26" s="1"/>
  <c r="M758" i="26" s="1"/>
  <c r="M759" i="26" s="1"/>
  <c r="M760" i="26" s="1"/>
  <c r="M761" i="26" s="1"/>
  <c r="M762" i="26" s="1"/>
  <c r="M763" i="26" s="1"/>
  <c r="M764" i="26" s="1"/>
  <c r="M765" i="26" s="1"/>
  <c r="M766" i="26" s="1"/>
  <c r="M767" i="26" s="1"/>
  <c r="M768" i="26" s="1"/>
  <c r="M769" i="26" s="1"/>
  <c r="M770" i="26" s="1"/>
  <c r="M771" i="26" s="1"/>
  <c r="M772" i="26" s="1"/>
  <c r="M773" i="26" s="1"/>
  <c r="M774" i="26" s="1"/>
  <c r="M775" i="26" s="1"/>
  <c r="M776" i="26" s="1"/>
  <c r="M777" i="26" s="1"/>
  <c r="M778" i="26" s="1"/>
  <c r="M779" i="26" s="1"/>
  <c r="M780" i="26" s="1"/>
  <c r="M781" i="26" s="1"/>
  <c r="M782" i="26" s="1"/>
  <c r="M783" i="26" s="1"/>
  <c r="M784" i="26" s="1"/>
  <c r="M785" i="26" s="1"/>
  <c r="M786" i="26" s="1"/>
  <c r="M787" i="26" s="1"/>
  <c r="M788" i="26" s="1"/>
  <c r="M789" i="26" s="1"/>
  <c r="M790" i="26" s="1"/>
  <c r="M791" i="26" s="1"/>
  <c r="M792" i="26" s="1"/>
  <c r="M793" i="26" s="1"/>
  <c r="M794" i="26" s="1"/>
  <c r="M795" i="26" s="1"/>
  <c r="M796" i="26" s="1"/>
  <c r="M797" i="26" s="1"/>
  <c r="M798" i="26" s="1"/>
  <c r="M799" i="26" s="1"/>
  <c r="M800" i="26" s="1"/>
  <c r="M801" i="26" s="1"/>
  <c r="M802" i="26" s="1"/>
  <c r="M803" i="26" s="1"/>
  <c r="M804" i="26" s="1"/>
  <c r="M805" i="26" s="1"/>
  <c r="M806" i="26" s="1"/>
  <c r="M807" i="26" s="1"/>
  <c r="M808" i="26" s="1"/>
  <c r="M809" i="26" s="1"/>
  <c r="M810" i="26" s="1"/>
  <c r="M811" i="26" s="1"/>
  <c r="M812" i="26" s="1"/>
  <c r="M813" i="26" s="1"/>
  <c r="M814" i="26" s="1"/>
  <c r="M815" i="26" s="1"/>
  <c r="M816" i="26" s="1"/>
  <c r="M817" i="26" s="1"/>
  <c r="M818" i="26" s="1"/>
  <c r="M819" i="26" s="1"/>
  <c r="M820" i="26" s="1"/>
  <c r="M821" i="26" s="1"/>
  <c r="M822" i="26" s="1"/>
  <c r="M823" i="26" s="1"/>
  <c r="M824" i="26" s="1"/>
  <c r="M825" i="26" s="1"/>
  <c r="M826" i="26" s="1"/>
  <c r="M827" i="26" s="1"/>
  <c r="M828" i="26" s="1"/>
  <c r="M829" i="26" s="1"/>
  <c r="M830" i="26" s="1"/>
  <c r="M831" i="26" s="1"/>
  <c r="M832" i="26" s="1"/>
  <c r="M833" i="26" s="1"/>
  <c r="M834" i="26" s="1"/>
  <c r="M835" i="26" s="1"/>
  <c r="M836" i="26" s="1"/>
  <c r="M837" i="26" s="1"/>
  <c r="M838" i="26" s="1"/>
  <c r="M839" i="26" s="1"/>
  <c r="M840" i="26" s="1"/>
  <c r="M841" i="26" s="1"/>
  <c r="M842" i="26" s="1"/>
  <c r="M843" i="26" s="1"/>
  <c r="M844" i="26" s="1"/>
  <c r="M845" i="26" s="1"/>
  <c r="M846" i="26" s="1"/>
  <c r="M847" i="26" s="1"/>
  <c r="M848" i="26" s="1"/>
  <c r="M849" i="26" s="1"/>
  <c r="M850" i="26" s="1"/>
  <c r="M851" i="26" s="1"/>
  <c r="M852" i="26" s="1"/>
  <c r="M853" i="26" s="1"/>
  <c r="M854" i="26" s="1"/>
  <c r="M855" i="26" s="1"/>
  <c r="M856" i="26" s="1"/>
  <c r="M857" i="26" s="1"/>
  <c r="M858" i="26" s="1"/>
  <c r="M859" i="26" s="1"/>
  <c r="D208" i="26"/>
  <c r="R278" i="26"/>
  <c r="S279" i="26"/>
  <c r="B208" i="26"/>
  <c r="C209" i="26"/>
  <c r="S280" i="26" l="1"/>
  <c r="R279" i="26"/>
  <c r="B209" i="26"/>
  <c r="C210" i="26"/>
  <c r="S281" i="26" l="1"/>
  <c r="R280" i="26"/>
  <c r="B210" i="26"/>
  <c r="C211" i="26"/>
  <c r="R281" i="26" l="1"/>
  <c r="S282" i="26"/>
  <c r="B211" i="26"/>
  <c r="C212" i="26"/>
  <c r="S283" i="26" l="1"/>
  <c r="R282" i="26"/>
  <c r="B212" i="26"/>
  <c r="C213" i="26"/>
  <c r="R283" i="26" l="1"/>
  <c r="S284" i="26"/>
  <c r="B213" i="26"/>
  <c r="C214" i="26"/>
  <c r="R284" i="26" l="1"/>
  <c r="S285" i="26"/>
  <c r="B214" i="26"/>
  <c r="C215" i="26"/>
  <c r="R285" i="26" l="1"/>
  <c r="S286" i="26"/>
  <c r="B215" i="26"/>
  <c r="C216" i="26"/>
  <c r="S287" i="26" l="1"/>
  <c r="R286" i="26"/>
  <c r="B216" i="26"/>
  <c r="C217" i="26"/>
  <c r="S288" i="26" l="1"/>
  <c r="R287" i="26"/>
  <c r="B217" i="26"/>
  <c r="C218" i="26"/>
  <c r="R288" i="26" l="1"/>
  <c r="S289" i="26"/>
  <c r="B218" i="26"/>
  <c r="C219" i="26"/>
  <c r="R289" i="26" l="1"/>
  <c r="S290" i="26"/>
  <c r="B219" i="26"/>
  <c r="C220" i="26"/>
  <c r="S291" i="26" l="1"/>
  <c r="R290" i="26"/>
  <c r="B220" i="26"/>
  <c r="C221" i="26"/>
  <c r="R291" i="26" l="1"/>
  <c r="S292" i="26"/>
  <c r="B221" i="26"/>
  <c r="C222" i="26"/>
  <c r="R292" i="26" l="1"/>
  <c r="S293" i="26"/>
  <c r="B222" i="26"/>
  <c r="C223" i="26"/>
  <c r="S294" i="26" l="1"/>
  <c r="R293" i="26"/>
  <c r="B223" i="26"/>
  <c r="C224" i="26"/>
  <c r="R294" i="26" l="1"/>
  <c r="S295" i="26"/>
  <c r="B224" i="26"/>
  <c r="C225" i="26"/>
  <c r="R295" i="26" l="1"/>
  <c r="S296" i="26"/>
  <c r="B225" i="26"/>
  <c r="C226" i="26"/>
  <c r="R296" i="26" l="1"/>
  <c r="S297" i="26"/>
  <c r="B226" i="26"/>
  <c r="C227" i="26"/>
  <c r="S298" i="26" l="1"/>
  <c r="R297" i="26"/>
  <c r="B227" i="26"/>
  <c r="C228" i="26"/>
  <c r="R298" i="26" l="1"/>
  <c r="S299" i="26"/>
  <c r="B228" i="26"/>
  <c r="C229" i="26"/>
  <c r="R299" i="26" l="1"/>
  <c r="S300" i="26"/>
  <c r="B229" i="26"/>
  <c r="C230" i="26"/>
  <c r="R300" i="26" l="1"/>
  <c r="S301" i="26"/>
  <c r="B230" i="26"/>
  <c r="C231" i="26"/>
  <c r="S302" i="26" l="1"/>
  <c r="R301" i="26"/>
  <c r="B231" i="26"/>
  <c r="C232" i="26"/>
  <c r="R302" i="26" l="1"/>
  <c r="S303" i="26"/>
  <c r="B232" i="26"/>
  <c r="C233" i="26"/>
  <c r="R303" i="26" l="1"/>
  <c r="S304" i="26"/>
  <c r="B233" i="26"/>
  <c r="C234" i="26"/>
  <c r="R304" i="26" l="1"/>
  <c r="S305" i="26"/>
  <c r="B234" i="26"/>
  <c r="C235" i="26"/>
  <c r="S306" i="26" l="1"/>
  <c r="R305" i="26"/>
  <c r="B235" i="26"/>
  <c r="C236" i="26"/>
  <c r="R306" i="26" l="1"/>
  <c r="S307" i="26"/>
  <c r="B236" i="26"/>
  <c r="C237" i="26"/>
  <c r="R307" i="26" l="1"/>
  <c r="S308" i="26"/>
  <c r="B237" i="26"/>
  <c r="C238" i="26"/>
  <c r="R308" i="26" l="1"/>
  <c r="S309" i="26"/>
  <c r="B238" i="26"/>
  <c r="C239" i="26"/>
  <c r="S310" i="26" l="1"/>
  <c r="R309" i="26"/>
  <c r="B239" i="26"/>
  <c r="C240" i="26"/>
  <c r="R310" i="26" l="1"/>
  <c r="S311" i="26"/>
  <c r="B240" i="26"/>
  <c r="C241" i="26"/>
  <c r="R311" i="26" l="1"/>
  <c r="S312" i="26"/>
  <c r="B241" i="26"/>
  <c r="C242" i="26"/>
  <c r="R312" i="26" l="1"/>
  <c r="S313" i="26"/>
  <c r="B242" i="26"/>
  <c r="C243" i="26"/>
  <c r="S314" i="26" l="1"/>
  <c r="R313" i="26"/>
  <c r="B243" i="26"/>
  <c r="C244" i="26"/>
  <c r="R314" i="26" l="1"/>
  <c r="S315" i="26"/>
  <c r="B244" i="26"/>
  <c r="C245" i="26"/>
  <c r="R315" i="26" l="1"/>
  <c r="S316" i="26"/>
  <c r="B245" i="26"/>
  <c r="C246" i="26"/>
  <c r="R316" i="26" l="1"/>
  <c r="S317" i="26"/>
  <c r="B246" i="26"/>
  <c r="C247" i="26"/>
  <c r="S318" i="26" l="1"/>
  <c r="R317" i="26"/>
  <c r="B247" i="26"/>
  <c r="C248" i="26"/>
  <c r="R318" i="26" l="1"/>
  <c r="S319" i="26"/>
  <c r="B248" i="26"/>
  <c r="C249" i="26"/>
  <c r="R319" i="26" l="1"/>
  <c r="S320" i="26"/>
  <c r="B249" i="26"/>
  <c r="C250" i="26"/>
  <c r="R320" i="26" l="1"/>
  <c r="S321" i="26"/>
  <c r="B250" i="26"/>
  <c r="C251" i="26"/>
  <c r="S322" i="26" l="1"/>
  <c r="R321" i="26"/>
  <c r="B251" i="26"/>
  <c r="C252" i="26"/>
  <c r="R322" i="26" l="1"/>
  <c r="S323" i="26"/>
  <c r="B252" i="26"/>
  <c r="C253" i="26"/>
  <c r="R323" i="26" l="1"/>
  <c r="S324" i="26"/>
  <c r="B253" i="26"/>
  <c r="C254" i="26"/>
  <c r="R324" i="26" l="1"/>
  <c r="S325" i="26"/>
  <c r="B254" i="26"/>
  <c r="C255" i="26"/>
  <c r="S326" i="26" l="1"/>
  <c r="R325" i="26"/>
  <c r="B255" i="26"/>
  <c r="C256" i="26"/>
  <c r="R326" i="26" l="1"/>
  <c r="S327" i="26"/>
  <c r="B256" i="26"/>
  <c r="C257" i="26"/>
  <c r="R327" i="26" l="1"/>
  <c r="S328" i="26"/>
  <c r="B257" i="26"/>
  <c r="C258" i="26"/>
  <c r="R328" i="26" l="1"/>
  <c r="S329" i="26"/>
  <c r="B258" i="26"/>
  <c r="C259" i="26"/>
  <c r="S330" i="26" l="1"/>
  <c r="R329" i="26"/>
  <c r="B259" i="26"/>
  <c r="C260" i="26"/>
  <c r="R330" i="26" l="1"/>
  <c r="S331" i="26"/>
  <c r="B260" i="26"/>
  <c r="C261" i="26"/>
  <c r="R331" i="26" l="1"/>
  <c r="S332" i="26"/>
  <c r="B261" i="26"/>
  <c r="C262" i="26"/>
  <c r="R332" i="26" l="1"/>
  <c r="S333" i="26"/>
  <c r="B262" i="26"/>
  <c r="C263" i="26"/>
  <c r="S334" i="26" l="1"/>
  <c r="R333" i="26"/>
  <c r="B263" i="26"/>
  <c r="C264" i="26"/>
  <c r="R334" i="26" l="1"/>
  <c r="S335" i="26"/>
  <c r="B264" i="26"/>
  <c r="C265" i="26"/>
  <c r="R335" i="26" l="1"/>
  <c r="S336" i="26"/>
  <c r="B265" i="26"/>
  <c r="C266" i="26"/>
  <c r="S337" i="26" l="1"/>
  <c r="R336" i="26"/>
  <c r="B266" i="26"/>
  <c r="C267" i="26"/>
  <c r="S338" i="26" l="1"/>
  <c r="R337" i="26"/>
  <c r="B267" i="26"/>
  <c r="C268" i="26"/>
  <c r="R338" i="26" l="1"/>
  <c r="S339" i="26"/>
  <c r="B268" i="26"/>
  <c r="C269" i="26"/>
  <c r="R339" i="26" l="1"/>
  <c r="S340" i="26"/>
  <c r="B269" i="26"/>
  <c r="C270" i="26"/>
  <c r="S341" i="26" l="1"/>
  <c r="R340" i="26"/>
  <c r="B270" i="26"/>
  <c r="C271" i="26"/>
  <c r="S342" i="26" l="1"/>
  <c r="R341" i="26"/>
  <c r="B271" i="26"/>
  <c r="C272" i="26"/>
  <c r="R342" i="26" l="1"/>
  <c r="S343" i="26"/>
  <c r="B272" i="26"/>
  <c r="C273" i="26"/>
  <c r="R343" i="26" l="1"/>
  <c r="S344" i="26"/>
  <c r="B273" i="26"/>
  <c r="C274" i="26"/>
  <c r="S345" i="26" l="1"/>
  <c r="R344" i="26"/>
  <c r="B274" i="26"/>
  <c r="C275" i="26"/>
  <c r="R345" i="26" l="1"/>
  <c r="S346" i="26"/>
  <c r="B275" i="26"/>
  <c r="C276" i="26"/>
  <c r="R346" i="26" l="1"/>
  <c r="S347" i="26"/>
  <c r="B276" i="26"/>
  <c r="C277" i="26"/>
  <c r="R347" i="26" l="1"/>
  <c r="S348" i="26"/>
  <c r="B277" i="26"/>
  <c r="C278" i="26"/>
  <c r="S349" i="26" l="1"/>
  <c r="R348" i="26"/>
  <c r="B278" i="26"/>
  <c r="C279" i="26"/>
  <c r="R349" i="26" l="1"/>
  <c r="S350" i="26"/>
  <c r="B279" i="26"/>
  <c r="C280" i="26"/>
  <c r="R350" i="26" l="1"/>
  <c r="S351" i="26"/>
  <c r="B280" i="26"/>
  <c r="C281" i="26"/>
  <c r="S352" i="26" l="1"/>
  <c r="R351" i="26"/>
  <c r="B281" i="26"/>
  <c r="C282" i="26"/>
  <c r="R352" i="26" l="1"/>
  <c r="S353" i="26"/>
  <c r="B282" i="26"/>
  <c r="C283" i="26"/>
  <c r="R353" i="26" l="1"/>
  <c r="S354" i="26"/>
  <c r="B283" i="26"/>
  <c r="C284" i="26"/>
  <c r="R354" i="26" l="1"/>
  <c r="S355" i="26"/>
  <c r="B284" i="26"/>
  <c r="C285" i="26"/>
  <c r="S356" i="26" l="1"/>
  <c r="R355" i="26"/>
  <c r="B285" i="26"/>
  <c r="C286" i="26"/>
  <c r="R356" i="26" l="1"/>
  <c r="S357" i="26"/>
  <c r="B286" i="26"/>
  <c r="C287" i="26"/>
  <c r="R357" i="26" l="1"/>
  <c r="S358" i="26"/>
  <c r="B287" i="26"/>
  <c r="C288" i="26"/>
  <c r="R358" i="26" l="1"/>
  <c r="S359" i="26"/>
  <c r="B288" i="26"/>
  <c r="C289" i="26"/>
  <c r="S360" i="26" l="1"/>
  <c r="R359" i="26"/>
  <c r="B289" i="26"/>
  <c r="C290" i="26"/>
  <c r="R360" i="26" l="1"/>
  <c r="S361" i="26"/>
  <c r="B290" i="26"/>
  <c r="C291" i="26"/>
  <c r="R361" i="26" l="1"/>
  <c r="S362" i="26"/>
  <c r="B291" i="26"/>
  <c r="C292" i="26"/>
  <c r="R362" i="26" l="1"/>
  <c r="S363" i="26"/>
  <c r="B292" i="26"/>
  <c r="C293" i="26"/>
  <c r="S364" i="26" l="1"/>
  <c r="R363" i="26"/>
  <c r="B293" i="26"/>
  <c r="C294" i="26"/>
  <c r="R364" i="26" l="1"/>
  <c r="S365" i="26"/>
  <c r="B294" i="26"/>
  <c r="C295" i="26"/>
  <c r="R365" i="26" l="1"/>
  <c r="S366" i="26"/>
  <c r="B295" i="26"/>
  <c r="C296" i="26"/>
  <c r="R366" i="26" l="1"/>
  <c r="S367" i="26"/>
  <c r="B296" i="26"/>
  <c r="C297" i="26"/>
  <c r="S368" i="26" l="1"/>
  <c r="R367" i="26"/>
  <c r="B297" i="26"/>
  <c r="C298" i="26"/>
  <c r="R368" i="26" l="1"/>
  <c r="S369" i="26"/>
  <c r="B298" i="26"/>
  <c r="C299" i="26"/>
  <c r="R369" i="26" l="1"/>
  <c r="S370" i="26"/>
  <c r="B299" i="26"/>
  <c r="C300" i="26"/>
  <c r="R370" i="26" l="1"/>
  <c r="S371" i="26"/>
  <c r="B300" i="26"/>
  <c r="C301" i="26"/>
  <c r="S372" i="26" l="1"/>
  <c r="R371" i="26"/>
  <c r="B301" i="26"/>
  <c r="C302" i="26"/>
  <c r="R372" i="26" l="1"/>
  <c r="S373" i="26"/>
  <c r="B302" i="26"/>
  <c r="C303" i="26"/>
  <c r="R373" i="26" l="1"/>
  <c r="S374" i="26"/>
  <c r="B303" i="26"/>
  <c r="C304" i="26"/>
  <c r="R374" i="26" l="1"/>
  <c r="S375" i="26"/>
  <c r="B304" i="26"/>
  <c r="C305" i="26"/>
  <c r="S376" i="26" l="1"/>
  <c r="R375" i="26"/>
  <c r="B305" i="26"/>
  <c r="C306" i="26"/>
  <c r="R376" i="26" l="1"/>
  <c r="S377" i="26"/>
  <c r="B306" i="26"/>
  <c r="C307" i="26"/>
  <c r="R377" i="26" l="1"/>
  <c r="S378" i="26"/>
  <c r="B307" i="26"/>
  <c r="C308" i="26"/>
  <c r="R378" i="26" l="1"/>
  <c r="S379" i="26"/>
  <c r="B308" i="26"/>
  <c r="C309" i="26"/>
  <c r="S380" i="26" l="1"/>
  <c r="R379" i="26"/>
  <c r="B309" i="26"/>
  <c r="C310" i="26"/>
  <c r="R380" i="26" l="1"/>
  <c r="S381" i="26"/>
  <c r="B310" i="26"/>
  <c r="C311" i="26"/>
  <c r="R381" i="26" l="1"/>
  <c r="S382" i="26"/>
  <c r="B311" i="26"/>
  <c r="C312" i="26"/>
  <c r="R382" i="26" l="1"/>
  <c r="S383" i="26"/>
  <c r="B312" i="26"/>
  <c r="C313" i="26"/>
  <c r="S384" i="26" l="1"/>
  <c r="R383" i="26"/>
  <c r="B313" i="26"/>
  <c r="C314" i="26"/>
  <c r="R384" i="26" l="1"/>
  <c r="S385" i="26"/>
  <c r="B314" i="26"/>
  <c r="C315" i="26"/>
  <c r="R385" i="26" l="1"/>
  <c r="S386" i="26"/>
  <c r="B315" i="26"/>
  <c r="C316" i="26"/>
  <c r="R386" i="26" l="1"/>
  <c r="S387" i="26"/>
  <c r="B316" i="26"/>
  <c r="C317" i="26"/>
  <c r="S388" i="26" l="1"/>
  <c r="R387" i="26"/>
  <c r="B317" i="26"/>
  <c r="C318" i="26"/>
  <c r="R388" i="26" l="1"/>
  <c r="S389" i="26"/>
  <c r="B318" i="26"/>
  <c r="C319" i="26"/>
  <c r="R389" i="26" l="1"/>
  <c r="S390" i="26"/>
  <c r="B319" i="26"/>
  <c r="C320" i="26"/>
  <c r="R390" i="26" l="1"/>
  <c r="S391" i="26"/>
  <c r="B320" i="26"/>
  <c r="C321" i="26"/>
  <c r="S392" i="26" l="1"/>
  <c r="R391" i="26"/>
  <c r="B321" i="26"/>
  <c r="C322" i="26"/>
  <c r="R392" i="26" l="1"/>
  <c r="S393" i="26"/>
  <c r="B322" i="26"/>
  <c r="C323" i="26"/>
  <c r="S394" i="26" l="1"/>
  <c r="R393" i="26"/>
  <c r="B323" i="26"/>
  <c r="C324" i="26"/>
  <c r="R394" i="26" l="1"/>
  <c r="S395" i="26"/>
  <c r="B324" i="26"/>
  <c r="C325" i="26"/>
  <c r="S396" i="26" l="1"/>
  <c r="R395" i="26"/>
  <c r="B325" i="26"/>
  <c r="C326" i="26"/>
  <c r="R396" i="26" l="1"/>
  <c r="S397" i="26"/>
  <c r="B326" i="26"/>
  <c r="C327" i="26"/>
  <c r="R397" i="26" l="1"/>
  <c r="S398" i="26"/>
  <c r="B327" i="26"/>
  <c r="C328" i="26"/>
  <c r="R398" i="26" l="1"/>
  <c r="S399" i="26"/>
  <c r="B328" i="26"/>
  <c r="C329" i="26"/>
  <c r="S400" i="26" l="1"/>
  <c r="R399" i="26"/>
  <c r="B329" i="26"/>
  <c r="C330" i="26"/>
  <c r="R400" i="26" l="1"/>
  <c r="S401" i="26"/>
  <c r="B330" i="26"/>
  <c r="C331" i="26"/>
  <c r="R401" i="26" l="1"/>
  <c r="S402" i="26"/>
  <c r="B331" i="26"/>
  <c r="C332" i="26"/>
  <c r="S403" i="26" l="1"/>
  <c r="R402" i="26"/>
  <c r="B332" i="26"/>
  <c r="C333" i="26"/>
  <c r="R403" i="26" l="1"/>
  <c r="S404" i="26"/>
  <c r="B333" i="26"/>
  <c r="C334" i="26"/>
  <c r="R404" i="26" l="1"/>
  <c r="S405" i="26"/>
  <c r="B334" i="26"/>
  <c r="C335" i="26"/>
  <c r="R405" i="26" l="1"/>
  <c r="S406" i="26"/>
  <c r="B335" i="26"/>
  <c r="C336" i="26"/>
  <c r="S407" i="26" l="1"/>
  <c r="R406" i="26"/>
  <c r="B336" i="26"/>
  <c r="C337" i="26"/>
  <c r="R407" i="26" l="1"/>
  <c r="S408" i="26"/>
  <c r="B337" i="26"/>
  <c r="C338" i="26"/>
  <c r="R408" i="26" l="1"/>
  <c r="S409" i="26"/>
  <c r="B338" i="26"/>
  <c r="C339" i="26"/>
  <c r="R409" i="26" l="1"/>
  <c r="S410" i="26"/>
  <c r="B339" i="26"/>
  <c r="C340" i="26"/>
  <c r="S411" i="26" l="1"/>
  <c r="R410" i="26"/>
  <c r="B340" i="26"/>
  <c r="C341" i="26"/>
  <c r="R411" i="26" l="1"/>
  <c r="S412" i="26"/>
  <c r="B341" i="26"/>
  <c r="C342" i="26"/>
  <c r="R412" i="26" l="1"/>
  <c r="S413" i="26"/>
  <c r="B342" i="26"/>
  <c r="C343" i="26"/>
  <c r="R413" i="26" l="1"/>
  <c r="S414" i="26"/>
  <c r="B343" i="26"/>
  <c r="C344" i="26"/>
  <c r="S415" i="26" l="1"/>
  <c r="R414" i="26"/>
  <c r="B344" i="26"/>
  <c r="C345" i="26"/>
  <c r="R415" i="26" l="1"/>
  <c r="S416" i="26"/>
  <c r="B345" i="26"/>
  <c r="C346" i="26"/>
  <c r="R416" i="26" l="1"/>
  <c r="S417" i="26"/>
  <c r="B346" i="26"/>
  <c r="C347" i="26"/>
  <c r="R417" i="26" l="1"/>
  <c r="S418" i="26"/>
  <c r="B347" i="26"/>
  <c r="C348" i="26"/>
  <c r="S419" i="26" l="1"/>
  <c r="R418" i="26"/>
  <c r="B348" i="26"/>
  <c r="C349" i="26"/>
  <c r="R419" i="26" l="1"/>
  <c r="S420" i="26"/>
  <c r="B349" i="26"/>
  <c r="C350" i="26"/>
  <c r="R420" i="26" l="1"/>
  <c r="S421" i="26"/>
  <c r="B350" i="26"/>
  <c r="C351" i="26"/>
  <c r="R421" i="26" l="1"/>
  <c r="S422" i="26"/>
  <c r="B351" i="26"/>
  <c r="C352" i="26"/>
  <c r="S423" i="26" l="1"/>
  <c r="R422" i="26"/>
  <c r="B352" i="26"/>
  <c r="C353" i="26"/>
  <c r="R423" i="26" l="1"/>
  <c r="S424" i="26"/>
  <c r="B353" i="26"/>
  <c r="C354" i="26"/>
  <c r="R424" i="26" l="1"/>
  <c r="S425" i="26"/>
  <c r="B354" i="26"/>
  <c r="C355" i="26"/>
  <c r="R425" i="26" l="1"/>
  <c r="S426" i="26"/>
  <c r="B355" i="26"/>
  <c r="C356" i="26"/>
  <c r="S427" i="26" l="1"/>
  <c r="R426" i="26"/>
  <c r="B356" i="26"/>
  <c r="C357" i="26"/>
  <c r="R427" i="26" l="1"/>
  <c r="S428" i="26"/>
  <c r="B357" i="26"/>
  <c r="C358" i="26"/>
  <c r="R428" i="26" l="1"/>
  <c r="S429" i="26"/>
  <c r="B358" i="26"/>
  <c r="C359" i="26"/>
  <c r="R429" i="26" l="1"/>
  <c r="S430" i="26"/>
  <c r="B359" i="26"/>
  <c r="C360" i="26"/>
  <c r="S431" i="26" l="1"/>
  <c r="R430" i="26"/>
  <c r="B360" i="26"/>
  <c r="C361" i="26"/>
  <c r="R431" i="26" l="1"/>
  <c r="S432" i="26"/>
  <c r="B361" i="26"/>
  <c r="C362" i="26"/>
  <c r="R432" i="26" l="1"/>
  <c r="S433" i="26"/>
  <c r="B362" i="26"/>
  <c r="C363" i="26"/>
  <c r="R433" i="26" l="1"/>
  <c r="S434" i="26"/>
  <c r="B363" i="26"/>
  <c r="C364" i="26"/>
  <c r="S435" i="26" l="1"/>
  <c r="R434" i="26"/>
  <c r="B364" i="26"/>
  <c r="C365" i="26"/>
  <c r="R435" i="26" l="1"/>
  <c r="S436" i="26"/>
  <c r="B365" i="26"/>
  <c r="C366" i="26"/>
  <c r="R436" i="26" l="1"/>
  <c r="S437" i="26"/>
  <c r="B366" i="26"/>
  <c r="C367" i="26"/>
  <c r="R437" i="26" l="1"/>
  <c r="S438" i="26"/>
  <c r="B367" i="26"/>
  <c r="C368" i="26"/>
  <c r="S439" i="26" l="1"/>
  <c r="R438" i="26"/>
  <c r="B368" i="26"/>
  <c r="C369" i="26"/>
  <c r="R439" i="26" l="1"/>
  <c r="S440" i="26"/>
  <c r="B369" i="26"/>
  <c r="C370" i="26"/>
  <c r="R440" i="26" l="1"/>
  <c r="S441" i="26"/>
  <c r="B370" i="26"/>
  <c r="C371" i="26"/>
  <c r="R441" i="26" l="1"/>
  <c r="S442" i="26"/>
  <c r="B371" i="26"/>
  <c r="C372" i="26"/>
  <c r="S443" i="26" l="1"/>
  <c r="R442" i="26"/>
  <c r="B372" i="26"/>
  <c r="C373" i="26"/>
  <c r="R443" i="26" l="1"/>
  <c r="S444" i="26"/>
  <c r="B373" i="26"/>
  <c r="C374" i="26"/>
  <c r="R444" i="26" l="1"/>
  <c r="S445" i="26"/>
  <c r="B374" i="26"/>
  <c r="C375" i="26"/>
  <c r="R445" i="26" l="1"/>
  <c r="S446" i="26"/>
  <c r="B375" i="26"/>
  <c r="C376" i="26"/>
  <c r="S447" i="26" l="1"/>
  <c r="R446" i="26"/>
  <c r="B376" i="26"/>
  <c r="C377" i="26"/>
  <c r="S448" i="26" l="1"/>
  <c r="R447" i="26"/>
  <c r="B377" i="26"/>
  <c r="C378" i="26"/>
  <c r="S449" i="26" l="1"/>
  <c r="R448" i="26"/>
  <c r="B378" i="26"/>
  <c r="C379" i="26"/>
  <c r="R449" i="26" l="1"/>
  <c r="S450" i="26"/>
  <c r="B379" i="26"/>
  <c r="C380" i="26"/>
  <c r="R450" i="26" l="1"/>
  <c r="S451" i="26"/>
  <c r="B380" i="26"/>
  <c r="C381" i="26"/>
  <c r="S452" i="26" l="1"/>
  <c r="R451" i="26"/>
  <c r="B381" i="26"/>
  <c r="C382" i="26"/>
  <c r="S453" i="26" l="1"/>
  <c r="R452" i="26"/>
  <c r="B382" i="26"/>
  <c r="C383" i="26"/>
  <c r="R453" i="26" l="1"/>
  <c r="S454" i="26"/>
  <c r="B383" i="26"/>
  <c r="C384" i="26"/>
  <c r="R454" i="26" l="1"/>
  <c r="S455" i="26"/>
  <c r="B384" i="26"/>
  <c r="C385" i="26"/>
  <c r="S456" i="26" l="1"/>
  <c r="R455" i="26"/>
  <c r="B385" i="26"/>
  <c r="C386" i="26"/>
  <c r="R456" i="26" l="1"/>
  <c r="S457" i="26"/>
  <c r="B386" i="26"/>
  <c r="C387" i="26"/>
  <c r="R457" i="26" l="1"/>
  <c r="S458" i="26"/>
  <c r="B387" i="26"/>
  <c r="C388" i="26"/>
  <c r="R458" i="26" l="1"/>
  <c r="S459" i="26"/>
  <c r="B388" i="26"/>
  <c r="C389" i="26"/>
  <c r="S460" i="26" l="1"/>
  <c r="R459" i="26"/>
  <c r="B389" i="26"/>
  <c r="C390" i="26"/>
  <c r="R460" i="26" l="1"/>
  <c r="S461" i="26"/>
  <c r="B390" i="26"/>
  <c r="C391" i="26"/>
  <c r="R461" i="26" l="1"/>
  <c r="S462" i="26"/>
  <c r="B391" i="26"/>
  <c r="C392" i="26"/>
  <c r="R462" i="26" l="1"/>
  <c r="S463" i="26"/>
  <c r="B392" i="26"/>
  <c r="C393" i="26"/>
  <c r="S464" i="26" l="1"/>
  <c r="R463" i="26"/>
  <c r="B393" i="26"/>
  <c r="C394" i="26"/>
  <c r="R464" i="26" l="1"/>
  <c r="S465" i="26"/>
  <c r="B394" i="26"/>
  <c r="C395" i="26"/>
  <c r="R465" i="26" l="1"/>
  <c r="S466" i="26"/>
  <c r="B395" i="26"/>
  <c r="C396" i="26"/>
  <c r="R466" i="26" l="1"/>
  <c r="S467" i="26"/>
  <c r="B396" i="26"/>
  <c r="C397" i="26"/>
  <c r="S468" i="26" l="1"/>
  <c r="R467" i="26"/>
  <c r="B397" i="26"/>
  <c r="C398" i="26"/>
  <c r="R468" i="26" l="1"/>
  <c r="S469" i="26"/>
  <c r="B398" i="26"/>
  <c r="C399" i="26"/>
  <c r="R469" i="26" l="1"/>
  <c r="S470" i="26"/>
  <c r="B399" i="26"/>
  <c r="C400" i="26"/>
  <c r="R470" i="26" l="1"/>
  <c r="S471" i="26"/>
  <c r="B400" i="26"/>
  <c r="C401" i="26"/>
  <c r="S472" i="26" l="1"/>
  <c r="R471" i="26"/>
  <c r="B401" i="26"/>
  <c r="C402" i="26"/>
  <c r="R472" i="26" l="1"/>
  <c r="S473" i="26"/>
  <c r="B402" i="26"/>
  <c r="C403" i="26"/>
  <c r="R473" i="26" l="1"/>
  <c r="S474" i="26"/>
  <c r="B403" i="26"/>
  <c r="C404" i="26"/>
  <c r="R474" i="26" l="1"/>
  <c r="S475" i="26"/>
  <c r="B404" i="26"/>
  <c r="C405" i="26"/>
  <c r="S476" i="26" l="1"/>
  <c r="R475" i="26"/>
  <c r="B405" i="26"/>
  <c r="C406" i="26"/>
  <c r="R476" i="26" l="1"/>
  <c r="S477" i="26"/>
  <c r="B406" i="26"/>
  <c r="C407" i="26"/>
  <c r="R477" i="26" l="1"/>
  <c r="S478" i="26"/>
  <c r="B407" i="26"/>
  <c r="C408" i="26"/>
  <c r="R478" i="26" l="1"/>
  <c r="S479" i="26"/>
  <c r="B408" i="26"/>
  <c r="C409" i="26"/>
  <c r="S480" i="26" l="1"/>
  <c r="R479" i="26"/>
  <c r="B409" i="26"/>
  <c r="C410" i="26"/>
  <c r="R480" i="26" l="1"/>
  <c r="S481" i="26"/>
  <c r="B410" i="26"/>
  <c r="C411" i="26"/>
  <c r="R481" i="26" l="1"/>
  <c r="S482" i="26"/>
  <c r="B411" i="26"/>
  <c r="C412" i="26"/>
  <c r="R482" i="26" l="1"/>
  <c r="S483" i="26"/>
  <c r="B412" i="26"/>
  <c r="C413" i="26"/>
  <c r="S484" i="26" l="1"/>
  <c r="R483" i="26"/>
  <c r="B413" i="26"/>
  <c r="C414" i="26"/>
  <c r="R484" i="26" l="1"/>
  <c r="S485" i="26"/>
  <c r="B414" i="26"/>
  <c r="C415" i="26"/>
  <c r="R485" i="26" l="1"/>
  <c r="S486" i="26"/>
  <c r="B415" i="26"/>
  <c r="C416" i="26"/>
  <c r="R486" i="26" l="1"/>
  <c r="S487" i="26"/>
  <c r="B416" i="26"/>
  <c r="C417" i="26"/>
  <c r="S488" i="26" l="1"/>
  <c r="R487" i="26"/>
  <c r="B417" i="26"/>
  <c r="C418" i="26"/>
  <c r="R488" i="26" l="1"/>
  <c r="S489" i="26"/>
  <c r="B418" i="26"/>
  <c r="C419" i="26"/>
  <c r="R489" i="26" l="1"/>
  <c r="S490" i="26"/>
  <c r="B419" i="26"/>
  <c r="C420" i="26"/>
  <c r="R490" i="26" l="1"/>
  <c r="S491" i="26"/>
  <c r="B420" i="26"/>
  <c r="C421" i="26"/>
  <c r="S492" i="26" l="1"/>
  <c r="R491" i="26"/>
  <c r="B421" i="26"/>
  <c r="C422" i="26"/>
  <c r="R492" i="26" l="1"/>
  <c r="S493" i="26"/>
  <c r="B422" i="26"/>
  <c r="C423" i="26"/>
  <c r="R493" i="26" l="1"/>
  <c r="S494" i="26"/>
  <c r="B423" i="26"/>
  <c r="C424" i="26"/>
  <c r="R494" i="26" l="1"/>
  <c r="S495" i="26"/>
  <c r="B424" i="26"/>
  <c r="C425" i="26"/>
  <c r="S496" i="26" l="1"/>
  <c r="R495" i="26"/>
  <c r="B425" i="26"/>
  <c r="C426" i="26"/>
  <c r="R496" i="26" l="1"/>
  <c r="S497" i="26"/>
  <c r="B426" i="26"/>
  <c r="C427" i="26"/>
  <c r="R497" i="26" l="1"/>
  <c r="S498" i="26"/>
  <c r="B427" i="26"/>
  <c r="C428" i="26"/>
  <c r="S499" i="26" l="1"/>
  <c r="R498" i="26"/>
  <c r="B428" i="26"/>
  <c r="C429" i="26"/>
  <c r="R499" i="26" l="1"/>
  <c r="S500" i="26"/>
  <c r="B429" i="26"/>
  <c r="C430" i="26"/>
  <c r="S501" i="26" l="1"/>
  <c r="R500" i="26"/>
  <c r="B430" i="26"/>
  <c r="C431" i="26"/>
  <c r="R501" i="26" l="1"/>
  <c r="S502" i="26"/>
  <c r="B431" i="26"/>
  <c r="C432" i="26"/>
  <c r="S503" i="26" l="1"/>
  <c r="R502" i="26"/>
  <c r="B432" i="26"/>
  <c r="C433" i="26"/>
  <c r="R503" i="26" l="1"/>
  <c r="S504" i="26"/>
  <c r="B433" i="26"/>
  <c r="C434" i="26"/>
  <c r="S505" i="26" l="1"/>
  <c r="R504" i="26"/>
  <c r="B434" i="26"/>
  <c r="C435" i="26"/>
  <c r="R505" i="26" l="1"/>
  <c r="S506" i="26"/>
  <c r="B435" i="26"/>
  <c r="C436" i="26"/>
  <c r="S507" i="26" l="1"/>
  <c r="R506" i="26"/>
  <c r="B436" i="26"/>
  <c r="C437" i="26"/>
  <c r="R507" i="26" l="1"/>
  <c r="S508" i="26"/>
  <c r="B437" i="26"/>
  <c r="C438" i="26"/>
  <c r="S509" i="26" l="1"/>
  <c r="R508" i="26"/>
  <c r="B438" i="26"/>
  <c r="C439" i="26"/>
  <c r="R509" i="26" l="1"/>
  <c r="S510" i="26"/>
  <c r="B439" i="26"/>
  <c r="C440" i="26"/>
  <c r="S511" i="26" l="1"/>
  <c r="R510" i="26"/>
  <c r="B440" i="26"/>
  <c r="C441" i="26"/>
  <c r="R511" i="26" l="1"/>
  <c r="S512" i="26"/>
  <c r="B441" i="26"/>
  <c r="C442" i="26"/>
  <c r="S513" i="26" l="1"/>
  <c r="R512" i="26"/>
  <c r="B442" i="26"/>
  <c r="C443" i="26"/>
  <c r="R513" i="26" l="1"/>
  <c r="S514" i="26"/>
  <c r="B443" i="26"/>
  <c r="C444" i="26"/>
  <c r="S515" i="26" l="1"/>
  <c r="R514" i="26"/>
  <c r="B444" i="26"/>
  <c r="C445" i="26"/>
  <c r="R515" i="26" l="1"/>
  <c r="S516" i="26"/>
  <c r="B445" i="26"/>
  <c r="C446" i="26"/>
  <c r="S517" i="26" l="1"/>
  <c r="R516" i="26"/>
  <c r="B446" i="26"/>
  <c r="C447" i="26"/>
  <c r="R517" i="26" l="1"/>
  <c r="S518" i="26"/>
  <c r="B447" i="26"/>
  <c r="C448" i="26"/>
  <c r="R518" i="26" l="1"/>
  <c r="S519" i="26"/>
  <c r="B448" i="26"/>
  <c r="C449" i="26"/>
  <c r="R519" i="26" l="1"/>
  <c r="S520" i="26"/>
  <c r="B449" i="26"/>
  <c r="C450" i="26"/>
  <c r="S521" i="26" l="1"/>
  <c r="R520" i="26"/>
  <c r="B450" i="26"/>
  <c r="C451" i="26"/>
  <c r="S522" i="26" l="1"/>
  <c r="R521" i="26"/>
  <c r="B451" i="26"/>
  <c r="C452" i="26"/>
  <c r="S523" i="26" l="1"/>
  <c r="R522" i="26"/>
  <c r="B452" i="26"/>
  <c r="C453" i="26"/>
  <c r="R523" i="26" l="1"/>
  <c r="S524" i="26"/>
  <c r="B453" i="26"/>
  <c r="C454" i="26"/>
  <c r="R524" i="26" l="1"/>
  <c r="S525" i="26"/>
  <c r="B454" i="26"/>
  <c r="C455" i="26"/>
  <c r="R525" i="26" l="1"/>
  <c r="S526" i="26"/>
  <c r="B455" i="26"/>
  <c r="C456" i="26"/>
  <c r="S527" i="26" l="1"/>
  <c r="R526" i="26"/>
  <c r="B456" i="26"/>
  <c r="C457" i="26"/>
  <c r="R527" i="26" l="1"/>
  <c r="S528" i="26"/>
  <c r="B457" i="26"/>
  <c r="C458" i="26"/>
  <c r="R528" i="26" l="1"/>
  <c r="S529" i="26"/>
  <c r="B458" i="26"/>
  <c r="C459" i="26"/>
  <c r="R529" i="26" l="1"/>
  <c r="S530" i="26"/>
  <c r="B459" i="26"/>
  <c r="C460" i="26"/>
  <c r="S531" i="26" l="1"/>
  <c r="R530" i="26"/>
  <c r="B460" i="26"/>
  <c r="C461" i="26"/>
  <c r="R531" i="26" l="1"/>
  <c r="S532" i="26"/>
  <c r="B461" i="26"/>
  <c r="C462" i="26"/>
  <c r="R532" i="26" l="1"/>
  <c r="S533" i="26"/>
  <c r="B462" i="26"/>
  <c r="C463" i="26"/>
  <c r="R533" i="26" l="1"/>
  <c r="S534" i="26"/>
  <c r="B463" i="26"/>
  <c r="C464" i="26"/>
  <c r="S535" i="26" l="1"/>
  <c r="R534" i="26"/>
  <c r="B464" i="26"/>
  <c r="C465" i="26"/>
  <c r="R535" i="26" l="1"/>
  <c r="S536" i="26"/>
  <c r="B465" i="26"/>
  <c r="C466" i="26"/>
  <c r="R536" i="26" l="1"/>
  <c r="S537" i="26"/>
  <c r="B466" i="26"/>
  <c r="C467" i="26"/>
  <c r="R537" i="26" l="1"/>
  <c r="S538" i="26"/>
  <c r="B467" i="26"/>
  <c r="C468" i="26"/>
  <c r="S539" i="26" l="1"/>
  <c r="R538" i="26"/>
  <c r="B468" i="26"/>
  <c r="C469" i="26"/>
  <c r="R539" i="26" l="1"/>
  <c r="S540" i="26"/>
  <c r="B469" i="26"/>
  <c r="C470" i="26"/>
  <c r="R540" i="26" l="1"/>
  <c r="S541" i="26"/>
  <c r="B470" i="26"/>
  <c r="C471" i="26"/>
  <c r="R541" i="26" l="1"/>
  <c r="S542" i="26"/>
  <c r="B471" i="26"/>
  <c r="C472" i="26"/>
  <c r="S543" i="26" l="1"/>
  <c r="R542" i="26"/>
  <c r="B472" i="26"/>
  <c r="C473" i="26"/>
  <c r="R543" i="26" l="1"/>
  <c r="S544" i="26"/>
  <c r="B473" i="26"/>
  <c r="C474" i="26"/>
  <c r="R544" i="26" l="1"/>
  <c r="S545" i="26"/>
  <c r="B474" i="26"/>
  <c r="C475" i="26"/>
  <c r="R545" i="26" l="1"/>
  <c r="S546" i="26"/>
  <c r="B475" i="26"/>
  <c r="C476" i="26"/>
  <c r="S547" i="26" l="1"/>
  <c r="R546" i="26"/>
  <c r="B476" i="26"/>
  <c r="C477" i="26"/>
  <c r="R547" i="26" l="1"/>
  <c r="S548" i="26"/>
  <c r="B477" i="26"/>
  <c r="C478" i="26"/>
  <c r="R548" i="26" l="1"/>
  <c r="S549" i="26"/>
  <c r="B478" i="26"/>
  <c r="C479" i="26"/>
  <c r="R549" i="26" l="1"/>
  <c r="S550" i="26"/>
  <c r="B479" i="26"/>
  <c r="C480" i="26"/>
  <c r="S551" i="26" l="1"/>
  <c r="R550" i="26"/>
  <c r="B480" i="26"/>
  <c r="C481" i="26"/>
  <c r="R551" i="26" l="1"/>
  <c r="S552" i="26"/>
  <c r="B481" i="26"/>
  <c r="C482" i="26"/>
  <c r="R552" i="26" l="1"/>
  <c r="S553" i="26"/>
  <c r="B482" i="26"/>
  <c r="C483" i="26"/>
  <c r="R553" i="26" l="1"/>
  <c r="S554" i="26"/>
  <c r="B483" i="26"/>
  <c r="C484" i="26"/>
  <c r="S555" i="26" l="1"/>
  <c r="R554" i="26"/>
  <c r="B484" i="26"/>
  <c r="C485" i="26"/>
  <c r="R555" i="26" l="1"/>
  <c r="S556" i="26"/>
  <c r="B485" i="26"/>
  <c r="C486" i="26"/>
  <c r="R556" i="26" l="1"/>
  <c r="S557" i="26"/>
  <c r="B486" i="26"/>
  <c r="C487" i="26"/>
  <c r="R557" i="26" l="1"/>
  <c r="S558" i="26"/>
  <c r="B487" i="26"/>
  <c r="C488" i="26"/>
  <c r="S559" i="26" l="1"/>
  <c r="R558" i="26"/>
  <c r="B488" i="26"/>
  <c r="C489" i="26"/>
  <c r="R559" i="26" l="1"/>
  <c r="S560" i="26"/>
  <c r="B489" i="26"/>
  <c r="C490" i="26"/>
  <c r="R560" i="26" l="1"/>
  <c r="S561" i="26"/>
  <c r="B490" i="26"/>
  <c r="C491" i="26"/>
  <c r="R561" i="26" l="1"/>
  <c r="S562" i="26"/>
  <c r="B491" i="26"/>
  <c r="C492" i="26"/>
  <c r="S563" i="26" l="1"/>
  <c r="R562" i="26"/>
  <c r="B492" i="26"/>
  <c r="C493" i="26"/>
  <c r="R563" i="26" l="1"/>
  <c r="S564" i="26"/>
  <c r="B493" i="26"/>
  <c r="C494" i="26"/>
  <c r="R564" i="26" l="1"/>
  <c r="S565" i="26"/>
  <c r="B494" i="26"/>
  <c r="C495" i="26"/>
  <c r="R565" i="26" l="1"/>
  <c r="S566" i="26"/>
  <c r="B495" i="26"/>
  <c r="C496" i="26"/>
  <c r="S567" i="26" l="1"/>
  <c r="R566" i="26"/>
  <c r="B496" i="26"/>
  <c r="C497" i="26"/>
  <c r="R567" i="26" l="1"/>
  <c r="S568" i="26"/>
  <c r="B497" i="26"/>
  <c r="C498" i="26"/>
  <c r="R568" i="26" l="1"/>
  <c r="S569" i="26"/>
  <c r="B498" i="26"/>
  <c r="C499" i="26"/>
  <c r="R569" i="26" l="1"/>
  <c r="S570" i="26"/>
  <c r="B499" i="26"/>
  <c r="C500" i="26"/>
  <c r="S571" i="26" l="1"/>
  <c r="R570" i="26"/>
  <c r="B500" i="26"/>
  <c r="C501" i="26"/>
  <c r="R571" i="26" l="1"/>
  <c r="S572" i="26"/>
  <c r="B501" i="26"/>
  <c r="C502" i="26"/>
  <c r="R572" i="26" l="1"/>
  <c r="S573" i="26"/>
  <c r="B502" i="26"/>
  <c r="C503" i="26"/>
  <c r="S574" i="26" l="1"/>
  <c r="R573" i="26"/>
  <c r="B503" i="26"/>
  <c r="C504" i="26"/>
  <c r="S575" i="26" l="1"/>
  <c r="R574" i="26"/>
  <c r="B504" i="26"/>
  <c r="C505" i="26"/>
  <c r="R575" i="26" l="1"/>
  <c r="S576" i="26"/>
  <c r="B505" i="26"/>
  <c r="C506" i="26"/>
  <c r="R576" i="26" l="1"/>
  <c r="S577" i="26"/>
  <c r="B506" i="26"/>
  <c r="C507" i="26"/>
  <c r="R577" i="26" l="1"/>
  <c r="S578" i="26"/>
  <c r="B507" i="26"/>
  <c r="C508" i="26"/>
  <c r="S579" i="26" l="1"/>
  <c r="R578" i="26"/>
  <c r="B508" i="26"/>
  <c r="C509" i="26"/>
  <c r="R579" i="26" l="1"/>
  <c r="S580" i="26"/>
  <c r="B509" i="26"/>
  <c r="C510" i="26"/>
  <c r="R580" i="26" l="1"/>
  <c r="S581" i="26"/>
  <c r="B510" i="26"/>
  <c r="C511" i="26"/>
  <c r="R581" i="26" l="1"/>
  <c r="S582" i="26"/>
  <c r="B511" i="26"/>
  <c r="C512" i="26"/>
  <c r="S583" i="26" l="1"/>
  <c r="R582" i="26"/>
  <c r="B512" i="26"/>
  <c r="C513" i="26"/>
  <c r="R583" i="26" l="1"/>
  <c r="S584" i="26"/>
  <c r="B513" i="26"/>
  <c r="C514" i="26"/>
  <c r="R584" i="26" l="1"/>
  <c r="S585" i="26"/>
  <c r="B514" i="26"/>
  <c r="C515" i="26"/>
  <c r="R585" i="26" l="1"/>
  <c r="S586" i="26"/>
  <c r="B515" i="26"/>
  <c r="C516" i="26"/>
  <c r="S587" i="26" l="1"/>
  <c r="R586" i="26"/>
  <c r="B516" i="26"/>
  <c r="C517" i="26"/>
  <c r="R587" i="26" l="1"/>
  <c r="S588" i="26"/>
  <c r="B517" i="26"/>
  <c r="C518" i="26"/>
  <c r="R588" i="26" l="1"/>
  <c r="S589" i="26"/>
  <c r="B518" i="26"/>
  <c r="C519" i="26"/>
  <c r="R589" i="26" l="1"/>
  <c r="S590" i="26"/>
  <c r="B519" i="26"/>
  <c r="C520" i="26"/>
  <c r="S591" i="26" l="1"/>
  <c r="R590" i="26"/>
  <c r="B520" i="26"/>
  <c r="C521" i="26"/>
  <c r="R591" i="26" l="1"/>
  <c r="S592" i="26"/>
  <c r="B521" i="26"/>
  <c r="C522" i="26"/>
  <c r="R592" i="26" l="1"/>
  <c r="S593" i="26"/>
  <c r="B522" i="26"/>
  <c r="C523" i="26"/>
  <c r="R593" i="26" l="1"/>
  <c r="S594" i="26"/>
  <c r="B523" i="26"/>
  <c r="C524" i="26"/>
  <c r="S595" i="26" l="1"/>
  <c r="R594" i="26"/>
  <c r="B524" i="26"/>
  <c r="C525" i="26"/>
  <c r="R595" i="26" l="1"/>
  <c r="S596" i="26"/>
  <c r="B525" i="26"/>
  <c r="C526" i="26"/>
  <c r="R596" i="26" l="1"/>
  <c r="S597" i="26"/>
  <c r="B526" i="26"/>
  <c r="C527" i="26"/>
  <c r="R597" i="26" l="1"/>
  <c r="S598" i="26"/>
  <c r="B527" i="26"/>
  <c r="C528" i="26"/>
  <c r="S599" i="26" l="1"/>
  <c r="R598" i="26"/>
  <c r="B528" i="26"/>
  <c r="C529" i="26"/>
  <c r="R599" i="26" l="1"/>
  <c r="S600" i="26"/>
  <c r="B529" i="26"/>
  <c r="C530" i="26"/>
  <c r="R600" i="26" l="1"/>
  <c r="S601" i="26"/>
  <c r="B530" i="26"/>
  <c r="C531" i="26"/>
  <c r="R601" i="26" l="1"/>
  <c r="S602" i="26"/>
  <c r="B531" i="26"/>
  <c r="C532" i="26"/>
  <c r="S603" i="26" l="1"/>
  <c r="R602" i="26"/>
  <c r="B532" i="26"/>
  <c r="C533" i="26"/>
  <c r="R603" i="26" l="1"/>
  <c r="S604" i="26"/>
  <c r="B533" i="26"/>
  <c r="C534" i="26"/>
  <c r="R604" i="26" l="1"/>
  <c r="S605" i="26"/>
  <c r="B534" i="26"/>
  <c r="C535" i="26"/>
  <c r="R605" i="26" l="1"/>
  <c r="S606" i="26"/>
  <c r="B535" i="26"/>
  <c r="C536" i="26"/>
  <c r="S607" i="26" l="1"/>
  <c r="R606" i="26"/>
  <c r="B536" i="26"/>
  <c r="C537" i="26"/>
  <c r="R607" i="26" l="1"/>
  <c r="S608" i="26"/>
  <c r="B537" i="26"/>
  <c r="C538" i="26"/>
  <c r="R608" i="26" l="1"/>
  <c r="S609" i="26"/>
  <c r="B538" i="26"/>
  <c r="C539" i="26"/>
  <c r="R609" i="26" l="1"/>
  <c r="S610" i="26"/>
  <c r="B539" i="26"/>
  <c r="C540" i="26"/>
  <c r="S611" i="26" l="1"/>
  <c r="R610" i="26"/>
  <c r="B540" i="26"/>
  <c r="C541" i="26"/>
  <c r="R611" i="26" l="1"/>
  <c r="S612" i="26"/>
  <c r="B541" i="26"/>
  <c r="C542" i="26"/>
  <c r="R612" i="26" l="1"/>
  <c r="S613" i="26"/>
  <c r="B542" i="26"/>
  <c r="C543" i="26"/>
  <c r="R613" i="26" l="1"/>
  <c r="S614" i="26"/>
  <c r="B543" i="26"/>
  <c r="C544" i="26"/>
  <c r="S615" i="26" l="1"/>
  <c r="R614" i="26"/>
  <c r="B544" i="26"/>
  <c r="C545" i="26"/>
  <c r="R615" i="26" l="1"/>
  <c r="S616" i="26"/>
  <c r="B545" i="26"/>
  <c r="C546" i="26"/>
  <c r="R616" i="26" l="1"/>
  <c r="S617" i="26"/>
  <c r="B546" i="26"/>
  <c r="C547" i="26"/>
  <c r="R617" i="26" l="1"/>
  <c r="S618" i="26"/>
  <c r="B547" i="26"/>
  <c r="C548" i="26"/>
  <c r="S619" i="26" l="1"/>
  <c r="R618" i="26"/>
  <c r="B548" i="26"/>
  <c r="C549" i="26"/>
  <c r="R619" i="26" l="1"/>
  <c r="S620" i="26"/>
  <c r="B549" i="26"/>
  <c r="C550" i="26"/>
  <c r="S621" i="26" l="1"/>
  <c r="R620" i="26"/>
  <c r="B550" i="26"/>
  <c r="C551" i="26"/>
  <c r="S622" i="26" l="1"/>
  <c r="R621" i="26"/>
  <c r="B551" i="26"/>
  <c r="C552" i="26"/>
  <c r="S623" i="26" l="1"/>
  <c r="R622" i="26"/>
  <c r="B552" i="26"/>
  <c r="C553" i="26"/>
  <c r="R623" i="26" l="1"/>
  <c r="S624" i="26"/>
  <c r="B553" i="26"/>
  <c r="C554" i="26"/>
  <c r="S625" i="26" l="1"/>
  <c r="R624" i="26"/>
  <c r="B554" i="26"/>
  <c r="C555" i="26"/>
  <c r="R625" i="26" l="1"/>
  <c r="S626" i="26"/>
  <c r="B555" i="26"/>
  <c r="C556" i="26"/>
  <c r="S627" i="26" l="1"/>
  <c r="R626" i="26"/>
  <c r="B556" i="26"/>
  <c r="C557" i="26"/>
  <c r="S628" i="26" l="1"/>
  <c r="R627" i="26"/>
  <c r="B557" i="26"/>
  <c r="C558" i="26"/>
  <c r="S629" i="26" l="1"/>
  <c r="R628" i="26"/>
  <c r="B558" i="26"/>
  <c r="C559" i="26"/>
  <c r="R629" i="26" l="1"/>
  <c r="S630" i="26"/>
  <c r="B559" i="26"/>
  <c r="C560" i="26"/>
  <c r="S631" i="26" l="1"/>
  <c r="R630" i="26"/>
  <c r="B560" i="26"/>
  <c r="C561" i="26"/>
  <c r="S632" i="26" l="1"/>
  <c r="R631" i="26"/>
  <c r="B561" i="26"/>
  <c r="C562" i="26"/>
  <c r="S633" i="26" l="1"/>
  <c r="R632" i="26"/>
  <c r="B562" i="26"/>
  <c r="C563" i="26"/>
  <c r="R633" i="26" l="1"/>
  <c r="S634" i="26"/>
  <c r="B563" i="26"/>
  <c r="C564" i="26"/>
  <c r="R634" i="26" l="1"/>
  <c r="S635" i="26"/>
  <c r="B564" i="26"/>
  <c r="C565" i="26"/>
  <c r="R635" i="26" l="1"/>
  <c r="S636" i="26"/>
  <c r="B565" i="26"/>
  <c r="C566" i="26"/>
  <c r="S637" i="26" l="1"/>
  <c r="R636" i="26"/>
  <c r="B566" i="26"/>
  <c r="C567" i="26"/>
  <c r="R637" i="26" l="1"/>
  <c r="S638" i="26"/>
  <c r="B567" i="26"/>
  <c r="C568" i="26"/>
  <c r="R638" i="26" l="1"/>
  <c r="S639" i="26"/>
  <c r="B568" i="26"/>
  <c r="C569" i="26"/>
  <c r="R639" i="26" l="1"/>
  <c r="S640" i="26"/>
  <c r="B569" i="26"/>
  <c r="C570" i="26"/>
  <c r="S641" i="26" l="1"/>
  <c r="R640" i="26"/>
  <c r="B570" i="26"/>
  <c r="C571" i="26"/>
  <c r="R641" i="26" l="1"/>
  <c r="S642" i="26"/>
  <c r="B571" i="26"/>
  <c r="C572" i="26"/>
  <c r="R642" i="26" l="1"/>
  <c r="S643" i="26"/>
  <c r="B572" i="26"/>
  <c r="C573" i="26"/>
  <c r="R643" i="26" l="1"/>
  <c r="S644" i="26"/>
  <c r="B573" i="26"/>
  <c r="C574" i="26"/>
  <c r="S645" i="26" l="1"/>
  <c r="R644" i="26"/>
  <c r="B574" i="26"/>
  <c r="C575" i="26"/>
  <c r="R645" i="26" l="1"/>
  <c r="S646" i="26"/>
  <c r="B575" i="26"/>
  <c r="C576" i="26"/>
  <c r="R646" i="26" l="1"/>
  <c r="S647" i="26"/>
  <c r="B576" i="26"/>
  <c r="C577" i="26"/>
  <c r="R647" i="26" l="1"/>
  <c r="S648" i="26"/>
  <c r="B577" i="26"/>
  <c r="C578" i="26"/>
  <c r="S649" i="26" l="1"/>
  <c r="R648" i="26"/>
  <c r="B578" i="26"/>
  <c r="C579" i="26"/>
  <c r="R649" i="26" l="1"/>
  <c r="S650" i="26"/>
  <c r="B579" i="26"/>
  <c r="C580" i="26"/>
  <c r="R650" i="26" l="1"/>
  <c r="S651" i="26"/>
  <c r="B580" i="26"/>
  <c r="C581" i="26"/>
  <c r="R651" i="26" l="1"/>
  <c r="S652" i="26"/>
  <c r="B581" i="26"/>
  <c r="C582" i="26"/>
  <c r="S653" i="26" l="1"/>
  <c r="R652" i="26"/>
  <c r="B582" i="26"/>
  <c r="C583" i="26"/>
  <c r="R653" i="26" l="1"/>
  <c r="S654" i="26"/>
  <c r="B583" i="26"/>
  <c r="C584" i="26"/>
  <c r="R654" i="26" l="1"/>
  <c r="S655" i="26"/>
  <c r="B584" i="26"/>
  <c r="C585" i="26"/>
  <c r="R655" i="26" l="1"/>
  <c r="S656" i="26"/>
  <c r="B585" i="26"/>
  <c r="C586" i="26"/>
  <c r="S657" i="26" l="1"/>
  <c r="R656" i="26"/>
  <c r="B586" i="26"/>
  <c r="C587" i="26"/>
  <c r="R657" i="26" l="1"/>
  <c r="S658" i="26"/>
  <c r="B587" i="26"/>
  <c r="C588" i="26"/>
  <c r="R658" i="26" l="1"/>
  <c r="S659" i="26"/>
  <c r="B588" i="26"/>
  <c r="C589" i="26"/>
  <c r="R659" i="26" l="1"/>
  <c r="S660" i="26"/>
  <c r="B589" i="26"/>
  <c r="C590" i="26"/>
  <c r="S661" i="26" l="1"/>
  <c r="R660" i="26"/>
  <c r="B590" i="26"/>
  <c r="C591" i="26"/>
  <c r="R661" i="26" l="1"/>
  <c r="S662" i="26"/>
  <c r="B591" i="26"/>
  <c r="C592" i="26"/>
  <c r="R662" i="26" l="1"/>
  <c r="S663" i="26"/>
  <c r="B592" i="26"/>
  <c r="C593" i="26"/>
  <c r="R663" i="26" l="1"/>
  <c r="S664" i="26"/>
  <c r="B593" i="26"/>
  <c r="C594" i="26"/>
  <c r="S665" i="26" l="1"/>
  <c r="R664" i="26"/>
  <c r="B594" i="26"/>
  <c r="C595" i="26"/>
  <c r="R665" i="26" l="1"/>
  <c r="S666" i="26"/>
  <c r="B595" i="26"/>
  <c r="C596" i="26"/>
  <c r="R666" i="26" l="1"/>
  <c r="S667" i="26"/>
  <c r="B596" i="26"/>
  <c r="C597" i="26"/>
  <c r="R667" i="26" l="1"/>
  <c r="S668" i="26"/>
  <c r="B597" i="26"/>
  <c r="C598" i="26"/>
  <c r="S669" i="26" l="1"/>
  <c r="R668" i="26"/>
  <c r="B598" i="26"/>
  <c r="C599" i="26"/>
  <c r="R669" i="26" l="1"/>
  <c r="S670" i="26"/>
  <c r="B599" i="26"/>
  <c r="C600" i="26"/>
  <c r="R670" i="26" l="1"/>
  <c r="S671" i="26"/>
  <c r="B600" i="26"/>
  <c r="C601" i="26"/>
  <c r="R671" i="26" l="1"/>
  <c r="S672" i="26"/>
  <c r="B601" i="26"/>
  <c r="C602" i="26"/>
  <c r="S673" i="26" l="1"/>
  <c r="R672" i="26"/>
  <c r="B602" i="26"/>
  <c r="C603" i="26"/>
  <c r="R673" i="26" l="1"/>
  <c r="S674" i="26"/>
  <c r="B603" i="26"/>
  <c r="C604" i="26"/>
  <c r="S675" i="26" l="1"/>
  <c r="R674" i="26"/>
  <c r="B604" i="26"/>
  <c r="C605" i="26"/>
  <c r="R675" i="26" l="1"/>
  <c r="S676" i="26"/>
  <c r="B605" i="26"/>
  <c r="C606" i="26"/>
  <c r="S677" i="26" l="1"/>
  <c r="R676" i="26"/>
  <c r="B606" i="26"/>
  <c r="C607" i="26"/>
  <c r="R677" i="26" l="1"/>
  <c r="S678" i="26"/>
  <c r="B607" i="26"/>
  <c r="C608" i="26"/>
  <c r="S679" i="26" l="1"/>
  <c r="R678" i="26"/>
  <c r="B608" i="26"/>
  <c r="C609" i="26"/>
  <c r="R679" i="26" l="1"/>
  <c r="S680" i="26"/>
  <c r="B609" i="26"/>
  <c r="C610" i="26"/>
  <c r="S681" i="26" l="1"/>
  <c r="R680" i="26"/>
  <c r="B610" i="26"/>
  <c r="C611" i="26"/>
  <c r="R681" i="26" l="1"/>
  <c r="S682" i="26"/>
  <c r="B611" i="26"/>
  <c r="C612" i="26"/>
  <c r="S683" i="26" l="1"/>
  <c r="R682" i="26"/>
  <c r="B612" i="26"/>
  <c r="C613" i="26"/>
  <c r="R683" i="26" l="1"/>
  <c r="S684" i="26"/>
  <c r="B613" i="26"/>
  <c r="C614" i="26"/>
  <c r="R684" i="26" l="1"/>
  <c r="S685" i="26"/>
  <c r="B614" i="26"/>
  <c r="C615" i="26"/>
  <c r="R685" i="26" l="1"/>
  <c r="S686" i="26"/>
  <c r="B615" i="26"/>
  <c r="C616" i="26"/>
  <c r="S687" i="26" l="1"/>
  <c r="R686" i="26"/>
  <c r="B616" i="26"/>
  <c r="C617" i="26"/>
  <c r="R687" i="26" l="1"/>
  <c r="S688" i="26"/>
  <c r="B617" i="26"/>
  <c r="C618" i="26"/>
  <c r="R688" i="26" l="1"/>
  <c r="S689" i="26"/>
  <c r="B618" i="26"/>
  <c r="C619" i="26"/>
  <c r="R689" i="26" l="1"/>
  <c r="S690" i="26"/>
  <c r="B619" i="26"/>
  <c r="C620" i="26"/>
  <c r="S691" i="26" l="1"/>
  <c r="R690" i="26"/>
  <c r="B620" i="26"/>
  <c r="C621" i="26"/>
  <c r="R691" i="26" l="1"/>
  <c r="S692" i="26"/>
  <c r="B621" i="26"/>
  <c r="C622" i="26"/>
  <c r="R692" i="26" l="1"/>
  <c r="S693" i="26"/>
  <c r="B622" i="26"/>
  <c r="C623" i="26"/>
  <c r="R693" i="26" l="1"/>
  <c r="S694" i="26"/>
  <c r="B623" i="26"/>
  <c r="C624" i="26"/>
  <c r="S695" i="26" l="1"/>
  <c r="R694" i="26"/>
  <c r="B624" i="26"/>
  <c r="C625" i="26"/>
  <c r="R695" i="26" l="1"/>
  <c r="S696" i="26"/>
  <c r="B625" i="26"/>
  <c r="C626" i="26"/>
  <c r="R696" i="26" l="1"/>
  <c r="S697" i="26"/>
  <c r="B626" i="26"/>
  <c r="C627" i="26"/>
  <c r="R697" i="26" l="1"/>
  <c r="S698" i="26"/>
  <c r="B627" i="26"/>
  <c r="C628" i="26"/>
  <c r="S699" i="26" l="1"/>
  <c r="R698" i="26"/>
  <c r="B628" i="26"/>
  <c r="C629" i="26"/>
  <c r="R699" i="26" l="1"/>
  <c r="S700" i="26"/>
  <c r="B629" i="26"/>
  <c r="C630" i="26"/>
  <c r="R700" i="26" l="1"/>
  <c r="S701" i="26"/>
  <c r="B630" i="26"/>
  <c r="C631" i="26"/>
  <c r="R701" i="26" l="1"/>
  <c r="S702" i="26"/>
  <c r="B631" i="26"/>
  <c r="C632" i="26"/>
  <c r="S703" i="26" l="1"/>
  <c r="R702" i="26"/>
  <c r="B632" i="26"/>
  <c r="C633" i="26"/>
  <c r="R703" i="26" l="1"/>
  <c r="S704" i="26"/>
  <c r="B633" i="26"/>
  <c r="C634" i="26"/>
  <c r="R704" i="26" l="1"/>
  <c r="S705" i="26"/>
  <c r="B634" i="26"/>
  <c r="C635" i="26"/>
  <c r="R705" i="26" l="1"/>
  <c r="S706" i="26"/>
  <c r="B635" i="26"/>
  <c r="C636" i="26"/>
  <c r="S707" i="26" l="1"/>
  <c r="R706" i="26"/>
  <c r="B636" i="26"/>
  <c r="C637" i="26"/>
  <c r="S708" i="26" l="1"/>
  <c r="R707" i="26"/>
  <c r="B637" i="26"/>
  <c r="C638" i="26"/>
  <c r="S709" i="26" l="1"/>
  <c r="R708" i="26"/>
  <c r="B638" i="26"/>
  <c r="C639" i="26"/>
  <c r="R709" i="26" l="1"/>
  <c r="S710" i="26"/>
  <c r="B639" i="26"/>
  <c r="C640" i="26"/>
  <c r="R710" i="26" l="1"/>
  <c r="S711" i="26"/>
  <c r="B640" i="26"/>
  <c r="C641" i="26"/>
  <c r="S712" i="26" l="1"/>
  <c r="R711" i="26"/>
  <c r="B641" i="26"/>
  <c r="C642" i="26"/>
  <c r="R712" i="26" l="1"/>
  <c r="S713" i="26"/>
  <c r="B642" i="26"/>
  <c r="C643" i="26"/>
  <c r="R713" i="26" l="1"/>
  <c r="S714" i="26"/>
  <c r="B643" i="26"/>
  <c r="C644" i="26"/>
  <c r="R714" i="26" l="1"/>
  <c r="S715" i="26"/>
  <c r="B644" i="26"/>
  <c r="C645" i="26"/>
  <c r="S716" i="26" l="1"/>
  <c r="R715" i="26"/>
  <c r="B645" i="26"/>
  <c r="C646" i="26"/>
  <c r="R716" i="26" l="1"/>
  <c r="S717" i="26"/>
  <c r="B646" i="26"/>
  <c r="C647" i="26"/>
  <c r="R717" i="26" l="1"/>
  <c r="S718" i="26"/>
  <c r="B647" i="26"/>
  <c r="C648" i="26"/>
  <c r="R718" i="26" l="1"/>
  <c r="S719" i="26"/>
  <c r="B648" i="26"/>
  <c r="C649" i="26"/>
  <c r="S720" i="26" l="1"/>
  <c r="R719" i="26"/>
  <c r="B649" i="26"/>
  <c r="C650" i="26"/>
  <c r="R720" i="26" l="1"/>
  <c r="S721" i="26"/>
  <c r="B650" i="26"/>
  <c r="C651" i="26"/>
  <c r="R721" i="26" l="1"/>
  <c r="S722" i="26"/>
  <c r="B651" i="26"/>
  <c r="C652" i="26"/>
  <c r="R722" i="26" l="1"/>
  <c r="S723" i="26"/>
  <c r="B652" i="26"/>
  <c r="C653" i="26"/>
  <c r="S724" i="26" l="1"/>
  <c r="R723" i="26"/>
  <c r="B653" i="26"/>
  <c r="C654" i="26"/>
  <c r="R724" i="26" l="1"/>
  <c r="S725" i="26"/>
  <c r="B654" i="26"/>
  <c r="C655" i="26"/>
  <c r="R725" i="26" l="1"/>
  <c r="S726" i="26"/>
  <c r="B655" i="26"/>
  <c r="C656" i="26"/>
  <c r="S727" i="26" l="1"/>
  <c r="R726" i="26"/>
  <c r="B656" i="26"/>
  <c r="C657" i="26"/>
  <c r="R727" i="26" l="1"/>
  <c r="S728" i="26"/>
  <c r="B657" i="26"/>
  <c r="C658" i="26"/>
  <c r="R728" i="26" l="1"/>
  <c r="S729" i="26"/>
  <c r="B658" i="26"/>
  <c r="C659" i="26"/>
  <c r="R729" i="26" l="1"/>
  <c r="S730" i="26"/>
  <c r="B659" i="26"/>
  <c r="C660" i="26"/>
  <c r="S731" i="26" l="1"/>
  <c r="R730" i="26"/>
  <c r="B660" i="26"/>
  <c r="C661" i="26"/>
  <c r="S732" i="26" l="1"/>
  <c r="R731" i="26"/>
  <c r="B661" i="26"/>
  <c r="C662" i="26"/>
  <c r="R732" i="26" l="1"/>
  <c r="S733" i="26"/>
  <c r="B662" i="26"/>
  <c r="C663" i="26"/>
  <c r="S734" i="26" l="1"/>
  <c r="R733" i="26"/>
  <c r="B663" i="26"/>
  <c r="C664" i="26"/>
  <c r="R734" i="26" l="1"/>
  <c r="S735" i="26"/>
  <c r="B664" i="26"/>
  <c r="C665" i="26"/>
  <c r="S736" i="26" l="1"/>
  <c r="R735" i="26"/>
  <c r="B665" i="26"/>
  <c r="C666" i="26"/>
  <c r="R736" i="26" l="1"/>
  <c r="S737" i="26"/>
  <c r="B666" i="26"/>
  <c r="C667" i="26"/>
  <c r="S738" i="26" l="1"/>
  <c r="R737" i="26"/>
  <c r="B667" i="26"/>
  <c r="C668" i="26"/>
  <c r="R738" i="26" l="1"/>
  <c r="S739" i="26"/>
  <c r="B668" i="26"/>
  <c r="C669" i="26"/>
  <c r="S740" i="26" l="1"/>
  <c r="R739" i="26"/>
  <c r="B669" i="26"/>
  <c r="C670" i="26"/>
  <c r="R740" i="26" l="1"/>
  <c r="S741" i="26"/>
  <c r="B670" i="26"/>
  <c r="C671" i="26"/>
  <c r="S742" i="26" l="1"/>
  <c r="R741" i="26"/>
  <c r="B671" i="26"/>
  <c r="C672" i="26"/>
  <c r="R742" i="26" l="1"/>
  <c r="S743" i="26"/>
  <c r="B672" i="26"/>
  <c r="C673" i="26"/>
  <c r="S744" i="26" l="1"/>
  <c r="R743" i="26"/>
  <c r="B673" i="26"/>
  <c r="C674" i="26"/>
  <c r="R744" i="26" l="1"/>
  <c r="S745" i="26"/>
  <c r="B674" i="26"/>
  <c r="C675" i="26"/>
  <c r="S746" i="26" l="1"/>
  <c r="R745" i="26"/>
  <c r="B675" i="26"/>
  <c r="C676" i="26"/>
  <c r="R746" i="26" l="1"/>
  <c r="S747" i="26"/>
  <c r="B676" i="26"/>
  <c r="C677" i="26"/>
  <c r="S748" i="26" l="1"/>
  <c r="R747" i="26"/>
  <c r="B677" i="26"/>
  <c r="C678" i="26"/>
  <c r="R748" i="26" l="1"/>
  <c r="S749" i="26"/>
  <c r="B678" i="26"/>
  <c r="C679" i="26"/>
  <c r="S750" i="26" l="1"/>
  <c r="R749" i="26"/>
  <c r="B679" i="26"/>
  <c r="C680" i="26"/>
  <c r="R750" i="26" l="1"/>
  <c r="S751" i="26"/>
  <c r="B680" i="26"/>
  <c r="C681" i="26"/>
  <c r="S752" i="26" l="1"/>
  <c r="R751" i="26"/>
  <c r="B681" i="26"/>
  <c r="C682" i="26"/>
  <c r="R752" i="26" l="1"/>
  <c r="S753" i="26"/>
  <c r="B682" i="26"/>
  <c r="C683" i="26"/>
  <c r="R753" i="26" l="1"/>
  <c r="S754" i="26"/>
  <c r="B683" i="26"/>
  <c r="C684" i="26"/>
  <c r="S755" i="26" l="1"/>
  <c r="R754" i="26"/>
  <c r="B684" i="26"/>
  <c r="C685" i="26"/>
  <c r="S756" i="26" l="1"/>
  <c r="R755" i="26"/>
  <c r="B685" i="26"/>
  <c r="C686" i="26"/>
  <c r="R756" i="26" l="1"/>
  <c r="S757" i="26"/>
  <c r="B686" i="26"/>
  <c r="C687" i="26"/>
  <c r="S758" i="26" l="1"/>
  <c r="R757" i="26"/>
  <c r="B687" i="26"/>
  <c r="C688" i="26"/>
  <c r="S759" i="26" l="1"/>
  <c r="R758" i="26"/>
  <c r="B688" i="26"/>
  <c r="C689" i="26"/>
  <c r="R759" i="26" l="1"/>
  <c r="S760" i="26"/>
  <c r="B689" i="26"/>
  <c r="C690" i="26"/>
  <c r="R760" i="26" l="1"/>
  <c r="S761" i="26"/>
  <c r="B690" i="26"/>
  <c r="C691" i="26"/>
  <c r="R761" i="26" l="1"/>
  <c r="S762" i="26"/>
  <c r="B691" i="26"/>
  <c r="C692" i="26"/>
  <c r="S763" i="26" l="1"/>
  <c r="R762" i="26"/>
  <c r="B692" i="26"/>
  <c r="C693" i="26"/>
  <c r="R763" i="26" l="1"/>
  <c r="S764" i="26"/>
  <c r="B693" i="26"/>
  <c r="C694" i="26"/>
  <c r="R764" i="26" l="1"/>
  <c r="S765" i="26"/>
  <c r="B694" i="26"/>
  <c r="C695" i="26"/>
  <c r="R765" i="26" l="1"/>
  <c r="S766" i="26"/>
  <c r="B695" i="26"/>
  <c r="C696" i="26"/>
  <c r="S767" i="26" l="1"/>
  <c r="R766" i="26"/>
  <c r="B696" i="26"/>
  <c r="C697" i="26"/>
  <c r="R767" i="26" l="1"/>
  <c r="S768" i="26"/>
  <c r="B697" i="26"/>
  <c r="C698" i="26"/>
  <c r="R768" i="26" l="1"/>
  <c r="S769" i="26"/>
  <c r="B698" i="26"/>
  <c r="C699" i="26"/>
  <c r="R769" i="26" l="1"/>
  <c r="S770" i="26"/>
  <c r="B699" i="26"/>
  <c r="C700" i="26"/>
  <c r="S771" i="26" l="1"/>
  <c r="R770" i="26"/>
  <c r="B700" i="26"/>
  <c r="C701" i="26"/>
  <c r="R771" i="26" l="1"/>
  <c r="S772" i="26"/>
  <c r="B701" i="26"/>
  <c r="C702" i="26"/>
  <c r="R772" i="26" l="1"/>
  <c r="S773" i="26"/>
  <c r="B702" i="26"/>
  <c r="C703" i="26"/>
  <c r="R773" i="26" l="1"/>
  <c r="S774" i="26"/>
  <c r="B703" i="26"/>
  <c r="C704" i="26"/>
  <c r="S775" i="26" l="1"/>
  <c r="R774" i="26"/>
  <c r="B704" i="26"/>
  <c r="C705" i="26"/>
  <c r="R775" i="26" l="1"/>
  <c r="S776" i="26"/>
  <c r="B705" i="26"/>
  <c r="C706" i="26"/>
  <c r="R776" i="26" l="1"/>
  <c r="S777" i="26"/>
  <c r="B706" i="26"/>
  <c r="C707" i="26"/>
  <c r="R777" i="26" l="1"/>
  <c r="S778" i="26"/>
  <c r="B707" i="26"/>
  <c r="C708" i="26"/>
  <c r="S779" i="26" l="1"/>
  <c r="R778" i="26"/>
  <c r="B708" i="26"/>
  <c r="C709" i="26"/>
  <c r="R779" i="26" l="1"/>
  <c r="S780" i="26"/>
  <c r="B709" i="26"/>
  <c r="C710" i="26"/>
  <c r="R780" i="26" l="1"/>
  <c r="S781" i="26"/>
  <c r="B710" i="26"/>
  <c r="C711" i="26"/>
  <c r="R781" i="26" l="1"/>
  <c r="S782" i="26"/>
  <c r="B711" i="26"/>
  <c r="C712" i="26"/>
  <c r="S783" i="26" l="1"/>
  <c r="R782" i="26"/>
  <c r="B712" i="26"/>
  <c r="C713" i="26"/>
  <c r="S784" i="26" l="1"/>
  <c r="R783" i="26"/>
  <c r="B713" i="26"/>
  <c r="C714" i="26"/>
  <c r="S785" i="26" l="1"/>
  <c r="R784" i="26"/>
  <c r="B714" i="26"/>
  <c r="C715" i="26"/>
  <c r="R785" i="26" l="1"/>
  <c r="S786" i="26"/>
  <c r="B715" i="26"/>
  <c r="C716" i="26"/>
  <c r="S787" i="26" l="1"/>
  <c r="R786" i="26"/>
  <c r="B716" i="26"/>
  <c r="C717" i="26"/>
  <c r="R787" i="26" l="1"/>
  <c r="S788" i="26"/>
  <c r="B717" i="26"/>
  <c r="C718" i="26"/>
  <c r="R788" i="26" l="1"/>
  <c r="S789" i="26"/>
  <c r="B718" i="26"/>
  <c r="C719" i="26"/>
  <c r="R789" i="26" l="1"/>
  <c r="S790" i="26"/>
  <c r="B719" i="26"/>
  <c r="C720" i="26"/>
  <c r="S791" i="26" l="1"/>
  <c r="R790" i="26"/>
  <c r="B720" i="26"/>
  <c r="C721" i="26"/>
  <c r="R791" i="26" l="1"/>
  <c r="S792" i="26"/>
  <c r="B721" i="26"/>
  <c r="C722" i="26"/>
  <c r="R792" i="26" l="1"/>
  <c r="S793" i="26"/>
  <c r="B722" i="26"/>
  <c r="C723" i="26"/>
  <c r="R793" i="26" l="1"/>
  <c r="S794" i="26"/>
  <c r="B723" i="26"/>
  <c r="C724" i="26"/>
  <c r="S795" i="26" l="1"/>
  <c r="R794" i="26"/>
  <c r="B724" i="26"/>
  <c r="C725" i="26"/>
  <c r="R795" i="26" l="1"/>
  <c r="S796" i="26"/>
  <c r="B725" i="26"/>
  <c r="C726" i="26"/>
  <c r="R796" i="26" l="1"/>
  <c r="S797" i="26"/>
  <c r="B726" i="26"/>
  <c r="C727" i="26"/>
  <c r="R797" i="26" l="1"/>
  <c r="S798" i="26"/>
  <c r="B727" i="26"/>
  <c r="C728" i="26"/>
  <c r="S799" i="26" l="1"/>
  <c r="R798" i="26"/>
  <c r="B728" i="26"/>
  <c r="C729" i="26"/>
  <c r="R799" i="26" l="1"/>
  <c r="S800" i="26"/>
  <c r="B729" i="26"/>
  <c r="C730" i="26"/>
  <c r="R800" i="26" l="1"/>
  <c r="S801" i="26"/>
  <c r="B730" i="26"/>
  <c r="C731" i="26"/>
  <c r="R801" i="26" l="1"/>
  <c r="S802" i="26"/>
  <c r="B731" i="26"/>
  <c r="C732" i="26"/>
  <c r="S803" i="26" l="1"/>
  <c r="R802" i="26"/>
  <c r="B732" i="26"/>
  <c r="C733" i="26"/>
  <c r="R803" i="26" l="1"/>
  <c r="S804" i="26"/>
  <c r="B733" i="26"/>
  <c r="C734" i="26"/>
  <c r="R804" i="26" l="1"/>
  <c r="S805" i="26"/>
  <c r="B734" i="26"/>
  <c r="C735" i="26"/>
  <c r="R805" i="26" l="1"/>
  <c r="S806" i="26"/>
  <c r="B735" i="26"/>
  <c r="C736" i="26"/>
  <c r="S807" i="26" l="1"/>
  <c r="R806" i="26"/>
  <c r="B736" i="26"/>
  <c r="C737" i="26"/>
  <c r="R807" i="26" l="1"/>
  <c r="S808" i="26"/>
  <c r="B737" i="26"/>
  <c r="C738" i="26"/>
  <c r="S809" i="26" l="1"/>
  <c r="R808" i="26"/>
  <c r="B738" i="26"/>
  <c r="C739" i="26"/>
  <c r="R809" i="26" l="1"/>
  <c r="S810" i="26"/>
  <c r="B739" i="26"/>
  <c r="C740" i="26"/>
  <c r="R810" i="26" l="1"/>
  <c r="S811" i="26"/>
  <c r="B740" i="26"/>
  <c r="C741" i="26"/>
  <c r="S812" i="26" l="1"/>
  <c r="R811" i="26"/>
  <c r="B741" i="26"/>
  <c r="C742" i="26"/>
  <c r="R812" i="26" l="1"/>
  <c r="S813" i="26"/>
  <c r="B742" i="26"/>
  <c r="C743" i="26"/>
  <c r="S814" i="26" l="1"/>
  <c r="R813" i="26"/>
  <c r="B743" i="26"/>
  <c r="C744" i="26"/>
  <c r="R814" i="26" l="1"/>
  <c r="S815" i="26"/>
  <c r="B744" i="26"/>
  <c r="C745" i="26"/>
  <c r="S816" i="26" l="1"/>
  <c r="R815" i="26"/>
  <c r="B745" i="26"/>
  <c r="C746" i="26"/>
  <c r="R816" i="26" l="1"/>
  <c r="S817" i="26"/>
  <c r="B746" i="26"/>
  <c r="C747" i="26"/>
  <c r="R817" i="26" l="1"/>
  <c r="S818" i="26"/>
  <c r="B747" i="26"/>
  <c r="C748" i="26"/>
  <c r="R818" i="26" l="1"/>
  <c r="S819" i="26"/>
  <c r="B748" i="26"/>
  <c r="C749" i="26"/>
  <c r="S820" i="26" l="1"/>
  <c r="R819" i="26"/>
  <c r="B749" i="26"/>
  <c r="C750" i="26"/>
  <c r="R820" i="26" l="1"/>
  <c r="S821" i="26"/>
  <c r="B750" i="26"/>
  <c r="C751" i="26"/>
  <c r="R821" i="26" l="1"/>
  <c r="S822" i="26"/>
  <c r="B751" i="26"/>
  <c r="C752" i="26"/>
  <c r="R822" i="26" l="1"/>
  <c r="S823" i="26"/>
  <c r="B752" i="26"/>
  <c r="C753" i="26"/>
  <c r="S824" i="26" l="1"/>
  <c r="R823" i="26"/>
  <c r="B753" i="26"/>
  <c r="C754" i="26"/>
  <c r="R824" i="26" l="1"/>
  <c r="S825" i="26"/>
  <c r="B754" i="26"/>
  <c r="C755" i="26"/>
  <c r="R825" i="26" l="1"/>
  <c r="S826" i="26"/>
  <c r="B755" i="26"/>
  <c r="C756" i="26"/>
  <c r="R826" i="26" l="1"/>
  <c r="S827" i="26"/>
  <c r="B756" i="26"/>
  <c r="C757" i="26"/>
  <c r="S828" i="26" l="1"/>
  <c r="R827" i="26"/>
  <c r="B757" i="26"/>
  <c r="C758" i="26"/>
  <c r="R828" i="26" l="1"/>
  <c r="S829" i="26"/>
  <c r="B758" i="26"/>
  <c r="C759" i="26"/>
  <c r="R829" i="26" l="1"/>
  <c r="S830" i="26"/>
  <c r="B759" i="26"/>
  <c r="C760" i="26"/>
  <c r="R830" i="26" l="1"/>
  <c r="S831" i="26"/>
  <c r="B760" i="26"/>
  <c r="C761" i="26"/>
  <c r="S832" i="26" l="1"/>
  <c r="R831" i="26"/>
  <c r="B761" i="26"/>
  <c r="C762" i="26"/>
  <c r="S833" i="26" l="1"/>
  <c r="R832" i="26"/>
  <c r="B762" i="26"/>
  <c r="C763" i="26"/>
  <c r="R833" i="26" l="1"/>
  <c r="S834" i="26"/>
  <c r="B763" i="26"/>
  <c r="C764" i="26"/>
  <c r="S835" i="26" l="1"/>
  <c r="R834" i="26"/>
  <c r="B764" i="26"/>
  <c r="C765" i="26"/>
  <c r="R835" i="26" l="1"/>
  <c r="S836" i="26"/>
  <c r="B765" i="26"/>
  <c r="C766" i="26"/>
  <c r="R836" i="26" l="1"/>
  <c r="S837" i="26"/>
  <c r="B766" i="26"/>
  <c r="C767" i="26"/>
  <c r="R837" i="26" l="1"/>
  <c r="S838" i="26"/>
  <c r="B767" i="26"/>
  <c r="C768" i="26"/>
  <c r="S839" i="26" l="1"/>
  <c r="R838" i="26"/>
  <c r="B768" i="26"/>
  <c r="C769" i="26"/>
  <c r="R839" i="26" l="1"/>
  <c r="S840" i="26"/>
  <c r="B769" i="26"/>
  <c r="C770" i="26"/>
  <c r="R840" i="26" l="1"/>
  <c r="S841" i="26"/>
  <c r="B770" i="26"/>
  <c r="C771" i="26"/>
  <c r="R841" i="26" l="1"/>
  <c r="S842" i="26"/>
  <c r="B771" i="26"/>
  <c r="C772" i="26"/>
  <c r="S843" i="26" l="1"/>
  <c r="R842" i="26"/>
  <c r="B772" i="26"/>
  <c r="C773" i="26"/>
  <c r="R843" i="26" l="1"/>
  <c r="S844" i="26"/>
  <c r="B773" i="26"/>
  <c r="C774" i="26"/>
  <c r="R844" i="26" l="1"/>
  <c r="S845" i="26"/>
  <c r="B774" i="26"/>
  <c r="C775" i="26"/>
  <c r="R845" i="26" l="1"/>
  <c r="S846" i="26"/>
  <c r="B775" i="26"/>
  <c r="C776" i="26"/>
  <c r="S847" i="26" l="1"/>
  <c r="R846" i="26"/>
  <c r="B776" i="26"/>
  <c r="C777" i="26"/>
  <c r="R847" i="26" l="1"/>
  <c r="S848" i="26"/>
  <c r="B777" i="26"/>
  <c r="C778" i="26"/>
  <c r="R848" i="26" l="1"/>
  <c r="S849" i="26"/>
  <c r="B778" i="26"/>
  <c r="C779" i="26"/>
  <c r="R849" i="26" l="1"/>
  <c r="S850" i="26"/>
  <c r="B779" i="26"/>
  <c r="C780" i="26"/>
  <c r="S851" i="26" l="1"/>
  <c r="R850" i="26"/>
  <c r="B780" i="26"/>
  <c r="C781" i="26"/>
  <c r="R851" i="26" l="1"/>
  <c r="S852" i="26"/>
  <c r="B781" i="26"/>
  <c r="C782" i="26"/>
  <c r="R852" i="26" l="1"/>
  <c r="S853" i="26"/>
  <c r="B782" i="26"/>
  <c r="C783" i="26"/>
  <c r="R853" i="26" l="1"/>
  <c r="S854" i="26"/>
  <c r="B783" i="26"/>
  <c r="C784" i="26"/>
  <c r="S855" i="26" l="1"/>
  <c r="R854" i="26"/>
  <c r="B784" i="26"/>
  <c r="C785" i="26"/>
  <c r="R855" i="26" l="1"/>
  <c r="S856" i="26"/>
  <c r="B785" i="26"/>
  <c r="C786" i="26"/>
  <c r="R856" i="26" l="1"/>
  <c r="S857" i="26"/>
  <c r="B786" i="26"/>
  <c r="C787" i="26"/>
  <c r="R857" i="26" l="1"/>
  <c r="S858" i="26"/>
  <c r="B787" i="26"/>
  <c r="C788" i="26"/>
  <c r="S859" i="26" l="1"/>
  <c r="R858" i="26"/>
  <c r="B788" i="26"/>
  <c r="C789" i="26"/>
  <c r="R859" i="26" l="1"/>
  <c r="S860" i="26"/>
  <c r="R860" i="26" s="1"/>
  <c r="B789" i="26"/>
  <c r="C790" i="26"/>
  <c r="B790" i="26" l="1"/>
  <c r="C791" i="26"/>
  <c r="B791" i="26" l="1"/>
  <c r="C792" i="26"/>
  <c r="B792" i="26" l="1"/>
  <c r="C793" i="26"/>
  <c r="B793" i="26" l="1"/>
  <c r="C794" i="26"/>
  <c r="B794" i="26" l="1"/>
  <c r="C795" i="26"/>
  <c r="B795" i="26" l="1"/>
  <c r="C796" i="26"/>
  <c r="B796" i="26" l="1"/>
  <c r="C797" i="26"/>
  <c r="B797" i="26" l="1"/>
  <c r="C798" i="26"/>
  <c r="B798" i="26" l="1"/>
  <c r="C799" i="26"/>
  <c r="B799" i="26" l="1"/>
  <c r="C800" i="26"/>
  <c r="B800" i="26" l="1"/>
  <c r="C801" i="26"/>
  <c r="B801" i="26" l="1"/>
  <c r="C802" i="26"/>
  <c r="B802" i="26" l="1"/>
  <c r="C803" i="26"/>
  <c r="B803" i="26" l="1"/>
  <c r="C804" i="26"/>
  <c r="B804" i="26" l="1"/>
  <c r="C805" i="26"/>
  <c r="B805" i="26" l="1"/>
  <c r="C806" i="26"/>
  <c r="B806" i="26" l="1"/>
  <c r="C807" i="26"/>
  <c r="B807" i="26" l="1"/>
  <c r="C808" i="26"/>
  <c r="B808" i="26" l="1"/>
  <c r="C809" i="26"/>
  <c r="B809" i="26" l="1"/>
  <c r="C810" i="26"/>
  <c r="B810" i="26" l="1"/>
  <c r="C811" i="26"/>
  <c r="B811" i="26" l="1"/>
  <c r="C812" i="26"/>
  <c r="B812" i="26" l="1"/>
  <c r="C813" i="26"/>
  <c r="B813" i="26" l="1"/>
  <c r="C814" i="26"/>
  <c r="B814" i="26" l="1"/>
  <c r="C815" i="26"/>
  <c r="B815" i="26" l="1"/>
  <c r="C816" i="26"/>
  <c r="B816" i="26" l="1"/>
  <c r="C817" i="26"/>
  <c r="B817" i="26" l="1"/>
  <c r="C818" i="26"/>
  <c r="B818" i="26" l="1"/>
  <c r="C819" i="26"/>
  <c r="B819" i="26" l="1"/>
  <c r="C820" i="26"/>
  <c r="B820" i="26" l="1"/>
  <c r="C821" i="26"/>
  <c r="B821" i="26" l="1"/>
  <c r="C822" i="26"/>
  <c r="B822" i="26" l="1"/>
  <c r="C823" i="26"/>
  <c r="B823" i="26" l="1"/>
  <c r="C824" i="26"/>
  <c r="B824" i="26" l="1"/>
  <c r="C825" i="26"/>
  <c r="B825" i="26" l="1"/>
  <c r="C826" i="26"/>
  <c r="B826" i="26" l="1"/>
  <c r="C827" i="26"/>
  <c r="B827" i="26" l="1"/>
  <c r="C828" i="26"/>
  <c r="B828" i="26" l="1"/>
  <c r="C829" i="26"/>
  <c r="B829" i="26" l="1"/>
  <c r="C830" i="26"/>
  <c r="B830" i="26" l="1"/>
  <c r="C831" i="26"/>
  <c r="B831" i="26" l="1"/>
  <c r="C832" i="26"/>
  <c r="B832" i="26" l="1"/>
  <c r="C833" i="26"/>
  <c r="B833" i="26" l="1"/>
  <c r="C834" i="26"/>
  <c r="B834" i="26" l="1"/>
  <c r="C835" i="26"/>
  <c r="B835" i="26" l="1"/>
  <c r="C836" i="26"/>
  <c r="B836" i="26" l="1"/>
  <c r="C837" i="26"/>
  <c r="B837" i="26" l="1"/>
  <c r="C838" i="26"/>
  <c r="B838" i="26" l="1"/>
  <c r="C839" i="26"/>
  <c r="B839" i="26" l="1"/>
  <c r="C840" i="26"/>
  <c r="B840" i="26" l="1"/>
  <c r="C841" i="26"/>
  <c r="B841" i="26" l="1"/>
  <c r="C842" i="26"/>
  <c r="B842" i="26" l="1"/>
  <c r="C843" i="26"/>
  <c r="B843" i="26" l="1"/>
  <c r="C844" i="26"/>
  <c r="B844" i="26" l="1"/>
  <c r="C845" i="26"/>
  <c r="B845" i="26" l="1"/>
  <c r="C846" i="26"/>
  <c r="B846" i="26" l="1"/>
  <c r="C847" i="26"/>
  <c r="B847" i="26" l="1"/>
  <c r="C848" i="26"/>
  <c r="B848" i="26" l="1"/>
  <c r="C849" i="26"/>
  <c r="B849" i="26" l="1"/>
  <c r="C850" i="26"/>
  <c r="B850" i="26" l="1"/>
  <c r="C851" i="26"/>
  <c r="B851" i="26" l="1"/>
  <c r="C852" i="26"/>
  <c r="B852" i="26" l="1"/>
  <c r="C853" i="26"/>
  <c r="B853" i="26" l="1"/>
  <c r="C854" i="26"/>
  <c r="B854" i="26" l="1"/>
  <c r="C855" i="26"/>
  <c r="B855" i="26" l="1"/>
  <c r="C856" i="26"/>
  <c r="B856" i="26" l="1"/>
  <c r="C857" i="26"/>
  <c r="B857" i="26" l="1"/>
  <c r="C858" i="26"/>
  <c r="B858" i="26" l="1"/>
  <c r="C859" i="26"/>
  <c r="AE860" i="26" l="1"/>
  <c r="B859" i="26"/>
  <c r="C860" i="26"/>
  <c r="AB32" i="25" l="1"/>
  <c r="AB101" i="25"/>
  <c r="B860" i="26"/>
  <c r="E34" i="25"/>
  <c r="E33" i="25"/>
  <c r="D34" i="25"/>
  <c r="D36" i="25"/>
  <c r="D33" i="25"/>
  <c r="E35" i="25"/>
  <c r="D37" i="25"/>
  <c r="D35" i="25"/>
  <c r="E36" i="25"/>
  <c r="E39" i="25"/>
  <c r="D38" i="25"/>
  <c r="D39" i="25"/>
  <c r="E38" i="25"/>
  <c r="E37" i="25"/>
  <c r="D41" i="25"/>
  <c r="D42" i="25"/>
  <c r="D40" i="25"/>
  <c r="E40" i="25"/>
  <c r="E41" i="25"/>
  <c r="E42" i="25"/>
  <c r="E43" i="25"/>
  <c r="D44" i="25"/>
  <c r="D45" i="25"/>
  <c r="D43" i="25"/>
  <c r="E44" i="25"/>
  <c r="D46" i="25"/>
  <c r="E46" i="25"/>
  <c r="E45" i="25"/>
  <c r="D49" i="25"/>
  <c r="E47" i="25"/>
  <c r="D47" i="25"/>
  <c r="D48" i="25"/>
  <c r="E49" i="25"/>
  <c r="D51" i="25"/>
  <c r="E50" i="25"/>
  <c r="D50" i="25"/>
  <c r="E48" i="25"/>
  <c r="D53" i="25"/>
  <c r="E51" i="25"/>
  <c r="D52" i="25"/>
  <c r="E52" i="25"/>
  <c r="E53" i="25"/>
  <c r="D54" i="25"/>
  <c r="D55" i="25"/>
  <c r="D56" i="25"/>
  <c r="E54" i="25"/>
  <c r="E55" i="25"/>
  <c r="D58" i="25"/>
  <c r="D57" i="25"/>
  <c r="E58" i="25"/>
  <c r="E56" i="25"/>
  <c r="D59" i="25"/>
  <c r="D60" i="25"/>
  <c r="E59" i="25"/>
  <c r="E57" i="25"/>
  <c r="E60" i="25"/>
  <c r="D61" i="25"/>
  <c r="D64" i="25"/>
  <c r="E62" i="25"/>
  <c r="E61" i="25"/>
  <c r="D63" i="25"/>
  <c r="D62" i="25"/>
  <c r="E64" i="25"/>
  <c r="E63" i="25"/>
  <c r="D65" i="25"/>
  <c r="E65" i="25"/>
  <c r="D66" i="25"/>
  <c r="E66" i="25"/>
  <c r="D67" i="25"/>
  <c r="D68" i="25"/>
  <c r="E67" i="25"/>
  <c r="D69" i="25"/>
  <c r="E68" i="25"/>
  <c r="D71" i="25"/>
  <c r="D70" i="25"/>
  <c r="E69" i="25"/>
  <c r="E70" i="25"/>
  <c r="D73" i="25"/>
  <c r="D72" i="25"/>
  <c r="D74" i="25"/>
  <c r="E73" i="25"/>
  <c r="E72" i="25"/>
  <c r="E71" i="25"/>
  <c r="D75" i="25"/>
  <c r="E74" i="25"/>
  <c r="D76" i="25"/>
  <c r="E75" i="25"/>
  <c r="E76" i="25"/>
  <c r="D77" i="25"/>
  <c r="E79" i="25"/>
  <c r="E77" i="25"/>
  <c r="D78" i="25"/>
  <c r="D80" i="25"/>
  <c r="D79" i="25"/>
  <c r="E78" i="25"/>
  <c r="E80" i="25"/>
  <c r="D81" i="25"/>
  <c r="D82" i="25"/>
  <c r="E81" i="25"/>
  <c r="E82" i="25"/>
  <c r="D83" i="25"/>
  <c r="D85" i="25"/>
  <c r="D84" i="25"/>
  <c r="E84" i="25"/>
  <c r="E83" i="25"/>
  <c r="D87" i="25"/>
  <c r="D86" i="25"/>
  <c r="E86" i="25"/>
  <c r="D88" i="25"/>
  <c r="E87" i="25"/>
  <c r="E85" i="25"/>
  <c r="E88" i="25"/>
  <c r="D90" i="25"/>
  <c r="E89" i="25"/>
  <c r="D89" i="25"/>
  <c r="E91" i="25"/>
  <c r="D91" i="25"/>
  <c r="E92" i="25"/>
  <c r="D92" i="25"/>
  <c r="D93" i="25"/>
  <c r="E90" i="25"/>
  <c r="D95" i="25"/>
  <c r="E93" i="25"/>
  <c r="E95" i="25"/>
  <c r="D94" i="25"/>
  <c r="E94" i="25"/>
  <c r="D96" i="25"/>
  <c r="D97" i="25"/>
  <c r="E96" i="25"/>
  <c r="E98" i="25"/>
  <c r="E97" i="25"/>
  <c r="E99" i="25"/>
  <c r="D101" i="25"/>
  <c r="D100" i="25"/>
  <c r="D99" i="25"/>
  <c r="D98" i="25"/>
  <c r="E100" i="25"/>
  <c r="E101" i="25"/>
  <c r="C34" i="25"/>
  <c r="C35" i="25"/>
  <c r="C37" i="25"/>
  <c r="C36" i="25"/>
  <c r="C38" i="25"/>
  <c r="C41" i="25"/>
  <c r="C39" i="25"/>
  <c r="C40" i="25"/>
  <c r="C42" i="25"/>
  <c r="C33" i="25"/>
  <c r="C43" i="25"/>
  <c r="C45" i="25"/>
  <c r="C44" i="25"/>
  <c r="C46" i="25"/>
  <c r="C50" i="25"/>
  <c r="C49" i="25"/>
  <c r="C47" i="25"/>
  <c r="C48" i="25"/>
  <c r="C53" i="25"/>
  <c r="C52" i="25"/>
  <c r="C54" i="25"/>
  <c r="C56" i="25"/>
  <c r="C55" i="25"/>
  <c r="C59" i="25"/>
  <c r="C57" i="25"/>
  <c r="C60" i="25"/>
  <c r="C58" i="25"/>
  <c r="C61" i="25"/>
  <c r="C63" i="25"/>
  <c r="C62" i="25"/>
  <c r="C64" i="25"/>
  <c r="C65" i="25"/>
  <c r="C67" i="25"/>
  <c r="C66" i="25"/>
  <c r="C68" i="25"/>
  <c r="C70" i="25"/>
  <c r="C71" i="25"/>
  <c r="C69" i="25"/>
  <c r="C72" i="25"/>
  <c r="C75" i="25"/>
  <c r="C73" i="25"/>
  <c r="C74" i="25"/>
  <c r="C78" i="25"/>
  <c r="C76" i="25"/>
  <c r="C77" i="25"/>
  <c r="C79" i="25"/>
  <c r="C80" i="25"/>
  <c r="C81" i="25"/>
  <c r="C82" i="25"/>
  <c r="C83" i="25"/>
  <c r="C84" i="25"/>
  <c r="C86" i="25"/>
  <c r="C87" i="25"/>
  <c r="C85" i="25"/>
  <c r="C88" i="25"/>
  <c r="C90" i="25"/>
  <c r="C92" i="25"/>
  <c r="C89" i="25"/>
  <c r="C91" i="25"/>
  <c r="C93" i="25"/>
  <c r="C94" i="25"/>
  <c r="C96" i="25"/>
  <c r="C95" i="25"/>
  <c r="C97" i="25"/>
  <c r="C98" i="25"/>
  <c r="C99" i="25"/>
  <c r="C100" i="25"/>
  <c r="C101" i="25"/>
  <c r="AC32" i="25" l="1"/>
  <c r="U32" i="25"/>
  <c r="X32" i="25"/>
  <c r="AA33" i="25"/>
  <c r="AB33" i="25"/>
  <c r="AA32" i="25"/>
  <c r="W32" i="25"/>
  <c r="AC33" i="25"/>
  <c r="U33" i="25"/>
  <c r="X33" i="25"/>
  <c r="AA34" i="25"/>
  <c r="AB34" i="25"/>
  <c r="AB35" i="25"/>
  <c r="AC34" i="25"/>
  <c r="X34" i="25"/>
  <c r="W33" i="25"/>
  <c r="U34" i="25"/>
  <c r="AA35" i="25"/>
  <c r="V35" i="25"/>
  <c r="AC35" i="25"/>
  <c r="U35" i="25"/>
  <c r="X35" i="25"/>
  <c r="V33" i="25"/>
  <c r="W35" i="25"/>
  <c r="AC36" i="25"/>
  <c r="V36" i="25"/>
  <c r="W36" i="25"/>
  <c r="V34" i="25"/>
  <c r="W34" i="25"/>
  <c r="V38" i="25"/>
  <c r="AA36" i="25"/>
  <c r="X39" i="25"/>
  <c r="V37" i="25"/>
  <c r="AB36" i="25"/>
  <c r="AB39" i="25"/>
  <c r="W39" i="25"/>
  <c r="X38" i="25"/>
  <c r="AA38" i="25"/>
  <c r="W37" i="25"/>
  <c r="U39" i="25"/>
  <c r="U38" i="25"/>
  <c r="X37" i="25"/>
  <c r="V39" i="25"/>
  <c r="U36" i="25"/>
  <c r="X36" i="25"/>
  <c r="AB37" i="25"/>
  <c r="AA40" i="25"/>
  <c r="AA37" i="25"/>
  <c r="AC37" i="25"/>
  <c r="AB38" i="25"/>
  <c r="AA39" i="25"/>
  <c r="U37" i="25"/>
  <c r="AC39" i="25"/>
  <c r="AC38" i="25"/>
  <c r="W38" i="25"/>
  <c r="V40" i="25"/>
  <c r="W40" i="25"/>
  <c r="AB40" i="25"/>
  <c r="V42" i="25"/>
  <c r="U40" i="25"/>
  <c r="X42" i="25"/>
  <c r="W42" i="25"/>
  <c r="U41" i="25"/>
  <c r="AC41" i="25"/>
  <c r="X40" i="25"/>
  <c r="AB41" i="25"/>
  <c r="AC40" i="25"/>
  <c r="AC42" i="25"/>
  <c r="AA41" i="25"/>
  <c r="W41" i="25"/>
  <c r="AA42" i="25"/>
  <c r="X41" i="25"/>
  <c r="AA44" i="25"/>
  <c r="V41" i="25"/>
  <c r="AB42" i="25"/>
  <c r="U43" i="25"/>
  <c r="AB44" i="25"/>
  <c r="V43" i="25"/>
  <c r="X43" i="25"/>
  <c r="V44" i="25"/>
  <c r="AB45" i="25"/>
  <c r="AA43" i="25"/>
  <c r="W43" i="25"/>
  <c r="AC44" i="25"/>
  <c r="W45" i="25"/>
  <c r="V45" i="25"/>
  <c r="AB43" i="25"/>
  <c r="U44" i="25"/>
  <c r="U42" i="25"/>
  <c r="AC43" i="25"/>
  <c r="X47" i="25"/>
  <c r="AC46" i="25"/>
  <c r="AA46" i="25"/>
  <c r="W44" i="25"/>
  <c r="AB46" i="25"/>
  <c r="X46" i="25"/>
  <c r="X44" i="25"/>
  <c r="U46" i="25"/>
  <c r="AC45" i="25"/>
  <c r="AA45" i="25"/>
  <c r="U45" i="25"/>
  <c r="V47" i="25"/>
  <c r="W46" i="25"/>
  <c r="V46" i="25"/>
  <c r="AB47" i="25"/>
  <c r="AC47" i="25"/>
  <c r="X45" i="25"/>
  <c r="W47" i="25"/>
  <c r="U47" i="25"/>
  <c r="X48" i="25"/>
  <c r="W48" i="25"/>
  <c r="AA48" i="25"/>
  <c r="AB48" i="25"/>
  <c r="V48" i="25"/>
  <c r="AA47" i="25"/>
  <c r="U48" i="25"/>
  <c r="AC48" i="25"/>
  <c r="V49" i="25"/>
  <c r="AA49" i="25"/>
  <c r="AC49" i="25"/>
  <c r="X49" i="25"/>
  <c r="AB49" i="25"/>
  <c r="X51" i="25"/>
  <c r="AC50" i="25"/>
  <c r="U50" i="25"/>
  <c r="X50" i="25"/>
  <c r="V50" i="25"/>
  <c r="W49" i="25"/>
  <c r="AB50" i="25"/>
  <c r="W50" i="25"/>
  <c r="AB51" i="25"/>
  <c r="AA51" i="25"/>
  <c r="U49" i="25"/>
  <c r="AA50" i="25"/>
  <c r="W52" i="25"/>
  <c r="V51" i="25"/>
  <c r="X52" i="25"/>
  <c r="W53" i="25"/>
  <c r="AC51" i="25"/>
  <c r="AC52" i="25"/>
  <c r="W51" i="25"/>
  <c r="U53" i="25"/>
  <c r="V52" i="25"/>
  <c r="AA52" i="25"/>
  <c r="U51" i="25"/>
  <c r="AA53" i="25"/>
  <c r="AC53" i="25"/>
  <c r="AB52" i="25"/>
  <c r="U52" i="25"/>
  <c r="X53" i="25"/>
  <c r="V53" i="25"/>
  <c r="AB53" i="25"/>
  <c r="X54" i="25"/>
  <c r="AC55" i="25"/>
  <c r="W54" i="25"/>
  <c r="W55" i="25"/>
  <c r="U54" i="25"/>
  <c r="AA54" i="25"/>
  <c r="AB56" i="25"/>
  <c r="AA55" i="25"/>
  <c r="V54" i="25"/>
  <c r="AB54" i="25"/>
  <c r="U57" i="25"/>
  <c r="AA56" i="25"/>
  <c r="W56" i="25"/>
  <c r="AB55" i="25"/>
  <c r="AC56" i="25"/>
  <c r="U55" i="25"/>
  <c r="AA57" i="25"/>
  <c r="X55" i="25"/>
  <c r="V55" i="25"/>
  <c r="AC54" i="25"/>
  <c r="U56" i="25"/>
  <c r="X56" i="25"/>
  <c r="U58" i="25"/>
  <c r="V56" i="25"/>
  <c r="X58" i="25"/>
  <c r="AB57" i="25"/>
  <c r="X57" i="25"/>
  <c r="AA58" i="25"/>
  <c r="U60" i="25"/>
  <c r="V58" i="25"/>
  <c r="AB58" i="25"/>
  <c r="V57" i="25"/>
  <c r="W58" i="25"/>
  <c r="AC57" i="25"/>
  <c r="W57" i="25"/>
  <c r="AB59" i="25"/>
  <c r="U59" i="25"/>
  <c r="AC58" i="25"/>
  <c r="AC59" i="25"/>
  <c r="W59" i="25"/>
  <c r="X59" i="25"/>
  <c r="AC60" i="25"/>
  <c r="V59" i="25"/>
  <c r="AC61" i="25"/>
  <c r="AA59" i="25"/>
  <c r="AB60" i="25"/>
  <c r="U61" i="25"/>
  <c r="AA61" i="25"/>
  <c r="V61" i="25"/>
  <c r="W61" i="25"/>
  <c r="V60" i="25"/>
  <c r="AB61" i="25"/>
  <c r="X61" i="25"/>
  <c r="AB62" i="25"/>
  <c r="W60" i="25"/>
  <c r="X60" i="25"/>
  <c r="W62" i="25"/>
  <c r="U62" i="25"/>
  <c r="V62" i="25"/>
  <c r="AA60" i="25"/>
  <c r="AC62" i="25"/>
  <c r="W63" i="25"/>
  <c r="AA62" i="25"/>
  <c r="X62" i="25"/>
  <c r="U63" i="25"/>
  <c r="AB63" i="25"/>
  <c r="AC63" i="25"/>
  <c r="W64" i="25"/>
  <c r="X63" i="25"/>
  <c r="V63" i="25"/>
  <c r="V64" i="25"/>
  <c r="X64" i="25"/>
  <c r="U65" i="25"/>
  <c r="AC64" i="25"/>
  <c r="AC65" i="25"/>
  <c r="U64" i="25"/>
  <c r="AA63" i="25"/>
  <c r="AB64" i="25"/>
  <c r="AA64" i="25"/>
  <c r="V65" i="25"/>
  <c r="AA65" i="25"/>
  <c r="U66" i="25"/>
  <c r="X66" i="25"/>
  <c r="AC67" i="25"/>
  <c r="X65" i="25"/>
  <c r="AB65" i="25"/>
  <c r="U67" i="25"/>
  <c r="AC66" i="25"/>
  <c r="V66" i="25"/>
  <c r="AB68" i="25"/>
  <c r="V69" i="25"/>
  <c r="AA66" i="25"/>
  <c r="AB66" i="25"/>
  <c r="AA67" i="25"/>
  <c r="W66" i="25"/>
  <c r="V68" i="25"/>
  <c r="W65" i="25"/>
  <c r="X67" i="25"/>
  <c r="V67" i="25"/>
  <c r="W67" i="25"/>
  <c r="W68" i="25"/>
  <c r="AA70" i="25"/>
  <c r="U69" i="25"/>
  <c r="X68" i="25"/>
  <c r="AC68" i="25"/>
  <c r="AB67" i="25"/>
  <c r="AB69" i="25"/>
  <c r="AC69" i="25"/>
  <c r="X69" i="25"/>
  <c r="U68" i="25"/>
  <c r="AA68" i="25"/>
  <c r="W69" i="25"/>
  <c r="AA69" i="25"/>
  <c r="AB70" i="25"/>
  <c r="AC70" i="25"/>
  <c r="U70" i="25"/>
  <c r="X70" i="25"/>
  <c r="U71" i="25"/>
  <c r="W71" i="25"/>
  <c r="AA71" i="25"/>
  <c r="X71" i="25"/>
  <c r="W70" i="25"/>
  <c r="V70" i="25"/>
  <c r="AC71" i="25"/>
  <c r="AB71" i="25"/>
  <c r="AB72" i="25"/>
  <c r="X72" i="25"/>
  <c r="AC72" i="25"/>
  <c r="AA72" i="25"/>
  <c r="W72" i="25"/>
  <c r="V72" i="25"/>
  <c r="U72" i="25"/>
  <c r="V71" i="25"/>
  <c r="X73" i="25"/>
  <c r="W73" i="25"/>
  <c r="AB73" i="25"/>
  <c r="U73" i="25"/>
  <c r="AA73" i="25"/>
  <c r="AC73" i="25"/>
  <c r="V74" i="25"/>
  <c r="AC74" i="25"/>
  <c r="AB74" i="25"/>
  <c r="AA74" i="25"/>
  <c r="X74" i="25"/>
  <c r="U74" i="25"/>
  <c r="V73" i="25"/>
  <c r="U76" i="25"/>
  <c r="X75" i="25"/>
  <c r="W74" i="25"/>
  <c r="AC76" i="25"/>
  <c r="V75" i="25"/>
  <c r="X76" i="25"/>
  <c r="V76" i="25"/>
  <c r="W75" i="25"/>
  <c r="AA75" i="25"/>
  <c r="AB75" i="25"/>
  <c r="U75" i="25"/>
  <c r="AA76" i="25"/>
  <c r="AB76" i="25"/>
  <c r="AC75" i="25"/>
  <c r="W76" i="25"/>
  <c r="U77" i="25"/>
  <c r="V77" i="25"/>
  <c r="AC77" i="25"/>
  <c r="AA77" i="25"/>
  <c r="W77" i="25"/>
  <c r="AC78" i="25"/>
  <c r="AB77" i="25"/>
  <c r="W78" i="25"/>
  <c r="AB78" i="25"/>
  <c r="X77" i="25"/>
  <c r="W80" i="25"/>
  <c r="V78" i="25"/>
  <c r="AC79" i="25"/>
  <c r="AB79" i="25"/>
  <c r="V79" i="25"/>
  <c r="X79" i="25"/>
  <c r="AA78" i="25"/>
  <c r="X78" i="25"/>
  <c r="U78" i="25"/>
  <c r="V80" i="25"/>
  <c r="AA79" i="25"/>
  <c r="X80" i="25"/>
  <c r="AB80" i="25"/>
  <c r="U80" i="25"/>
  <c r="W79" i="25"/>
  <c r="AA80" i="25"/>
  <c r="AC80" i="25"/>
  <c r="V81" i="25"/>
  <c r="U81" i="25"/>
  <c r="U79" i="25"/>
  <c r="AC81" i="25"/>
  <c r="AA81" i="25"/>
  <c r="W81" i="25"/>
  <c r="X81" i="25"/>
  <c r="AB81" i="25"/>
  <c r="AB83" i="25"/>
  <c r="X82" i="25"/>
  <c r="V82" i="25"/>
  <c r="AC82" i="25"/>
  <c r="W82" i="25"/>
  <c r="AA82" i="25"/>
  <c r="AB82" i="25"/>
  <c r="AA83" i="25"/>
  <c r="U83" i="25"/>
  <c r="V83" i="25"/>
  <c r="W83" i="25"/>
  <c r="AC83" i="25"/>
  <c r="U82" i="25"/>
  <c r="X83" i="25"/>
  <c r="AC84" i="25"/>
  <c r="AB84" i="25"/>
  <c r="AA84" i="25"/>
  <c r="X84" i="25"/>
  <c r="V84" i="25"/>
  <c r="U84" i="25"/>
  <c r="AC85" i="25"/>
  <c r="AB85" i="25"/>
  <c r="AA85" i="25"/>
  <c r="V85" i="25"/>
  <c r="U85" i="25"/>
  <c r="W84" i="25"/>
  <c r="X87" i="25"/>
  <c r="W86" i="25"/>
  <c r="V86" i="25"/>
  <c r="U87" i="25"/>
  <c r="W85" i="25"/>
  <c r="U86" i="25"/>
  <c r="X86" i="25"/>
  <c r="X85" i="25"/>
  <c r="AB86" i="25"/>
  <c r="AA86" i="25"/>
  <c r="AC86" i="25"/>
  <c r="W87" i="25"/>
  <c r="AB87" i="25"/>
  <c r="AC87" i="25"/>
  <c r="AA87" i="25"/>
  <c r="AA88" i="25"/>
  <c r="X90" i="25"/>
  <c r="AC88" i="25"/>
  <c r="V87" i="25"/>
  <c r="U88" i="25"/>
  <c r="W88" i="25"/>
  <c r="V88" i="25"/>
  <c r="AB89" i="25"/>
  <c r="V89" i="25"/>
  <c r="U89" i="25"/>
  <c r="X89" i="25"/>
  <c r="AA89" i="25"/>
  <c r="X88" i="25"/>
  <c r="AC89" i="25"/>
  <c r="AB88" i="25"/>
  <c r="W89" i="25"/>
  <c r="U90" i="25"/>
  <c r="W90" i="25"/>
  <c r="AB90" i="25"/>
  <c r="AC90" i="25"/>
  <c r="U92" i="25"/>
  <c r="V90" i="25"/>
  <c r="V91" i="25"/>
  <c r="AA90" i="25"/>
  <c r="AB91" i="25"/>
  <c r="AC91" i="25"/>
  <c r="AA91" i="25"/>
  <c r="X91" i="25"/>
  <c r="U91" i="25"/>
  <c r="AB92" i="25"/>
  <c r="X92" i="25"/>
  <c r="V92" i="25"/>
  <c r="AA92" i="25"/>
  <c r="AC92" i="25"/>
  <c r="W91" i="25"/>
  <c r="AB93" i="25"/>
  <c r="V93" i="25"/>
  <c r="W92" i="25"/>
  <c r="AA93" i="25"/>
  <c r="U93" i="25"/>
  <c r="X93" i="25"/>
  <c r="W93" i="25"/>
  <c r="AC93" i="25"/>
  <c r="U94" i="25"/>
  <c r="X94" i="25"/>
  <c r="AB94" i="25"/>
  <c r="W94" i="25"/>
  <c r="V94" i="25"/>
  <c r="AC94" i="25"/>
  <c r="AB95" i="25"/>
  <c r="AA95" i="25"/>
  <c r="U96" i="25"/>
  <c r="U95" i="25"/>
  <c r="AA94" i="25"/>
  <c r="V96" i="25"/>
  <c r="V95" i="25"/>
  <c r="W95" i="25"/>
  <c r="AC95" i="25"/>
  <c r="U97" i="25"/>
  <c r="X95" i="25"/>
  <c r="AC96" i="25"/>
  <c r="AA96" i="25"/>
  <c r="W96" i="25"/>
  <c r="V97" i="25"/>
  <c r="AC97" i="25"/>
  <c r="X97" i="25"/>
  <c r="X96" i="25"/>
  <c r="W97" i="25"/>
  <c r="AA97" i="25"/>
  <c r="AB98" i="25"/>
  <c r="X98" i="25"/>
  <c r="AC98" i="25"/>
  <c r="U98" i="25"/>
  <c r="AA98" i="25"/>
  <c r="V98" i="25"/>
  <c r="W99" i="25"/>
  <c r="AB97" i="25"/>
  <c r="AC99" i="25"/>
  <c r="AB96" i="25"/>
  <c r="W98" i="25"/>
  <c r="AA99" i="25"/>
  <c r="X99" i="25"/>
  <c r="AB99" i="25"/>
  <c r="V99" i="25"/>
  <c r="U99" i="25"/>
  <c r="AB100" i="25"/>
  <c r="V100" i="25"/>
  <c r="AA101" i="25"/>
  <c r="U100" i="25"/>
  <c r="X100" i="25"/>
  <c r="AC100" i="25"/>
  <c r="W100" i="25"/>
  <c r="U101" i="25"/>
  <c r="AA100" i="25"/>
  <c r="AC101" i="25"/>
  <c r="W101" i="25"/>
  <c r="X101" i="25"/>
  <c r="V32" i="25"/>
  <c r="V101" i="25"/>
  <c r="Y39" i="25"/>
  <c r="Y40" i="25"/>
  <c r="Y41" i="25"/>
  <c r="Y42" i="25"/>
  <c r="Y43" i="25"/>
  <c r="Y46" i="25"/>
  <c r="Y44" i="25"/>
  <c r="Y45" i="25"/>
  <c r="Z40" i="25"/>
  <c r="Z43" i="25"/>
  <c r="Z41" i="25"/>
  <c r="Y47" i="25"/>
  <c r="Y49" i="25"/>
  <c r="Z42" i="25"/>
  <c r="Y48" i="25"/>
  <c r="Z44" i="25"/>
  <c r="Z46" i="25"/>
  <c r="Y50" i="25"/>
  <c r="Y51" i="25"/>
  <c r="Z45" i="25"/>
  <c r="Z48" i="25"/>
  <c r="Z47" i="25"/>
  <c r="Y52" i="25"/>
  <c r="Y53" i="25"/>
  <c r="Y55" i="25"/>
  <c r="Y54" i="25"/>
  <c r="Z49" i="25"/>
  <c r="Z50" i="25"/>
  <c r="Y56" i="25"/>
  <c r="Z51" i="25"/>
  <c r="Z52" i="25"/>
  <c r="Y57" i="25"/>
  <c r="Z53" i="25"/>
  <c r="Y59" i="25"/>
  <c r="Y58" i="25"/>
  <c r="Y60" i="25"/>
  <c r="Z54" i="25"/>
  <c r="Y61" i="25"/>
  <c r="Z55" i="25"/>
  <c r="Z56" i="25"/>
  <c r="Y63" i="25"/>
  <c r="Y62" i="25"/>
  <c r="Z57" i="25"/>
  <c r="Z58" i="25"/>
  <c r="Y64" i="25"/>
  <c r="Z59" i="25"/>
  <c r="Y65" i="25"/>
  <c r="Z60" i="25"/>
  <c r="Y66" i="25"/>
  <c r="Y67" i="25"/>
  <c r="Z62" i="25"/>
  <c r="Z61" i="25"/>
  <c r="Y68" i="25"/>
  <c r="Z64" i="25"/>
  <c r="Z63" i="25"/>
  <c r="Y69" i="25"/>
  <c r="Y70" i="25"/>
  <c r="Z65" i="25"/>
  <c r="Y71" i="25"/>
  <c r="Y72" i="25"/>
  <c r="Z66" i="25"/>
  <c r="Z67" i="25"/>
  <c r="Y76" i="25"/>
  <c r="Z68" i="25"/>
  <c r="Y73" i="25"/>
  <c r="Z70" i="25"/>
  <c r="Y75" i="25"/>
  <c r="Y74" i="25"/>
  <c r="Z69" i="25"/>
  <c r="Y77" i="25"/>
  <c r="Z71" i="25"/>
  <c r="Y80" i="25"/>
  <c r="Z72" i="25"/>
  <c r="Y78" i="25"/>
  <c r="Z73" i="25"/>
  <c r="Y79" i="25"/>
  <c r="Z75" i="25"/>
  <c r="Z74" i="25"/>
  <c r="Y81" i="25"/>
  <c r="Z76" i="25"/>
  <c r="Y82" i="25"/>
  <c r="Y83" i="25"/>
  <c r="Z77" i="25"/>
  <c r="Z78" i="25"/>
  <c r="Y84" i="25"/>
  <c r="Y85" i="25"/>
  <c r="Y86" i="25"/>
  <c r="Z79" i="25"/>
  <c r="Z80" i="25"/>
  <c r="Y87" i="25"/>
  <c r="Z82" i="25"/>
  <c r="Y89" i="25"/>
  <c r="Z83" i="25"/>
  <c r="Z81" i="25"/>
  <c r="Z85" i="25"/>
  <c r="Y88" i="25"/>
  <c r="Y91" i="25"/>
  <c r="Y92" i="25"/>
  <c r="Z84" i="25"/>
  <c r="Y93" i="25"/>
  <c r="Y90" i="25"/>
  <c r="Z86" i="25"/>
  <c r="Y94" i="25"/>
  <c r="Z87" i="25"/>
  <c r="Y95" i="25"/>
  <c r="Z89" i="25"/>
  <c r="Z88" i="25"/>
  <c r="Y96" i="25"/>
  <c r="Z90" i="25"/>
  <c r="Z91" i="25"/>
  <c r="Y98" i="25"/>
  <c r="Y97" i="25"/>
  <c r="Z93" i="25"/>
  <c r="Y99" i="25"/>
  <c r="Y37" i="25"/>
  <c r="Z92" i="25"/>
  <c r="Y100" i="25"/>
  <c r="Y101" i="25"/>
  <c r="Y38" i="25"/>
  <c r="Y32" i="25"/>
  <c r="Z95" i="25"/>
  <c r="Y33" i="25"/>
  <c r="Y36" i="25"/>
  <c r="Y35" i="25"/>
  <c r="Y34" i="25"/>
  <c r="Z94" i="25"/>
  <c r="Z96" i="25"/>
  <c r="Z97" i="25"/>
  <c r="Z98" i="25"/>
  <c r="Z32" i="25"/>
  <c r="Z34" i="25"/>
  <c r="Z99" i="25"/>
  <c r="Z33" i="25"/>
  <c r="Z101" i="25"/>
  <c r="Z100" i="25"/>
  <c r="Z35" i="25"/>
  <c r="Z39" i="25"/>
  <c r="Z38" i="25"/>
  <c r="Z36" i="25"/>
  <c r="Z37" i="25"/>
  <c r="F86" i="25"/>
  <c r="F39" i="25"/>
  <c r="L65" i="25"/>
  <c r="J53" i="25"/>
  <c r="M62" i="25"/>
  <c r="I95" i="25"/>
  <c r="H75" i="25"/>
  <c r="F95" i="25"/>
  <c r="M63" i="25"/>
  <c r="H49" i="25"/>
  <c r="N36" i="25"/>
  <c r="L38" i="25"/>
  <c r="H71" i="25"/>
  <c r="G33" i="25"/>
  <c r="F63" i="25"/>
  <c r="H40" i="25"/>
  <c r="L40" i="25"/>
  <c r="F83" i="25"/>
  <c r="K56" i="25"/>
  <c r="K59" i="25"/>
  <c r="H66" i="25"/>
  <c r="I81" i="25"/>
  <c r="K34" i="25"/>
  <c r="G47" i="25"/>
  <c r="G97" i="25"/>
  <c r="M49" i="25"/>
  <c r="N61" i="25"/>
  <c r="K63" i="25"/>
  <c r="H92" i="25"/>
  <c r="N63" i="25"/>
  <c r="K58" i="25"/>
  <c r="I98" i="25"/>
  <c r="G82" i="25"/>
  <c r="G93" i="25"/>
  <c r="K52" i="25"/>
  <c r="M60" i="25"/>
  <c r="L43" i="25"/>
  <c r="M52" i="25"/>
  <c r="M91" i="25"/>
  <c r="G51" i="25"/>
  <c r="F62" i="25"/>
  <c r="N70" i="25"/>
  <c r="J83" i="25"/>
  <c r="J87" i="25"/>
  <c r="J61" i="25"/>
  <c r="G52" i="25"/>
  <c r="L88" i="25"/>
  <c r="K40" i="25"/>
  <c r="M47" i="25"/>
  <c r="M67" i="25"/>
  <c r="N49" i="25"/>
  <c r="I92" i="25"/>
  <c r="H45" i="25"/>
  <c r="F88" i="25"/>
  <c r="L90" i="25"/>
  <c r="K97" i="25"/>
  <c r="N82" i="25"/>
  <c r="M84" i="25"/>
  <c r="K44" i="25"/>
  <c r="H48" i="25"/>
  <c r="H44" i="25"/>
  <c r="K51" i="25"/>
  <c r="J75" i="25"/>
  <c r="N100" i="25"/>
  <c r="I101" i="25"/>
  <c r="I33" i="25"/>
  <c r="K68" i="25"/>
  <c r="H97" i="25"/>
  <c r="L85" i="25"/>
  <c r="F61" i="25"/>
  <c r="L84" i="25"/>
  <c r="N34" i="25"/>
  <c r="J37" i="25"/>
  <c r="L82" i="25"/>
  <c r="I54" i="25"/>
  <c r="L76" i="25"/>
  <c r="L47" i="25"/>
  <c r="L49" i="25"/>
  <c r="H99" i="25"/>
  <c r="H39" i="25"/>
  <c r="M79" i="25"/>
  <c r="G75" i="25"/>
  <c r="G65" i="25"/>
  <c r="L71" i="25"/>
  <c r="J97" i="25"/>
  <c r="J43" i="25"/>
  <c r="K57" i="25"/>
  <c r="G56" i="25"/>
  <c r="L52" i="25"/>
  <c r="N83" i="25"/>
  <c r="H54" i="25"/>
  <c r="L58" i="25"/>
  <c r="H33" i="25"/>
  <c r="M89" i="25"/>
  <c r="G87" i="25"/>
  <c r="F85" i="25"/>
  <c r="K83" i="25"/>
  <c r="H55" i="25"/>
  <c r="M33" i="25"/>
  <c r="L36" i="25"/>
  <c r="K67" i="25"/>
  <c r="J72" i="25"/>
  <c r="L59" i="25"/>
  <c r="H81" i="25"/>
  <c r="K79" i="25"/>
  <c r="H95" i="25"/>
  <c r="G99" i="25"/>
  <c r="M83" i="25"/>
  <c r="M101" i="25"/>
  <c r="F89" i="25"/>
  <c r="G92" i="25"/>
  <c r="L57" i="25"/>
  <c r="F100" i="25"/>
  <c r="K100" i="25"/>
  <c r="J52" i="25"/>
  <c r="G63" i="25"/>
  <c r="L91" i="25"/>
  <c r="K86" i="25"/>
  <c r="N88" i="25"/>
  <c r="G69" i="25"/>
  <c r="F78" i="25"/>
  <c r="F49" i="25"/>
  <c r="F37" i="25"/>
  <c r="G44" i="25"/>
  <c r="G38" i="25"/>
  <c r="I74" i="25"/>
  <c r="H101" i="25"/>
  <c r="F74" i="25"/>
  <c r="N50" i="25"/>
  <c r="L86" i="25"/>
  <c r="L101" i="25"/>
  <c r="N85" i="25"/>
  <c r="N39" i="25"/>
  <c r="F32" i="25"/>
  <c r="F46" i="25"/>
  <c r="M37" i="25"/>
  <c r="F52" i="25"/>
  <c r="F75" i="25"/>
  <c r="H87" i="25"/>
  <c r="F66" i="25"/>
  <c r="L74" i="25"/>
  <c r="M74" i="25"/>
  <c r="J47" i="25"/>
  <c r="G39" i="25"/>
  <c r="K37" i="25"/>
  <c r="F56" i="25"/>
  <c r="F45" i="25"/>
  <c r="H74" i="25"/>
  <c r="H53" i="25"/>
  <c r="I77" i="25"/>
  <c r="G83" i="25"/>
  <c r="F34" i="25"/>
  <c r="I71" i="25"/>
  <c r="M99" i="25"/>
  <c r="H84" i="25"/>
  <c r="H72" i="25"/>
  <c r="H65" i="25"/>
  <c r="L33" i="25"/>
  <c r="L37" i="25"/>
  <c r="N66" i="25"/>
  <c r="H41" i="25"/>
  <c r="M92" i="25"/>
  <c r="L45" i="25"/>
  <c r="K75" i="25"/>
  <c r="L83" i="25"/>
  <c r="J77" i="25"/>
  <c r="L69" i="25"/>
  <c r="G101" i="25"/>
  <c r="M35" i="25"/>
  <c r="J35" i="25"/>
  <c r="F44" i="25"/>
  <c r="H56" i="25"/>
  <c r="N74" i="25"/>
  <c r="N62" i="25"/>
  <c r="J91" i="25"/>
  <c r="I43" i="25"/>
  <c r="G64" i="25"/>
  <c r="G54" i="25"/>
  <c r="N42" i="25"/>
  <c r="N40" i="25"/>
  <c r="N86" i="25"/>
  <c r="I46" i="25"/>
  <c r="G68" i="25"/>
  <c r="G62" i="25"/>
  <c r="J96" i="25"/>
  <c r="M73" i="25"/>
  <c r="M48" i="25"/>
  <c r="I99" i="25"/>
  <c r="I51" i="25"/>
  <c r="F55" i="25"/>
  <c r="N47" i="25"/>
  <c r="M56" i="25"/>
  <c r="L53" i="25"/>
  <c r="G86" i="25"/>
  <c r="M44" i="25"/>
  <c r="J46" i="25"/>
  <c r="I45" i="25"/>
  <c r="G90" i="25"/>
  <c r="N90" i="25"/>
  <c r="J39" i="25"/>
  <c r="I100" i="25"/>
  <c r="F53" i="25"/>
  <c r="N101" i="25"/>
  <c r="F69" i="25"/>
  <c r="M75" i="25"/>
  <c r="N55" i="25"/>
  <c r="J88" i="25"/>
  <c r="G42" i="25"/>
  <c r="F59" i="25"/>
  <c r="L89" i="25"/>
  <c r="N48" i="25"/>
  <c r="K47" i="25"/>
  <c r="G53" i="25"/>
  <c r="M34" i="25"/>
  <c r="J86" i="25"/>
  <c r="I96" i="25"/>
  <c r="H94" i="25"/>
  <c r="I39" i="25"/>
  <c r="F79" i="25"/>
  <c r="G73" i="25"/>
  <c r="G59" i="25"/>
  <c r="L50" i="25"/>
  <c r="I67" i="25"/>
  <c r="M71" i="25"/>
  <c r="I66" i="25"/>
  <c r="M57" i="25"/>
  <c r="G84" i="25"/>
  <c r="N56" i="25"/>
  <c r="I36" i="25"/>
  <c r="M68" i="25"/>
  <c r="H58" i="25"/>
  <c r="G46" i="25"/>
  <c r="F80" i="25"/>
  <c r="M69" i="25"/>
  <c r="L80" i="25"/>
  <c r="H36" i="25"/>
  <c r="F91" i="25"/>
  <c r="K46" i="25"/>
  <c r="I80" i="25"/>
  <c r="N96" i="25"/>
  <c r="M85" i="25"/>
  <c r="K60" i="25"/>
  <c r="I82" i="25"/>
  <c r="H82" i="25"/>
  <c r="N67" i="25"/>
  <c r="K76" i="25"/>
  <c r="G100" i="25"/>
  <c r="K33" i="25"/>
  <c r="N52" i="25"/>
  <c r="K70" i="25"/>
  <c r="K48" i="25"/>
  <c r="N98" i="25"/>
  <c r="N80" i="25"/>
  <c r="F76" i="25"/>
  <c r="M90" i="25"/>
  <c r="I57" i="25"/>
  <c r="H96" i="25"/>
  <c r="F42" i="25"/>
  <c r="G34" i="25"/>
  <c r="F70" i="25"/>
  <c r="G35" i="25"/>
  <c r="I91" i="25"/>
  <c r="I63" i="25"/>
  <c r="N32" i="25"/>
  <c r="I97" i="25"/>
  <c r="I44" i="25"/>
  <c r="J99" i="25"/>
  <c r="F84" i="25"/>
  <c r="J66" i="25"/>
  <c r="N77" i="25"/>
  <c r="H34" i="25"/>
  <c r="G81" i="25"/>
  <c r="F47" i="25"/>
  <c r="M50" i="25"/>
  <c r="G71" i="25"/>
  <c r="G70" i="25"/>
  <c r="G91" i="25"/>
  <c r="G79" i="25"/>
  <c r="K77" i="25"/>
  <c r="I93" i="25"/>
  <c r="H43" i="25"/>
  <c r="H60" i="25"/>
  <c r="K36" i="25"/>
  <c r="J48" i="25"/>
  <c r="M55" i="25"/>
  <c r="K80" i="25"/>
  <c r="K69" i="25"/>
  <c r="I56" i="25"/>
  <c r="F65" i="25"/>
  <c r="H69" i="25"/>
  <c r="N37" i="25"/>
  <c r="K87" i="25"/>
  <c r="N51" i="25"/>
  <c r="L51" i="25"/>
  <c r="I55" i="25"/>
  <c r="H67" i="25"/>
  <c r="J55" i="25"/>
  <c r="L92" i="25"/>
  <c r="G55" i="25"/>
  <c r="N60" i="25"/>
  <c r="F67" i="25"/>
  <c r="K84" i="25"/>
  <c r="F71" i="25"/>
  <c r="N44" i="25"/>
  <c r="L99" i="25"/>
  <c r="F57" i="25"/>
  <c r="K95" i="25"/>
  <c r="N64" i="25"/>
  <c r="F51" i="25"/>
  <c r="M98" i="25"/>
  <c r="N81" i="25"/>
  <c r="M88" i="25"/>
  <c r="H90" i="25"/>
  <c r="F93" i="25"/>
  <c r="I86" i="25"/>
  <c r="G94" i="25"/>
  <c r="L100" i="25"/>
  <c r="F33" i="25"/>
  <c r="K50" i="25"/>
  <c r="H50" i="25"/>
  <c r="M59" i="25"/>
  <c r="L42" i="25"/>
  <c r="H37" i="25"/>
  <c r="M87" i="25"/>
  <c r="K94" i="25"/>
  <c r="J81" i="25"/>
  <c r="J78" i="25"/>
  <c r="M100" i="25"/>
  <c r="N41" i="25"/>
  <c r="I72" i="25"/>
  <c r="F48" i="25"/>
  <c r="M41" i="25"/>
  <c r="I76" i="25"/>
  <c r="H51" i="25"/>
  <c r="J95" i="25"/>
  <c r="M80" i="25"/>
  <c r="K66" i="25"/>
  <c r="N91" i="25"/>
  <c r="J36" i="25"/>
  <c r="J34" i="25"/>
  <c r="H88" i="25"/>
  <c r="N92" i="25"/>
  <c r="F64" i="25"/>
  <c r="G77" i="25"/>
  <c r="K96" i="25"/>
  <c r="J51" i="25"/>
  <c r="H63" i="25"/>
  <c r="J65" i="25"/>
  <c r="N76" i="25"/>
  <c r="N68" i="25"/>
  <c r="N35" i="25"/>
  <c r="L54" i="25"/>
  <c r="M76" i="25"/>
  <c r="K98" i="25"/>
  <c r="J40" i="25"/>
  <c r="F96" i="25"/>
  <c r="I68" i="25"/>
  <c r="H86" i="25"/>
  <c r="G50" i="25"/>
  <c r="G98" i="25"/>
  <c r="G61" i="25"/>
  <c r="N46" i="25"/>
  <c r="L32" i="25"/>
  <c r="I87" i="25"/>
  <c r="K92" i="25"/>
  <c r="M45" i="25"/>
  <c r="M64" i="25"/>
  <c r="H59" i="25"/>
  <c r="K89" i="25"/>
  <c r="J79" i="25"/>
  <c r="G36" i="25"/>
  <c r="I64" i="25"/>
  <c r="L95" i="25"/>
  <c r="I48" i="25"/>
  <c r="G32" i="25"/>
  <c r="G66" i="25"/>
  <c r="K90" i="25"/>
  <c r="L60" i="25"/>
  <c r="L44" i="25"/>
  <c r="J68" i="25"/>
  <c r="G48" i="25"/>
  <c r="J69" i="25"/>
  <c r="G43" i="25"/>
  <c r="F73" i="25"/>
  <c r="M43" i="25"/>
  <c r="I90" i="25"/>
  <c r="M95" i="25"/>
  <c r="I60" i="25"/>
  <c r="F68" i="25"/>
  <c r="N71" i="25"/>
  <c r="L98" i="25"/>
  <c r="N99" i="25"/>
  <c r="J59" i="25"/>
  <c r="M46" i="25"/>
  <c r="K74" i="25"/>
  <c r="H38" i="25"/>
  <c r="H79" i="25"/>
  <c r="J80" i="25"/>
  <c r="F81" i="25"/>
  <c r="I35" i="25"/>
  <c r="M61" i="25"/>
  <c r="N38" i="25"/>
  <c r="L55" i="25"/>
  <c r="M66" i="25"/>
  <c r="I88" i="25"/>
  <c r="F43" i="25"/>
  <c r="K49" i="25"/>
  <c r="H70" i="25"/>
  <c r="I89" i="25"/>
  <c r="M40" i="25"/>
  <c r="G60" i="25"/>
  <c r="L96" i="25"/>
  <c r="G88" i="25"/>
  <c r="J38" i="25"/>
  <c r="G40" i="25"/>
  <c r="K35" i="25"/>
  <c r="J94" i="25"/>
  <c r="J45" i="25"/>
  <c r="I37" i="25"/>
  <c r="K61" i="25"/>
  <c r="N78" i="25"/>
  <c r="H68" i="25"/>
  <c r="J93" i="25"/>
  <c r="K32" i="25"/>
  <c r="F60" i="25"/>
  <c r="J56" i="25"/>
  <c r="L93" i="25"/>
  <c r="H42" i="25"/>
  <c r="J89" i="25"/>
  <c r="H47" i="25"/>
  <c r="F97" i="25"/>
  <c r="J101" i="25"/>
  <c r="G37" i="25"/>
  <c r="F92" i="25"/>
  <c r="H64" i="25"/>
  <c r="I52" i="25"/>
  <c r="N72" i="25"/>
  <c r="G96" i="25"/>
  <c r="H80" i="25"/>
  <c r="M65" i="25"/>
  <c r="I34" i="25"/>
  <c r="J82" i="25"/>
  <c r="K85" i="25"/>
  <c r="L66" i="25"/>
  <c r="J54" i="25"/>
  <c r="G58" i="25"/>
  <c r="H85" i="25"/>
  <c r="M96" i="25"/>
  <c r="H61" i="25"/>
  <c r="L48" i="25"/>
  <c r="K101" i="25"/>
  <c r="J98" i="25"/>
  <c r="L46" i="25"/>
  <c r="I61" i="25"/>
  <c r="F99" i="25"/>
  <c r="J50" i="25"/>
  <c r="I65" i="25"/>
  <c r="L73" i="25"/>
  <c r="J57" i="25"/>
  <c r="K88" i="25"/>
  <c r="L61" i="25"/>
  <c r="M82" i="25"/>
  <c r="G80" i="25"/>
  <c r="K82" i="25"/>
  <c r="I49" i="25"/>
  <c r="L68" i="25"/>
  <c r="L64" i="25"/>
  <c r="H57" i="25"/>
  <c r="N79" i="25"/>
  <c r="F90" i="25"/>
  <c r="M51" i="25"/>
  <c r="J100" i="25"/>
  <c r="G41" i="25"/>
  <c r="J49" i="25"/>
  <c r="K42" i="25"/>
  <c r="M77" i="25"/>
  <c r="H73" i="25"/>
  <c r="L78" i="25"/>
  <c r="J41" i="25"/>
  <c r="N97" i="25"/>
  <c r="H78" i="25"/>
  <c r="I79" i="25"/>
  <c r="K54" i="25"/>
  <c r="F35" i="25"/>
  <c r="H93" i="25"/>
  <c r="I62" i="25"/>
  <c r="M86" i="25"/>
  <c r="K41" i="25"/>
  <c r="N57" i="25"/>
  <c r="N94" i="25"/>
  <c r="H46" i="25"/>
  <c r="L41" i="25"/>
  <c r="J67" i="25"/>
  <c r="G85" i="25"/>
  <c r="N89" i="25"/>
  <c r="G78" i="25"/>
  <c r="M38" i="25"/>
  <c r="H35" i="25"/>
  <c r="M53" i="25"/>
  <c r="L62" i="25"/>
  <c r="N53" i="25"/>
  <c r="J70" i="25"/>
  <c r="G45" i="25"/>
  <c r="K72" i="25"/>
  <c r="N84" i="25"/>
  <c r="H62" i="25"/>
  <c r="J92" i="25"/>
  <c r="L39" i="25"/>
  <c r="G72" i="25"/>
  <c r="F41" i="25"/>
  <c r="M36" i="25"/>
  <c r="I53" i="25"/>
  <c r="K53" i="25"/>
  <c r="L63" i="25"/>
  <c r="F77" i="25"/>
  <c r="L87" i="25"/>
  <c r="N75" i="25"/>
  <c r="G74" i="25"/>
  <c r="N33" i="25"/>
  <c r="K91" i="25"/>
  <c r="J44" i="25"/>
  <c r="M42" i="25"/>
  <c r="L35" i="25"/>
  <c r="M81" i="25"/>
  <c r="L67" i="25"/>
  <c r="L77" i="25"/>
  <c r="I69" i="25"/>
  <c r="G95" i="25"/>
  <c r="K43" i="25"/>
  <c r="I40" i="25"/>
  <c r="J62" i="25"/>
  <c r="I59" i="25"/>
  <c r="J58" i="25"/>
  <c r="L72" i="25"/>
  <c r="I85" i="25"/>
  <c r="N59" i="25"/>
  <c r="I42" i="25"/>
  <c r="N45" i="25"/>
  <c r="H91" i="25"/>
  <c r="K45" i="25"/>
  <c r="N58" i="25"/>
  <c r="K73" i="25"/>
  <c r="M58" i="25"/>
  <c r="M39" i="25"/>
  <c r="K55" i="25"/>
  <c r="J33" i="25"/>
  <c r="I38" i="25"/>
  <c r="H83" i="25"/>
  <c r="H52" i="25"/>
  <c r="F40" i="25"/>
  <c r="I73" i="25"/>
  <c r="H76" i="25"/>
  <c r="I58" i="25"/>
  <c r="F87" i="25"/>
  <c r="L56" i="25"/>
  <c r="M70" i="25"/>
  <c r="F82" i="25"/>
  <c r="N69" i="25"/>
  <c r="I75" i="25"/>
  <c r="J42" i="25"/>
  <c r="G89" i="25"/>
  <c r="M93" i="25"/>
  <c r="F72" i="25"/>
  <c r="N93" i="25"/>
  <c r="K78" i="25"/>
  <c r="N73" i="25"/>
  <c r="K99" i="25"/>
  <c r="K38" i="25"/>
  <c r="N54" i="25"/>
  <c r="K64" i="25"/>
  <c r="J74" i="25"/>
  <c r="N87" i="25"/>
  <c r="M78" i="25"/>
  <c r="I78" i="25"/>
  <c r="H89" i="25"/>
  <c r="M54" i="25"/>
  <c r="K81" i="25"/>
  <c r="H100" i="25"/>
  <c r="J76" i="25"/>
  <c r="K93" i="25"/>
  <c r="G76" i="25"/>
  <c r="K65" i="25"/>
  <c r="J60" i="25"/>
  <c r="J85" i="25"/>
  <c r="I70" i="25"/>
  <c r="F54" i="25"/>
  <c r="F58" i="25"/>
  <c r="F36" i="25"/>
  <c r="J63" i="25"/>
  <c r="I94" i="25"/>
  <c r="J71" i="25"/>
  <c r="H98" i="25"/>
  <c r="I83" i="25"/>
  <c r="F98" i="25"/>
  <c r="I50" i="25"/>
  <c r="L81" i="25"/>
  <c r="G57" i="25"/>
  <c r="L34" i="25"/>
  <c r="J90" i="25"/>
  <c r="L75" i="25"/>
  <c r="N95" i="25"/>
  <c r="L70" i="25"/>
  <c r="H77" i="25"/>
  <c r="L94" i="25"/>
  <c r="K39" i="25"/>
  <c r="M72" i="25"/>
  <c r="J84" i="25"/>
  <c r="F94" i="25"/>
  <c r="L97" i="25"/>
  <c r="J64" i="25"/>
  <c r="N43" i="25"/>
  <c r="F38" i="25"/>
  <c r="I41" i="25"/>
  <c r="I47" i="25"/>
  <c r="I84" i="25"/>
  <c r="M97" i="25"/>
  <c r="F50" i="25"/>
  <c r="K62" i="25"/>
  <c r="K71" i="25"/>
  <c r="J73" i="25"/>
  <c r="G67" i="25"/>
  <c r="N65" i="25"/>
  <c r="F101" i="25"/>
  <c r="L79" i="25"/>
  <c r="M94" i="25"/>
  <c r="G49" i="25"/>
  <c r="M32" i="25"/>
  <c r="H32" i="25"/>
  <c r="J32" i="25"/>
  <c r="I32" i="25"/>
  <c r="R33" i="25"/>
  <c r="S101" i="25"/>
  <c r="C51" i="25"/>
  <c r="R34" i="25"/>
  <c r="R35" i="25"/>
  <c r="T33" i="25"/>
  <c r="R32" i="25"/>
  <c r="T37" i="25"/>
  <c r="R37" i="25"/>
  <c r="R36" i="25"/>
  <c r="T35" i="25"/>
  <c r="S34" i="25"/>
  <c r="T34" i="25"/>
  <c r="S33" i="25"/>
  <c r="T36" i="25"/>
  <c r="S35" i="25"/>
  <c r="T41" i="25"/>
  <c r="R38" i="25"/>
  <c r="T38" i="25"/>
  <c r="S36" i="25"/>
  <c r="R39" i="25"/>
  <c r="T39" i="25"/>
  <c r="S37" i="25"/>
  <c r="R40" i="25"/>
  <c r="S39" i="25"/>
  <c r="R41" i="25"/>
  <c r="R43" i="25"/>
  <c r="T40" i="25"/>
  <c r="T42" i="25"/>
  <c r="R42" i="25"/>
  <c r="S38" i="25"/>
  <c r="T43" i="25"/>
  <c r="R45" i="25"/>
  <c r="R44" i="25"/>
  <c r="T46" i="25"/>
  <c r="S41" i="25"/>
  <c r="T44" i="25"/>
  <c r="S40" i="25"/>
  <c r="T45" i="25"/>
  <c r="R46" i="25"/>
  <c r="R47" i="25"/>
  <c r="S42" i="25"/>
  <c r="S43" i="25"/>
  <c r="S46" i="25"/>
  <c r="R48" i="25"/>
  <c r="R49" i="25"/>
  <c r="T47" i="25"/>
  <c r="S44" i="25"/>
  <c r="T48" i="25"/>
  <c r="S45" i="25"/>
  <c r="R51" i="25"/>
  <c r="T49" i="25"/>
  <c r="R50" i="25"/>
  <c r="R52" i="25"/>
  <c r="S47" i="25"/>
  <c r="T50" i="25"/>
  <c r="T51" i="25"/>
  <c r="S48" i="25"/>
  <c r="T52" i="25"/>
  <c r="R53" i="25"/>
  <c r="T53" i="25"/>
  <c r="R54" i="25"/>
  <c r="S49" i="25"/>
  <c r="S50" i="25"/>
  <c r="R55" i="25"/>
  <c r="R56" i="25"/>
  <c r="T55" i="25"/>
  <c r="T54" i="25"/>
  <c r="R57" i="25"/>
  <c r="S51" i="25"/>
  <c r="T56" i="25"/>
  <c r="S52" i="25"/>
  <c r="S53" i="25"/>
  <c r="T57" i="25"/>
  <c r="R59" i="25"/>
  <c r="T58" i="25"/>
  <c r="R60" i="25"/>
  <c r="S54" i="25"/>
  <c r="R58" i="25"/>
  <c r="T59" i="25"/>
  <c r="T60" i="25"/>
  <c r="S55" i="25"/>
  <c r="S56" i="25"/>
  <c r="R62" i="25"/>
  <c r="R61" i="25"/>
  <c r="T61" i="25"/>
  <c r="S57" i="25"/>
  <c r="T62" i="25"/>
  <c r="R63" i="25"/>
  <c r="S58" i="25"/>
  <c r="T63" i="25"/>
  <c r="S60" i="25"/>
  <c r="R64" i="25"/>
  <c r="R65" i="25"/>
  <c r="T64" i="25"/>
  <c r="S59" i="25"/>
  <c r="R66" i="25"/>
  <c r="T65" i="25"/>
  <c r="S62" i="25"/>
  <c r="S61" i="25"/>
  <c r="T66" i="25"/>
  <c r="R67" i="25"/>
  <c r="S63" i="25"/>
  <c r="R68" i="25"/>
  <c r="T68" i="25"/>
  <c r="R69" i="25"/>
  <c r="S64" i="25"/>
  <c r="T67" i="25"/>
  <c r="S65" i="25"/>
  <c r="R70" i="25"/>
  <c r="T69" i="25"/>
  <c r="R72" i="25"/>
  <c r="S66" i="25"/>
  <c r="R71" i="25"/>
  <c r="T70" i="25"/>
  <c r="T71" i="25"/>
  <c r="T72" i="25"/>
  <c r="R73" i="25"/>
  <c r="S67" i="25"/>
  <c r="S69" i="25"/>
  <c r="S68" i="25"/>
  <c r="R74" i="25"/>
  <c r="T73" i="25"/>
  <c r="T74" i="25"/>
  <c r="S70" i="25"/>
  <c r="R75" i="25"/>
  <c r="S71" i="25"/>
  <c r="R76" i="25"/>
  <c r="T75" i="25"/>
  <c r="R77" i="25"/>
  <c r="T76" i="25"/>
  <c r="S72" i="25"/>
  <c r="T77" i="25"/>
  <c r="R78" i="25"/>
  <c r="S73" i="25"/>
  <c r="R79" i="25"/>
  <c r="S74" i="25"/>
  <c r="T78" i="25"/>
  <c r="R80" i="25"/>
  <c r="T79" i="25"/>
  <c r="S75" i="25"/>
  <c r="S76" i="25"/>
  <c r="R81" i="25"/>
  <c r="T80" i="25"/>
  <c r="R82" i="25"/>
  <c r="S78" i="25"/>
  <c r="S77" i="25"/>
  <c r="R83" i="25"/>
  <c r="T82" i="25"/>
  <c r="T81" i="25"/>
  <c r="S79" i="25"/>
  <c r="R84" i="25"/>
  <c r="T83" i="25"/>
  <c r="R85" i="25"/>
  <c r="T84" i="25"/>
  <c r="S80" i="25"/>
  <c r="S81" i="25"/>
  <c r="R86" i="25"/>
  <c r="T86" i="25"/>
  <c r="R87" i="25"/>
  <c r="T85" i="25"/>
  <c r="R88" i="25"/>
  <c r="S84" i="25"/>
  <c r="T87" i="25"/>
  <c r="S82" i="25"/>
  <c r="S83" i="25"/>
  <c r="R89" i="25"/>
  <c r="T88" i="25"/>
  <c r="R90" i="25"/>
  <c r="T89" i="25"/>
  <c r="S85" i="25"/>
  <c r="T90" i="25"/>
  <c r="R91" i="25"/>
  <c r="S86" i="25"/>
  <c r="T91" i="25"/>
  <c r="S87" i="25"/>
  <c r="R92" i="25"/>
  <c r="S88" i="25"/>
  <c r="R93" i="25"/>
  <c r="R94" i="25"/>
  <c r="T92" i="25"/>
  <c r="S89" i="25"/>
  <c r="T93" i="25"/>
  <c r="R95" i="25"/>
  <c r="S90" i="25"/>
  <c r="R96" i="25"/>
  <c r="S91" i="25"/>
  <c r="T94" i="25"/>
  <c r="T95" i="25"/>
  <c r="T96" i="25"/>
  <c r="T97" i="25"/>
  <c r="R97" i="25"/>
  <c r="R98" i="25"/>
  <c r="S92" i="25"/>
  <c r="T98" i="25"/>
  <c r="S93" i="25"/>
  <c r="R99" i="25"/>
  <c r="R100" i="25"/>
  <c r="S94" i="25"/>
  <c r="T99" i="25"/>
  <c r="S95" i="25"/>
  <c r="T101" i="25"/>
  <c r="T100" i="25"/>
  <c r="S96" i="25"/>
  <c r="T32" i="25"/>
  <c r="R101" i="25"/>
  <c r="S97" i="25"/>
  <c r="S98" i="25"/>
  <c r="S99" i="25"/>
  <c r="S100" i="25"/>
  <c r="S32" i="25"/>
  <c r="O70" i="25" l="1"/>
  <c r="O63" i="25"/>
  <c r="O46" i="25"/>
  <c r="O67" i="25"/>
  <c r="O65" i="25"/>
  <c r="O90" i="25"/>
  <c r="O97" i="25"/>
  <c r="O55" i="25"/>
  <c r="O45" i="25"/>
  <c r="O88" i="25"/>
  <c r="O62" i="25"/>
  <c r="O101" i="25"/>
  <c r="O99" i="25"/>
  <c r="O94" i="25"/>
  <c r="O49" i="25"/>
  <c r="O89" i="25"/>
  <c r="O50" i="25"/>
  <c r="O74" i="25"/>
  <c r="O71" i="25"/>
  <c r="O72" i="25"/>
  <c r="O47" i="25"/>
  <c r="O98" i="25"/>
  <c r="O54" i="25"/>
  <c r="O75" i="25"/>
  <c r="O57" i="25"/>
  <c r="O73" i="25"/>
  <c r="O85" i="25"/>
  <c r="O81" i="25"/>
  <c r="O66" i="25"/>
  <c r="O84" i="25"/>
  <c r="O78" i="25"/>
  <c r="O80" i="25"/>
  <c r="O82" i="25"/>
  <c r="O92" i="25"/>
  <c r="O93" i="25"/>
  <c r="O60" i="25"/>
  <c r="O95" i="25"/>
  <c r="O58" i="25"/>
  <c r="O83" i="25"/>
  <c r="O68" i="25"/>
  <c r="O48" i="25"/>
  <c r="O61" i="25"/>
  <c r="O96" i="25"/>
  <c r="O64" i="25"/>
  <c r="O91" i="25"/>
  <c r="O69" i="25"/>
  <c r="O76" i="25"/>
  <c r="O77" i="25"/>
  <c r="O59" i="25"/>
  <c r="O86" i="25"/>
  <c r="O100" i="25"/>
  <c r="O53" i="25"/>
  <c r="O87" i="25"/>
  <c r="O52" i="25"/>
  <c r="O56" i="25"/>
  <c r="O79" i="25"/>
  <c r="O51" i="25"/>
  <c r="AD77" i="25"/>
  <c r="AD48" i="25"/>
  <c r="AD70" i="25"/>
  <c r="AD76" i="25"/>
  <c r="AD62" i="25"/>
  <c r="AD43" i="25"/>
  <c r="AD41" i="25"/>
  <c r="AD68" i="25"/>
  <c r="AD86" i="25"/>
  <c r="AD67" i="25"/>
  <c r="AD45" i="25"/>
  <c r="AD88" i="25"/>
  <c r="AD57" i="25"/>
  <c r="AD49" i="25"/>
  <c r="AD79" i="25"/>
  <c r="AD74" i="25"/>
  <c r="AD96" i="25"/>
  <c r="AD92" i="25"/>
  <c r="AD89" i="25"/>
  <c r="AD84" i="25"/>
  <c r="AD85" i="25"/>
  <c r="AD94" i="25"/>
  <c r="AD87" i="25"/>
  <c r="AD69" i="25"/>
  <c r="AD66" i="25"/>
  <c r="AD63" i="25"/>
  <c r="AD55" i="25"/>
  <c r="AD50" i="25"/>
  <c r="AD95" i="25"/>
  <c r="AD93" i="25"/>
  <c r="AD98" i="25"/>
  <c r="AD83" i="25"/>
  <c r="AD82" i="25"/>
  <c r="AD81" i="25"/>
  <c r="AD75" i="25"/>
  <c r="AD72" i="25"/>
  <c r="AD59" i="25"/>
  <c r="AD64" i="25"/>
  <c r="AD60" i="25"/>
  <c r="AD51" i="25"/>
  <c r="AD42" i="25"/>
  <c r="AD46" i="25"/>
  <c r="AD40" i="25"/>
  <c r="AD99" i="25"/>
  <c r="AD97" i="25"/>
  <c r="AD80" i="25"/>
  <c r="AD78" i="25"/>
  <c r="AD73" i="25"/>
  <c r="AD71" i="25"/>
  <c r="AD58" i="25"/>
  <c r="AD56" i="25"/>
  <c r="AD54" i="25"/>
  <c r="AD44" i="25"/>
  <c r="AD101" i="25"/>
  <c r="AD100" i="25"/>
  <c r="AD91" i="25"/>
  <c r="AD90" i="25"/>
  <c r="AD61" i="25"/>
  <c r="AD65" i="25"/>
  <c r="AD53" i="25"/>
  <c r="AD52" i="25"/>
  <c r="AD47" i="25"/>
  <c r="F21" i="28" l="1"/>
  <c r="F54" i="1" l="1"/>
  <c r="F56" i="1" s="1"/>
  <c r="F23" i="28"/>
  <c r="F72" i="1" s="1"/>
  <c r="K72" i="1" s="1"/>
  <c r="H26" i="22" s="1"/>
  <c r="H27" i="22" s="1"/>
  <c r="J27" i="22" s="1"/>
  <c r="K54" i="1" l="1"/>
  <c r="K56" i="1" s="1"/>
  <c r="K70" i="1" s="1"/>
  <c r="K74" i="1" s="1"/>
  <c r="K18" i="1" s="1"/>
  <c r="H23" i="22" l="1"/>
  <c r="H24" i="22" s="1"/>
  <c r="J24" i="22" s="1"/>
  <c r="J33" i="22" s="1"/>
  <c r="G47" i="22" s="1"/>
  <c r="G46" i="22" l="1"/>
  <c r="H46" i="22" s="1"/>
  <c r="G45" i="22"/>
  <c r="H45" i="22" s="1"/>
  <c r="N47" i="22"/>
  <c r="H47" i="22"/>
  <c r="N46" i="22" l="1"/>
  <c r="N45" i="22"/>
  <c r="N53" i="22" l="1"/>
  <c r="F26" i="1" s="1"/>
  <c r="K26" i="1" s="1"/>
  <c r="K27" i="1" s="1"/>
  <c r="M45" i="22"/>
  <c r="F13" i="20" l="1"/>
  <c r="H55" i="20" s="1"/>
  <c r="D22" i="20" l="1"/>
  <c r="D23" i="20" l="1"/>
  <c r="G22" i="20"/>
  <c r="I22" i="20" l="1"/>
  <c r="G23" i="20"/>
  <c r="I23" i="20" s="1"/>
  <c r="D24" i="20"/>
  <c r="D25" i="20" l="1"/>
  <c r="G24" i="20"/>
  <c r="I24" i="20" s="1"/>
  <c r="G25" i="20" l="1"/>
  <c r="D26" i="20"/>
  <c r="G26" i="20" l="1"/>
  <c r="I26" i="20" s="1"/>
  <c r="D27" i="20"/>
  <c r="I25" i="20"/>
  <c r="G27" i="20" l="1"/>
  <c r="D28" i="20"/>
  <c r="G28" i="20" l="1"/>
  <c r="I28" i="20" s="1"/>
  <c r="D29" i="20"/>
  <c r="I27" i="20"/>
  <c r="D30" i="20" l="1"/>
  <c r="G29" i="20"/>
  <c r="I29" i="20" l="1"/>
  <c r="D31" i="20"/>
  <c r="G30" i="20"/>
  <c r="I30" i="20" s="1"/>
  <c r="G31" i="20" l="1"/>
  <c r="I31" i="20" s="1"/>
  <c r="D32" i="20"/>
  <c r="G32" i="20" l="1"/>
  <c r="I32" i="20" s="1"/>
  <c r="D33" i="20"/>
  <c r="G33" i="20" s="1"/>
  <c r="I33" i="20" l="1"/>
  <c r="I34" i="20" s="1"/>
  <c r="D37" i="20" s="1"/>
  <c r="G34" i="20"/>
  <c r="G37" i="20" l="1"/>
  <c r="I37" i="20" s="1"/>
  <c r="D40" i="20" l="1"/>
  <c r="H40" i="20"/>
  <c r="H41" i="20" l="1"/>
  <c r="H42" i="20" s="1"/>
  <c r="H43" i="20" s="1"/>
  <c r="H44" i="20" s="1"/>
  <c r="H45" i="20" s="1"/>
  <c r="H46" i="20" s="1"/>
  <c r="H47" i="20" s="1"/>
  <c r="H48" i="20" s="1"/>
  <c r="H49" i="20" s="1"/>
  <c r="H50" i="20" s="1"/>
  <c r="H51" i="20" s="1"/>
  <c r="I40" i="20"/>
  <c r="D41" i="20" s="1"/>
  <c r="G40" i="20"/>
  <c r="G41" i="20" l="1"/>
  <c r="I41" i="20"/>
  <c r="D42" i="20" s="1"/>
  <c r="H54" i="20"/>
  <c r="I42" i="20" l="1"/>
  <c r="D43" i="20" s="1"/>
  <c r="G42" i="20"/>
  <c r="H56" i="20"/>
  <c r="K29" i="1"/>
  <c r="K34" i="1" l="1"/>
  <c r="K37" i="1" s="1"/>
  <c r="I43" i="20"/>
  <c r="D44" i="20" s="1"/>
  <c r="G43" i="20"/>
  <c r="G44" i="20" l="1"/>
  <c r="I44" i="20"/>
  <c r="D45" i="20" s="1"/>
  <c r="I45" i="20" l="1"/>
  <c r="D46" i="20" s="1"/>
  <c r="G45" i="20"/>
  <c r="G46" i="20" l="1"/>
  <c r="I46" i="20"/>
  <c r="D47" i="20" s="1"/>
  <c r="I47" i="20" l="1"/>
  <c r="D48" i="20" s="1"/>
  <c r="G47" i="20"/>
  <c r="G48" i="20" l="1"/>
  <c r="I48" i="20"/>
  <c r="D49" i="20" s="1"/>
  <c r="G49" i="20" l="1"/>
  <c r="I49" i="20"/>
  <c r="D50" i="20" s="1"/>
  <c r="I50" i="20" l="1"/>
  <c r="D51" i="20" s="1"/>
  <c r="G50" i="20"/>
  <c r="G51" i="20" l="1"/>
  <c r="G52" i="20" s="1"/>
  <c r="I51" i="20"/>
  <c r="H66" i="18" l="1"/>
  <c r="H73" i="18" l="1"/>
  <c r="F48" i="1"/>
  <c r="F51" i="1" s="1"/>
  <c r="F70" i="1" s="1"/>
  <c r="F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4"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<sst xmlns="http://schemas.openxmlformats.org/spreadsheetml/2006/main" count="1113" uniqueCount="635">
  <si>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</si>
  <si>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</si>
  <si>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</si>
  <si>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</si>
  <si>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</si>
  <si>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</si>
  <si>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</si>
  <si>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</si>
  <si>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</si>
  <si>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</si>
  <si>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</si>
  <si>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</si>
  <si>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</si>
  <si>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</si>
  <si>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</si>
  <si>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</si>
  <si>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</si>
  <si>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</si>
  <si>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</si>
  <si>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</si>
  <si>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</si>
  <si>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</si>
  <si>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</si>
  <si>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</si>
  <si>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</si>
  <si>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</si>
  <si>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</si>
  <si>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</si>
  <si>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</si>
  <si>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</si>
  <si>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</si>
  <si>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</si>
  <si>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</si>
  <si>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</si>
  <si>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</si>
  <si>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</si>
  <si>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</si>
  <si>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</si>
  <si>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</si>
  <si>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</si>
  <si>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</si>
  <si>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</si>
  <si>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</si>
  <si>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</si>
  <si>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</si>
  <si>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</si>
  <si>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</si>
  <si>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</si>
  <si>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</si>
  <si>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</si>
  <si>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</si>
  <si>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</si>
  <si>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</si>
  <si>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</si>
  <si>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</si>
  <si>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</si>
  <si>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</si>
  <si>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</si>
  <si>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</si>
  <si>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</si>
  <si>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</si>
  <si>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</si>
  <si>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</si>
  <si>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</si>
  <si>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</si>
  <si>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</si>
  <si>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</si>
  <si>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</si>
  <si>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</si>
  <si>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</si>
  <si>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</si>
  <si>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</si>
  <si>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</si>
  <si>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</si>
  <si>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</si>
  <si>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</si>
  <si>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</si>
  <si>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Amortization period</t>
  </si>
  <si>
    <t>years</t>
  </si>
  <si>
    <t>Yearly Amortization</t>
  </si>
  <si>
    <t>ATSI</t>
  </si>
  <si>
    <t>Amount</t>
  </si>
  <si>
    <t>AEP</t>
  </si>
  <si>
    <t>Total Qualifying</t>
  </si>
  <si>
    <t>AMPT</t>
  </si>
  <si>
    <t>Zonal Allocation</t>
  </si>
  <si>
    <t>Form 1</t>
  </si>
  <si>
    <t xml:space="preserve">  </t>
  </si>
  <si>
    <t>WP01/04</t>
  </si>
  <si>
    <t>WP03</t>
  </si>
  <si>
    <t>ATSI-Area</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</si>
  <si>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</si>
  <si>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</si>
  <si>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</si>
  <si>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</si>
  <si>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</si>
  <si>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</si>
  <si>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</si>
  <si>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</si>
  <si>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</si>
  <si>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</si>
  <si>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</si>
  <si>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</si>
  <si>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</si>
  <si>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</si>
  <si>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</si>
  <si>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</si>
  <si>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</si>
  <si>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</si>
  <si>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</si>
  <si>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</si>
  <si>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</si>
  <si>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</si>
  <si>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</si>
  <si>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</si>
  <si>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</si>
  <si>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</si>
  <si>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</si>
  <si>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</si>
  <si>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</si>
  <si>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</si>
  <si>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</si>
  <si>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</si>
  <si>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</si>
  <si>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</si>
  <si>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</si>
  <si>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</si>
  <si>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</si>
  <si>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</si>
  <si>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</si>
  <si>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</si>
  <si>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</si>
  <si>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</si>
  <si>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</si>
  <si>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</si>
  <si>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</si>
  <si>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</si>
  <si>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</si>
  <si>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</si>
  <si>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</si>
  <si>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</si>
  <si>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</si>
  <si>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</si>
  <si>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</si>
  <si>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</si>
  <si>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</si>
  <si>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</si>
  <si>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</si>
  <si>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</si>
  <si>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</si>
  <si>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</si>
  <si>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</si>
  <si>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</si>
  <si>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</si>
  <si>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</si>
  <si>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</si>
  <si>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</si>
  <si>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Year 2019</t>
  </si>
  <si>
    <t>As an example, an over or under collection will be recovered prorata over 2019, held for 2020 and returned prorata over 2021</t>
  </si>
  <si>
    <t>Year 2020</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</si>
  <si>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</si>
  <si>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</si>
  <si>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</si>
  <si>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</si>
  <si>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</si>
  <si>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</si>
  <si>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</si>
  <si>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</si>
  <si>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</si>
  <si>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</si>
  <si>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</si>
  <si>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</si>
  <si>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</si>
  <si>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</si>
  <si>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</si>
  <si>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</si>
  <si>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</si>
  <si>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</si>
  <si>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</si>
  <si>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</si>
  <si>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</si>
  <si>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</si>
  <si>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</si>
  <si>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</si>
  <si>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</si>
  <si>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</si>
  <si>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</si>
  <si>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</si>
  <si>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</si>
  <si>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</si>
  <si>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</si>
  <si>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</si>
  <si>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</si>
  <si>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</si>
  <si>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</si>
  <si>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</si>
  <si>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</si>
  <si>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</si>
  <si>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</si>
  <si>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</si>
  <si>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</si>
  <si>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</si>
  <si>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</si>
  <si>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</si>
  <si>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</si>
  <si>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</si>
  <si>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</si>
  <si>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</si>
  <si>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</si>
  <si>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</si>
  <si>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</si>
  <si>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</si>
  <si>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</si>
  <si>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</si>
  <si>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</si>
  <si>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</si>
  <si>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</si>
  <si>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</si>
  <si>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</si>
  <si>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</si>
  <si>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</si>
  <si>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</si>
  <si>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</si>
  <si>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</si>
  <si>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</si>
  <si>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</si>
  <si>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</si>
  <si>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</si>
  <si>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</si>
  <si>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</si>
  <si>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</si>
  <si>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</si>
  <si>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</si>
  <si>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</si>
  <si>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</si>
  <si>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</si>
  <si>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</si>
  <si>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</si>
  <si>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</si>
  <si>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</si>
  <si>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</si>
  <si>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</si>
  <si>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</si>
  <si>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</si>
  <si>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</si>
  <si>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</si>
  <si>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</si>
  <si>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</si>
  <si>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</si>
  <si>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</si>
  <si>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</si>
  <si>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</si>
  <si>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</si>
  <si>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</si>
  <si>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</si>
  <si>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</si>
  <si>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Project #2</t>
  </si>
  <si>
    <t>Project #3</t>
  </si>
  <si>
    <t>Loan Principal:</t>
  </si>
  <si>
    <t>Loan Term (Years):</t>
  </si>
  <si>
    <t>Annual Interest Rate:</t>
  </si>
  <si>
    <t>Project #1</t>
  </si>
  <si>
    <t>Loan Start Date:</t>
  </si>
  <si>
    <t>Loan End Date:</t>
  </si>
  <si>
    <t>Project #4</t>
  </si>
  <si>
    <t>Project #5</t>
  </si>
  <si>
    <t>Project #10</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</si>
  <si>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</si>
  <si>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</si>
  <si>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</si>
  <si>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</si>
  <si>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</si>
  <si>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</si>
  <si>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</si>
  <si>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</si>
  <si>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</si>
  <si>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</si>
  <si>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</si>
  <si>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</si>
  <si>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</si>
  <si>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</si>
  <si>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</si>
  <si>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</si>
  <si>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</si>
  <si>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</si>
  <si>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</si>
  <si>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</si>
  <si>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</si>
  <si>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</si>
  <si>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</si>
  <si>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</si>
  <si>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</si>
  <si>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321.112.b and WP09</t>
  </si>
  <si>
    <t>323.197.b and WP09</t>
  </si>
  <si>
    <t xml:space="preserve">  Transmission O&amp;M allocable to zone</t>
  </si>
  <si>
    <t>Project</t>
  </si>
  <si>
    <t xml:space="preserve"> #1</t>
  </si>
  <si>
    <t xml:space="preserve">Project </t>
  </si>
  <si>
    <t>#2</t>
  </si>
  <si>
    <t>#3</t>
  </si>
  <si>
    <t>#4</t>
  </si>
  <si>
    <t>#5</t>
  </si>
  <si>
    <t>#6</t>
  </si>
  <si>
    <t>#7</t>
  </si>
  <si>
    <t>#10</t>
  </si>
  <si>
    <t xml:space="preserve">Actual </t>
  </si>
  <si>
    <t>Debt Service</t>
  </si>
  <si>
    <t xml:space="preserve">Projected </t>
  </si>
  <si>
    <t>Total Transmission O&amp;M Specific to AEP zone</t>
  </si>
  <si>
    <t>List A&amp;G specific to ATSI zone here - add rows if necessary</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</si>
  <si>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</si>
  <si>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</si>
  <si>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</si>
  <si>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</si>
  <si>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</si>
  <si>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</si>
  <si>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</si>
  <si>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</si>
  <si>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</si>
  <si>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</si>
  <si>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</si>
  <si>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 xml:space="preserve">         Property specific to zone (Note M)</t>
  </si>
  <si>
    <t>term</t>
  </si>
  <si>
    <t>Yearly</t>
  </si>
  <si>
    <t>Add lines as needed</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</si>
  <si>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</si>
  <si>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</si>
  <si>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</si>
  <si>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</si>
  <si>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</si>
  <si>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</si>
  <si>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</si>
  <si>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</si>
  <si>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</si>
  <si>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</si>
  <si>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</si>
  <si>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</si>
  <si>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</si>
  <si>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</si>
  <si>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</si>
  <si>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</si>
  <si>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3-year Amorts</t>
  </si>
  <si>
    <t>Total 1-year Amort to ATSI zone</t>
  </si>
  <si>
    <t>Add Lines and Columns to if necessary to increase transparency</t>
  </si>
  <si>
    <t>Alloc</t>
  </si>
  <si>
    <t>Other AMPT Capitalized Equipment</t>
  </si>
  <si>
    <t>AMPT Projects</t>
  </si>
  <si>
    <t>Add Additional Project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</si>
  <si>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</si>
  <si>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</si>
  <si>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</si>
  <si>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</si>
  <si>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</si>
  <si>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</si>
  <si>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</si>
  <si>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</si>
  <si>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</si>
  <si>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</si>
  <si>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</si>
  <si>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sum of transmission O&amp;M specific to all zones</t>
  </si>
  <si>
    <t>Other Taxes specific to ATSI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</si>
  <si>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</si>
  <si>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</si>
  <si>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</si>
  <si>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</si>
  <si>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</si>
  <si>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</si>
  <si>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</si>
  <si>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 xml:space="preserve">  Other Amortizations - All zones</t>
  </si>
  <si>
    <t>Add Columns and lines as needed</t>
  </si>
  <si>
    <t>Add Lines if needed</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</si>
  <si>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</si>
  <si>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</si>
  <si>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</si>
  <si>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</si>
  <si>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</si>
  <si>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</si>
  <si>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</si>
  <si>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</si>
  <si>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</si>
  <si>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</si>
  <si>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</si>
  <si>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</si>
  <si>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</si>
  <si>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</si>
  <si>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</si>
  <si>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</si>
  <si>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</si>
  <si>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</si>
  <si>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</si>
  <si>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</si>
  <si>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</si>
  <si>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</si>
  <si>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</si>
  <si>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</si>
  <si>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</si>
  <si>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</si>
  <si>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</si>
  <si>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</si>
  <si>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 Coincident Peak (CP) (MW) - ATSI</t>
  </si>
  <si>
    <t>17a</t>
  </si>
  <si>
    <t>17b</t>
  </si>
  <si>
    <t>17c</t>
  </si>
  <si>
    <t xml:space="preserve">  A&amp;G allocable to zone (Note M)</t>
  </si>
  <si>
    <t xml:space="preserve">  Other Amortizations - ATSI (Note N)</t>
  </si>
  <si>
    <t>MW</t>
  </si>
  <si>
    <t>Annual Network Rate ($/MW/Yr)  (Line 17 / Line 17b)</t>
  </si>
  <si>
    <t>/MW/Yr</t>
  </si>
  <si>
    <t>NITS Revenues received by PJM for the Year (Note 2)</t>
  </si>
  <si>
    <t>Note 2:</t>
  </si>
  <si>
    <t>Exclude any true-up amount included in the PTRR for the year being true-up</t>
  </si>
  <si>
    <t xml:space="preserve">Prime Rate </t>
  </si>
  <si>
    <t>For PTRR, use most recent available Prime Rate when projections are done</t>
  </si>
  <si>
    <t>Est. for Zone</t>
  </si>
  <si>
    <t>This tab is to accommodate projects that may go in service or close mid-year in any particular month</t>
  </si>
  <si>
    <t>Attachment H-32A</t>
  </si>
  <si>
    <t>Attachment H-32A - WP05 - True-Up and Adjustments</t>
  </si>
  <si>
    <t>Attachment H-32A - WP06 - Debt Service</t>
  </si>
  <si>
    <t>Attachment H-32A - WP06a - Debt Service Monthly</t>
  </si>
  <si>
    <t>Attachment H-32A - WP07 - TEC</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</si>
  <si>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</si>
  <si>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</si>
  <si>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</si>
  <si>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</si>
  <si>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</si>
  <si>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</si>
  <si>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</si>
  <si>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</si>
  <si>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</si>
  <si>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</si>
  <si>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</si>
  <si>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</si>
  <si>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</si>
  <si>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</si>
  <si>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</si>
  <si>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</si>
  <si>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</si>
  <si>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</si>
  <si>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</si>
  <si>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ATSI Transmission Zone</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</si>
  <si>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</si>
  <si>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</si>
  <si>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</si>
  <si>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</si>
  <si>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</si>
  <si>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</si>
  <si>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</si>
  <si>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</si>
  <si>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</si>
  <si>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 xml:space="preserve">For ATRR and True-up, AMPT will record actual P&amp;I in the  </t>
  </si>
  <si>
    <t>Net Loan Principal</t>
  </si>
  <si>
    <r>
      <rPr>
        <b/>
        <i/>
        <sz val="11"/>
        <color theme="1"/>
        <rFont val="Calibri"/>
        <family val="2"/>
      </rPr>
      <t>Less</t>
    </r>
    <r>
      <rPr>
        <b/>
        <sz val="11"/>
        <color theme="1"/>
        <rFont val="Calibri"/>
        <family val="2"/>
      </rPr>
      <t xml:space="preserve"> Acquisition Premium</t>
    </r>
  </si>
  <si>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</si>
  <si>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</si>
  <si>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</si>
  <si>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</si>
  <si>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</si>
  <si>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</si>
  <si>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</si>
  <si>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</si>
  <si>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</si>
  <si>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</si>
  <si>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</si>
  <si>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</si>
  <si>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</si>
  <si>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</si>
  <si>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</si>
  <si>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</si>
  <si>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</si>
  <si>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</si>
  <si>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</si>
  <si>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</si>
  <si>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</si>
  <si>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</si>
  <si>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</si>
  <si>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</si>
  <si>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</si>
  <si>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</si>
  <si>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</si>
  <si>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t>Description of Revenue Credits</t>
  </si>
  <si>
    <t>Number of anticipated Transmission Zones</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</si>
  <si>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</si>
  <si>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</si>
  <si>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</si>
  <si>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</si>
  <si>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</si>
  <si>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GF = "Grid Force"</t>
  </si>
  <si>
    <t>Other Non-Qualifying Facilities</t>
  </si>
  <si>
    <t>6a</t>
  </si>
  <si>
    <t>6b</t>
  </si>
  <si>
    <t>6c</t>
  </si>
  <si>
    <t>6d</t>
  </si>
  <si>
    <t>6e</t>
  </si>
  <si>
    <t>6f</t>
  </si>
  <si>
    <t>6g</t>
  </si>
  <si>
    <t>350.d</t>
  </si>
  <si>
    <t xml:space="preserve">Total Transmission O&amp;M Specific to ATSI zone </t>
  </si>
  <si>
    <t>2018 Cost Amortized through Account  561 NERC compliance fees/PJM fees</t>
  </si>
  <si>
    <t xml:space="preserve">2018 Cost Amortized through Account  566 PJM Fees/Grid Reliability </t>
  </si>
  <si>
    <t>2018 Cost Amortized through Account  920 Start-up Admin Salaries</t>
  </si>
  <si>
    <t>2018 Cost Amortized through Account  923 - legal/consulting</t>
  </si>
  <si>
    <t>2018 Cost Amortized through Account  930 - travel/insurance</t>
  </si>
  <si>
    <t>2018 Cost Amortized through Account  933</t>
  </si>
  <si>
    <t>Average</t>
  </si>
  <si>
    <t>FERC Interest Rate - Monthly</t>
  </si>
  <si>
    <t>Total Up-Front Costs</t>
  </si>
  <si>
    <t>years beginning 1/1/2019</t>
  </si>
  <si>
    <t>Deferred to AEP Zone (or Next Zone)</t>
  </si>
  <si>
    <t>Consultants - Acct 566</t>
  </si>
  <si>
    <t>Meetings - Acct 930</t>
  </si>
  <si>
    <t>AMPT Labor/Overhead - Acct 920</t>
  </si>
  <si>
    <t>See WP03 - Account 900s 1-year amortization of start-up in 2019 and 3-year amort</t>
  </si>
  <si>
    <t>323.189.b</t>
  </si>
  <si>
    <t>263.i.1</t>
  </si>
  <si>
    <t>See Tab "Detail of 3-Yr ATSI</t>
  </si>
  <si>
    <t>See Tab "Detail of 1-Yr ATSI</t>
  </si>
  <si>
    <t>ATSI and 2nd Zone</t>
  </si>
  <si>
    <t>FERC Docket ER19-263 - AMPT formula rate filing - 1/2 of $120,657 to 2nd Zone</t>
  </si>
  <si>
    <t>Consulting/Legal - Acct 923</t>
  </si>
  <si>
    <t>Page 6 of 18</t>
  </si>
  <si>
    <t>Page 10 of 18</t>
  </si>
  <si>
    <t>Projected</t>
  </si>
  <si>
    <t>Year Ended 12/31/2021</t>
  </si>
  <si>
    <t>MARGIN REQUIREMENT  (Note I) (WP10)</t>
  </si>
  <si>
    <t>TOTAL O&amp;M  (sum lines 21, 22, 25-30, less lines 23 and 24)</t>
  </si>
  <si>
    <t>Attachment H-32A - WP01 - Plant - 2021</t>
  </si>
  <si>
    <t>Attachment H-32A - WP02 - Revenue Credits - 2021</t>
  </si>
  <si>
    <t>Attachment H-32A - WP03 - Start-Up Costs - 2021</t>
  </si>
  <si>
    <t>Up Front Costs  - Deferred - Amort Acct during 2021</t>
  </si>
  <si>
    <t>Attachment H-32A - WP04 - Zonal Investment - 2021</t>
  </si>
  <si>
    <t>Debt Service Payments - Year End12/31/2021</t>
  </si>
  <si>
    <t>Projected 2021</t>
  </si>
  <si>
    <t>Debt Service Payments -  Year End 12/31/2021</t>
  </si>
  <si>
    <t>Attachment H-32A - WP06b - Interest on Working Cap - 2021</t>
  </si>
  <si>
    <t>Attachment H-32A - WP08 - TEC True-up - 2021</t>
  </si>
  <si>
    <t>Attachment H-32A - WP09 - Transmission O&amp;M - 2021</t>
  </si>
  <si>
    <t>Total Transmission O&amp;M - 2021 Projected</t>
  </si>
  <si>
    <t>A&amp;G Expense - 2021 Projected</t>
  </si>
  <si>
    <t>Other Taxes - 2021 Projected</t>
  </si>
  <si>
    <t>Attachment H-32A - WP10 - Margin Requirement - 2021</t>
  </si>
  <si>
    <t>Line 12(b, c, or d) divided by Line 12 (e)</t>
  </si>
  <si>
    <t>https://www.ferc.gov/enforcement-legal/enforcement/interest-calculation-rates-and-methodology</t>
  </si>
  <si>
    <t>AMPT True-up with Interest - based on Protocols - ATRR True-Up from 2019</t>
  </si>
  <si>
    <t>#8</t>
  </si>
  <si>
    <t>#9</t>
  </si>
  <si>
    <t>#11</t>
  </si>
  <si>
    <t>#12</t>
  </si>
  <si>
    <t>Project #11</t>
  </si>
  <si>
    <t>Project #12</t>
  </si>
  <si>
    <t>Dayton</t>
  </si>
  <si>
    <t>Other Amortizations of deferred start-up - ATSI Zone Specific - amortized in 2019</t>
  </si>
  <si>
    <t>Post Startup - Dayton Allocation</t>
  </si>
  <si>
    <t>Post Startup - Duke Allocation</t>
  </si>
  <si>
    <t>6h</t>
  </si>
  <si>
    <t>6i</t>
  </si>
  <si>
    <t>6j</t>
  </si>
  <si>
    <t>6k</t>
  </si>
  <si>
    <t>Current Prime</t>
  </si>
  <si>
    <t>PTP/Through and Out Revenues - Estaimte 2021</t>
  </si>
  <si>
    <t>AEP Zone</t>
  </si>
  <si>
    <t>Dayton Zone</t>
  </si>
  <si>
    <t xml:space="preserve">Non-Qualifying </t>
  </si>
  <si>
    <t>7a</t>
  </si>
  <si>
    <t>7b</t>
  </si>
  <si>
    <t>7c</t>
  </si>
  <si>
    <t>7d</t>
  </si>
  <si>
    <t>7e</t>
  </si>
  <si>
    <t>Total Transmission O&amp;M Specific to Dayton zone</t>
  </si>
  <si>
    <t>Subtotal Dayton Zone</t>
  </si>
  <si>
    <t>Subtotal AEP Zone</t>
  </si>
  <si>
    <t>Subtotal ATSI Zone</t>
  </si>
  <si>
    <t>sum of transmission O&amp;M specific to Dayton zone</t>
  </si>
  <si>
    <t>Subtotal A&amp;G Specific to ATSI zone</t>
  </si>
  <si>
    <t>Regulatory Commission Expense - Original ATSI formula shared 2 zones</t>
  </si>
  <si>
    <t>Regulatory Commission Expense - AEP Zonal formula filing</t>
  </si>
  <si>
    <t>Subtotal A&amp;G Specific to AEP zone</t>
  </si>
  <si>
    <t>Total A&amp;G Specific to Dayton zone</t>
  </si>
  <si>
    <t>List A&amp;G specific to Dayton zone here - add rows if necessary</t>
  </si>
  <si>
    <t>Subtotal A&amp;G Specific to Dayton zone</t>
  </si>
  <si>
    <t>sum of A&amp;G specific to Dayton zone</t>
  </si>
  <si>
    <t>Other Taxes specific to AEP Zone</t>
  </si>
  <si>
    <t>Subtotal Other Taxes Specific to ATSI Zone</t>
  </si>
  <si>
    <t>Subtotal Other Taxes Specific to AEP Zone</t>
  </si>
  <si>
    <t>Subtotal Other Taxes Specific to Dayton Zone</t>
  </si>
  <si>
    <t>Other Tax specific to Dayton zone here - add rows if necessary</t>
  </si>
  <si>
    <t>sum of Other Taxes specific to Dayton zone</t>
  </si>
  <si>
    <t>Development of Margin Requirement - ATSI</t>
  </si>
  <si>
    <t>ATSI Zone 3rd Yr. and AEP zone 1st year</t>
  </si>
  <si>
    <t>Total Transmission O&amp;M Specific to all zones - Alloc on Plant</t>
  </si>
  <si>
    <t>IT and Software</t>
  </si>
  <si>
    <t>IT and Software Expense</t>
  </si>
  <si>
    <t>Insurance</t>
  </si>
  <si>
    <t>Training/Education</t>
  </si>
  <si>
    <t>Other Taxes specific to Dayton Zone</t>
  </si>
  <si>
    <t>Legal &amp; Outside Professional Services/Consultants</t>
  </si>
  <si>
    <t>Total Transmission O&amp;M Specific to ATSI zone - Projected Maintenance</t>
  </si>
  <si>
    <t>Total Transmission O&amp;M Specific to ATSI zone - Projected Operations</t>
  </si>
  <si>
    <t>Total Transmission O&amp;M Specific to Dayton zone - Projected Operations</t>
  </si>
  <si>
    <t>Tipp City Sub #1, #2, and #3</t>
  </si>
  <si>
    <t>3-Year Start Up Costs - 3rd Year in ATSI zone</t>
  </si>
  <si>
    <t>Legal &amp; Outside Professional Services/Consultants - Engineering Standards Development</t>
  </si>
  <si>
    <t xml:space="preserve">  Other Amortizations - AEP Zone (Note N)</t>
  </si>
  <si>
    <t>6l</t>
  </si>
  <si>
    <t>6m</t>
  </si>
  <si>
    <t>2019 true-up</t>
  </si>
  <si>
    <t>Estimate at end of 2021</t>
  </si>
  <si>
    <t>ATSI Assets property tax - Estimate 2021</t>
  </si>
  <si>
    <t>New Docket to seek approval of AMPT fomula in AEP zone - Legal and Consulting Deferred to AEP</t>
  </si>
  <si>
    <t>Allocation to Zones from WP04</t>
  </si>
  <si>
    <t>Total A&amp;G Allocable to all zones</t>
  </si>
  <si>
    <t>Total A&amp;G Allocable to all zones - Alloc on Plant</t>
  </si>
  <si>
    <t>sum of A&amp;G Allocable to all zones</t>
  </si>
  <si>
    <t>Other Amortizations  - 1-Year</t>
  </si>
  <si>
    <t>Post Startup - AEP Allocation - 2018, 2019, and 2020</t>
  </si>
  <si>
    <t>Preliminary Peak Load as of 10/14/2020</t>
  </si>
  <si>
    <t xml:space="preserve">Labor and Overheads </t>
  </si>
  <si>
    <t>labor and overhead</t>
  </si>
  <si>
    <t>Total Projects</t>
  </si>
  <si>
    <t>With corrections under Commission Consideration in Docket No. ER20-2942</t>
  </si>
  <si>
    <t>Project 1</t>
  </si>
  <si>
    <t>Project 5</t>
  </si>
  <si>
    <t>Project 9</t>
  </si>
  <si>
    <t>Project 7</t>
  </si>
  <si>
    <t>Project 8</t>
  </si>
  <si>
    <t>Project 6</t>
  </si>
  <si>
    <t>Project 4</t>
  </si>
  <si>
    <t>Project 2</t>
  </si>
  <si>
    <t>Project 3</t>
  </si>
  <si>
    <t>Project 10</t>
  </si>
  <si>
    <t>Project 11</t>
  </si>
  <si>
    <t>Project 12</t>
  </si>
  <si>
    <t>Projected - Operations ATSI Zone</t>
  </si>
  <si>
    <t>Projected - Maintenance ATSI Zone</t>
  </si>
  <si>
    <t>projected O&amp;M expense for AEP zone only</t>
  </si>
  <si>
    <t>O&amp;M and A&amp;G and Property Other Taxes values taken from the column in WP09 that corresponds to the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</si>
</sst>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s>
  <fonts count="119">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0"/>
      <color rgb="FF0000CC"/>
      <name val="Calibri"/>
      <family val="2"/>
      <scheme val="minor"/>
    </font>
    <font>
      <sz val="11"/>
      <color rgb="FF0000CC"/>
      <name val="Calibri"/>
      <family val="2"/>
    </font>
    <font>
      <u val="singleAccounting"/>
      <sz val="11"/>
      <color rgb="FF0000CC"/>
      <name val="Calibri"/>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sz val="12"/>
      <color rgb="FFFF0000"/>
      <name val="Calibri"/>
      <family val="2"/>
      <scheme val="minor"/>
    </font>
    <font>
      <sz val="8"/>
      <name val="Calibri"/>
      <family val="2"/>
    </font>
    <font>
      <sz val="11"/>
      <color rgb="FFFFFF00"/>
      <name val="Calibri"/>
      <family val="2"/>
    </font>
    <font>
      <u val="singleAccounting"/>
      <sz val="11"/>
      <name val="Calibri"/>
      <family val="2"/>
    </font>
    <font>
      <b/>
      <sz val="12"/>
      <color rgb="FF008000"/>
      <name val="Arial"/>
      <family val="2"/>
    </font>
    <font>
      <b/>
      <sz val="18"/>
      <color rgb="FFFF0000"/>
      <name val="Calibri"/>
      <family val="2"/>
    </font>
    <font>
      <b/>
      <sz val="11"/>
      <color rgb="FFFF0000"/>
      <name val="Calibri"/>
      <family val="2"/>
    </font>
    <font>
      <b/>
      <sz val="16"/>
      <color rgb="FFFF000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8">
    <xf numFmtId="0" fontId="0" fillId="0" borderId="0"/>
    <xf numFmtId="44"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24" fillId="0" borderId="0"/>
    <xf numFmtId="43" fontId="24" fillId="0" borderId="0" applyFon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5" borderId="7" applyNumberFormat="0" applyAlignment="0" applyProtection="0"/>
    <xf numFmtId="0" fontId="33" fillId="6" borderId="8" applyNumberFormat="0" applyAlignment="0" applyProtection="0"/>
    <xf numFmtId="0" fontId="34" fillId="6" borderId="7" applyNumberFormat="0" applyAlignment="0" applyProtection="0"/>
    <xf numFmtId="0" fontId="35" fillId="0" borderId="9" applyNumberFormat="0" applyFill="0" applyAlignment="0" applyProtection="0"/>
    <xf numFmtId="0" fontId="36" fillId="7" borderId="10" applyNumberFormat="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25" fillId="0" borderId="12" applyNumberFormat="0" applyFill="0" applyAlignment="0" applyProtection="0"/>
    <xf numFmtId="0" fontId="38"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38"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8"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8"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8"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8"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0" borderId="0"/>
    <xf numFmtId="43" fontId="15"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15" fillId="8" borderId="11" applyNumberFormat="0" applyFont="0" applyAlignment="0" applyProtection="0"/>
    <xf numFmtId="0" fontId="38" fillId="12"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44" fontId="15" fillId="0" borderId="0" applyFont="0" applyFill="0" applyBorder="0" applyAlignment="0" applyProtection="0"/>
    <xf numFmtId="0" fontId="13" fillId="0" borderId="0"/>
    <xf numFmtId="9" fontId="13"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43" fontId="12" fillId="0" borderId="0" applyFont="0" applyFill="0" applyBorder="0" applyAlignment="0" applyProtection="0"/>
    <xf numFmtId="0" fontId="12" fillId="8" borderId="11" applyNumberFormat="0" applyFont="0" applyAlignment="0" applyProtection="0"/>
    <xf numFmtId="44" fontId="12" fillId="0" borderId="0" applyFont="0" applyFill="0" applyBorder="0" applyAlignment="0" applyProtection="0"/>
    <xf numFmtId="0" fontId="12" fillId="0" borderId="0"/>
    <xf numFmtId="9" fontId="12"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0" borderId="0"/>
    <xf numFmtId="43" fontId="10" fillId="0" borderId="0" applyFont="0" applyFill="0" applyBorder="0" applyAlignment="0" applyProtection="0"/>
    <xf numFmtId="0" fontId="10" fillId="8" borderId="11" applyNumberFormat="0" applyFont="0" applyAlignment="0" applyProtection="0"/>
    <xf numFmtId="44" fontId="10" fillId="0" borderId="0" applyFont="0" applyFill="0" applyBorder="0" applyAlignment="0" applyProtection="0"/>
    <xf numFmtId="0" fontId="10" fillId="0" borderId="0"/>
    <xf numFmtId="9"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0" borderId="0"/>
    <xf numFmtId="43" fontId="10" fillId="0" borderId="0" applyFont="0" applyFill="0" applyBorder="0" applyAlignment="0" applyProtection="0"/>
    <xf numFmtId="0" fontId="10" fillId="8" borderId="11" applyNumberFormat="0" applyFont="0" applyAlignment="0" applyProtection="0"/>
    <xf numFmtId="44" fontId="10" fillId="0" borderId="0" applyFont="0" applyFill="0" applyBorder="0" applyAlignment="0" applyProtection="0"/>
    <xf numFmtId="0" fontId="10" fillId="0" borderId="0"/>
    <xf numFmtId="9" fontId="10"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777">
    <xf numFmtId="0" fontId="0" fillId="0" borderId="0" xfId="0"/>
    <xf numFmtId="0" fontId="17" fillId="0" borderId="0" xfId="0" applyFont="1" applyAlignment="1"/>
    <xf numFmtId="0" fontId="17" fillId="0" borderId="0" xfId="0" applyFont="1" applyAlignment="1">
      <alignment horizontal="right"/>
    </xf>
    <xf numFmtId="0" fontId="17" fillId="0" borderId="0" xfId="0" applyNumberFormat="1" applyFont="1" applyAlignment="1" applyProtection="1">
      <alignment horizontal="center"/>
      <protection locked="0"/>
    </xf>
    <xf numFmtId="0" fontId="17" fillId="0" borderId="0" xfId="0" applyNumberFormat="1" applyFont="1"/>
    <xf numFmtId="0" fontId="17" fillId="0" borderId="0" xfId="0" applyNumberFormat="1" applyFont="1" applyAlignment="1"/>
    <xf numFmtId="3" fontId="17" fillId="0" borderId="0" xfId="0" applyNumberFormat="1" applyFont="1" applyAlignment="1"/>
    <xf numFmtId="0" fontId="17" fillId="0" borderId="0" xfId="0" applyNumberFormat="1" applyFont="1" applyAlignment="1">
      <alignment horizontal="center"/>
    </xf>
    <xf numFmtId="49" fontId="17" fillId="0" borderId="0" xfId="0" applyNumberFormat="1" applyFont="1" applyAlignment="1">
      <alignment horizontal="left"/>
    </xf>
    <xf numFmtId="0" fontId="18" fillId="0" borderId="0" xfId="0" applyFont="1" applyFill="1" applyBorder="1" applyAlignment="1"/>
    <xf numFmtId="0" fontId="17" fillId="0" borderId="0" xfId="0" applyFont="1" applyFill="1" applyBorder="1" applyAlignment="1"/>
    <xf numFmtId="0" fontId="19" fillId="0" borderId="0" xfId="0" applyFont="1" applyAlignment="1"/>
    <xf numFmtId="0" fontId="17" fillId="0" borderId="0" xfId="0" applyFont="1" applyAlignment="1">
      <alignment horizontal="centerContinuous"/>
    </xf>
    <xf numFmtId="0" fontId="17" fillId="0" borderId="0" xfId="0" quotePrefix="1" applyFont="1" applyAlignment="1">
      <alignment horizontal="centerContinuous"/>
    </xf>
    <xf numFmtId="0" fontId="20" fillId="0" borderId="0" xfId="0" applyFont="1" applyAlignment="1">
      <alignment horizontal="centerContinuous"/>
    </xf>
    <xf numFmtId="0" fontId="20"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3" fillId="0" borderId="0" xfId="0" applyFont="1" applyAlignment="1">
      <alignment horizontal="center"/>
    </xf>
    <xf numFmtId="167" fontId="17" fillId="0" borderId="0" xfId="1" applyNumberFormat="1" applyFont="1" applyAlignment="1"/>
    <xf numFmtId="0" fontId="22" fillId="0" borderId="0" xfId="0" applyFont="1" applyAlignment="1">
      <alignment horizontal="centerContinuous"/>
    </xf>
    <xf numFmtId="0" fontId="17" fillId="0" borderId="0" xfId="0" applyFont="1" applyAlignment="1">
      <alignment horizontal="center"/>
    </xf>
    <xf numFmtId="167" fontId="17" fillId="0" borderId="0" xfId="0" applyNumberFormat="1" applyFont="1" applyAlignment="1"/>
    <xf numFmtId="0" fontId="41" fillId="0" borderId="0" xfId="0" applyFont="1" applyAlignment="1">
      <alignment horizontal="left" vertical="center"/>
    </xf>
    <xf numFmtId="0" fontId="42" fillId="0" borderId="0" xfId="0" applyFont="1" applyAlignment="1">
      <alignment vertical="center"/>
    </xf>
    <xf numFmtId="0" fontId="42" fillId="0" borderId="0" xfId="0" applyFont="1" applyAlignment="1">
      <alignment horizontal="center" vertical="center"/>
    </xf>
    <xf numFmtId="171" fontId="42" fillId="0" borderId="0" xfId="5" applyNumberFormat="1" applyFont="1" applyAlignment="1">
      <alignment vertical="center"/>
    </xf>
    <xf numFmtId="0" fontId="43" fillId="0" borderId="0" xfId="0" applyFont="1" applyAlignment="1">
      <alignment horizontal="center" vertical="center"/>
    </xf>
    <xf numFmtId="0" fontId="44" fillId="0" borderId="0" xfId="0" applyFont="1" applyAlignment="1">
      <alignment horizontal="right" vertical="center"/>
    </xf>
    <xf numFmtId="0" fontId="44" fillId="0" borderId="0" xfId="0" applyFont="1" applyAlignment="1">
      <alignment horizontal="center" vertical="center"/>
    </xf>
    <xf numFmtId="0" fontId="44" fillId="0" borderId="0" xfId="0" applyNumberFormat="1" applyFont="1" applyAlignment="1">
      <alignment horizontal="center" vertical="center"/>
    </xf>
    <xf numFmtId="0" fontId="42" fillId="33" borderId="0" xfId="0" applyNumberFormat="1" applyFont="1" applyFill="1" applyAlignment="1">
      <alignment vertical="center"/>
    </xf>
    <xf numFmtId="171" fontId="44" fillId="33" borderId="0" xfId="5" applyNumberFormat="1" applyFont="1" applyFill="1" applyAlignment="1">
      <alignment horizontal="center" vertical="center"/>
    </xf>
    <xf numFmtId="171" fontId="44" fillId="0" borderId="0" xfId="5" applyNumberFormat="1" applyFont="1" applyAlignment="1">
      <alignment vertical="center"/>
    </xf>
    <xf numFmtId="0" fontId="42" fillId="0" borderId="0" xfId="0" applyNumberFormat="1" applyFont="1" applyAlignment="1">
      <alignment vertical="center"/>
    </xf>
    <xf numFmtId="171" fontId="44" fillId="0" borderId="0" xfId="5" applyNumberFormat="1" applyFont="1" applyAlignment="1">
      <alignment horizontal="center" vertical="center"/>
    </xf>
    <xf numFmtId="0" fontId="45" fillId="34" borderId="13" xfId="0" applyFont="1" applyFill="1" applyBorder="1" applyAlignment="1">
      <alignment vertical="center"/>
    </xf>
    <xf numFmtId="0" fontId="46" fillId="34" borderId="3" xfId="0" applyFont="1" applyFill="1" applyBorder="1" applyAlignment="1">
      <alignment vertical="center"/>
    </xf>
    <xf numFmtId="0" fontId="46" fillId="34" borderId="3" xfId="0" applyFont="1" applyFill="1" applyBorder="1" applyAlignment="1">
      <alignment horizontal="center" vertical="center"/>
    </xf>
    <xf numFmtId="0" fontId="46" fillId="34" borderId="14" xfId="0" applyFont="1" applyFill="1" applyBorder="1" applyAlignment="1">
      <alignment vertical="center"/>
    </xf>
    <xf numFmtId="0" fontId="43" fillId="0" borderId="0" xfId="0" applyFont="1" applyFill="1" applyAlignment="1">
      <alignment vertical="center"/>
    </xf>
    <xf numFmtId="0" fontId="42" fillId="0" borderId="15" xfId="0" applyFont="1" applyBorder="1" applyAlignment="1">
      <alignment vertical="center"/>
    </xf>
    <xf numFmtId="0" fontId="42" fillId="0" borderId="0" xfId="0" applyFont="1" applyBorder="1" applyAlignment="1">
      <alignment vertical="center"/>
    </xf>
    <xf numFmtId="0" fontId="43" fillId="0" borderId="0" xfId="0" applyFont="1" applyBorder="1" applyAlignment="1">
      <alignment horizontal="center" vertical="center"/>
    </xf>
    <xf numFmtId="0" fontId="42" fillId="0" borderId="16" xfId="0" applyFont="1" applyBorder="1" applyAlignment="1">
      <alignment vertical="center"/>
    </xf>
    <xf numFmtId="0" fontId="44" fillId="0" borderId="0" xfId="0" applyFont="1" applyBorder="1" applyAlignment="1">
      <alignment horizontal="right" vertical="center"/>
    </xf>
    <xf numFmtId="0" fontId="44" fillId="0" borderId="0" xfId="0" applyFont="1" applyBorder="1" applyAlignment="1">
      <alignment horizontal="center" vertical="center"/>
    </xf>
    <xf numFmtId="0" fontId="42" fillId="33" borderId="0" xfId="0" applyNumberFormat="1" applyFont="1" applyFill="1" applyBorder="1" applyAlignment="1">
      <alignment vertical="center"/>
    </xf>
    <xf numFmtId="171" fontId="44" fillId="33" borderId="0" xfId="5" applyNumberFormat="1" applyFont="1" applyFill="1" applyBorder="1" applyAlignment="1">
      <alignment horizontal="center" vertical="center"/>
    </xf>
    <xf numFmtId="0" fontId="42" fillId="0" borderId="0" xfId="0" applyNumberFormat="1" applyFont="1" applyBorder="1" applyAlignment="1">
      <alignment vertical="center"/>
    </xf>
    <xf numFmtId="171" fontId="44" fillId="0" borderId="0" xfId="5" applyNumberFormat="1" applyFont="1" applyBorder="1" applyAlignment="1">
      <alignment horizontal="center" vertical="center"/>
    </xf>
    <xf numFmtId="0" fontId="42" fillId="0" borderId="17" xfId="0" applyFont="1" applyBorder="1" applyAlignment="1">
      <alignment vertical="center"/>
    </xf>
    <xf numFmtId="0" fontId="42" fillId="0" borderId="2" xfId="0" applyFont="1" applyBorder="1" applyAlignment="1">
      <alignment vertical="center"/>
    </xf>
    <xf numFmtId="171" fontId="44" fillId="0" borderId="2" xfId="5" applyNumberFormat="1" applyFont="1" applyBorder="1" applyAlignment="1">
      <alignment horizontal="center" vertical="center"/>
    </xf>
    <xf numFmtId="0" fontId="42" fillId="0" borderId="18" xfId="0" applyFont="1" applyBorder="1" applyAlignment="1">
      <alignment vertical="center"/>
    </xf>
    <xf numFmtId="0" fontId="0" fillId="0" borderId="0" xfId="0" applyAlignment="1"/>
    <xf numFmtId="167" fontId="0" fillId="33" borderId="0" xfId="1" applyNumberFormat="1" applyFont="1" applyFill="1"/>
    <xf numFmtId="171" fontId="47" fillId="0" borderId="0" xfId="0" applyNumberFormat="1" applyFont="1" applyFill="1"/>
    <xf numFmtId="0" fontId="14" fillId="0" borderId="0" xfId="0" applyFont="1" applyAlignment="1"/>
    <xf numFmtId="167" fontId="14" fillId="0" borderId="0" xfId="1" applyNumberFormat="1" applyFont="1" applyAlignment="1"/>
    <xf numFmtId="0" fontId="43" fillId="0" borderId="0" xfId="0" applyFont="1" applyAlignment="1">
      <alignment vertical="center"/>
    </xf>
    <xf numFmtId="0" fontId="17" fillId="0" borderId="0" xfId="0" applyFont="1" applyAlignment="1">
      <alignment horizontal="left"/>
    </xf>
    <xf numFmtId="0" fontId="17" fillId="0" borderId="0" xfId="0" applyNumberFormat="1" applyFont="1" applyFill="1" applyAlignment="1">
      <alignment horizontal="centerContinuous"/>
    </xf>
    <xf numFmtId="0" fontId="50" fillId="0" borderId="0" xfId="0" applyFont="1" applyAlignment="1">
      <alignment horizontal="centerContinuous"/>
    </xf>
    <xf numFmtId="0" fontId="42" fillId="0" borderId="0" xfId="0" applyFont="1" applyAlignment="1">
      <alignment horizontal="centerContinuous" vertical="center"/>
    </xf>
    <xf numFmtId="0" fontId="49" fillId="0" borderId="0" xfId="0" applyFont="1" applyAlignment="1">
      <alignment horizontal="centerContinuous" vertical="center"/>
    </xf>
    <xf numFmtId="0" fontId="52" fillId="0" borderId="0" xfId="0" applyFont="1" applyAlignment="1">
      <alignment horizontal="center" vertical="center"/>
    </xf>
    <xf numFmtId="0" fontId="53" fillId="0" borderId="0" xfId="0" applyFont="1" applyAlignment="1">
      <alignment vertical="center"/>
    </xf>
    <xf numFmtId="0" fontId="54" fillId="0" borderId="0" xfId="0" applyNumberFormat="1" applyFont="1" applyAlignment="1"/>
    <xf numFmtId="0" fontId="54" fillId="0" borderId="0" xfId="0" applyNumberFormat="1" applyFont="1"/>
    <xf numFmtId="49" fontId="54" fillId="0" borderId="0" xfId="0" applyNumberFormat="1" applyFont="1"/>
    <xf numFmtId="0" fontId="54" fillId="0" borderId="0" xfId="0" applyNumberFormat="1" applyFont="1" applyAlignment="1" applyProtection="1">
      <alignment horizontal="center"/>
      <protection locked="0"/>
    </xf>
    <xf numFmtId="0" fontId="54" fillId="0" borderId="1" xfId="0" applyNumberFormat="1" applyFont="1" applyBorder="1" applyAlignment="1" applyProtection="1">
      <alignment horizontal="center"/>
      <protection locked="0"/>
    </xf>
    <xf numFmtId="3" fontId="54" fillId="0" borderId="0" xfId="0" applyNumberFormat="1" applyFont="1"/>
    <xf numFmtId="42" fontId="54" fillId="0" borderId="0" xfId="0" applyNumberFormat="1" applyFont="1"/>
    <xf numFmtId="3" fontId="54" fillId="0" borderId="0" xfId="0" applyNumberFormat="1" applyFont="1" applyAlignment="1"/>
    <xf numFmtId="0" fontId="54" fillId="0" borderId="1" xfId="0" applyNumberFormat="1" applyFont="1" applyBorder="1" applyAlignment="1" applyProtection="1">
      <alignment horizontal="centerContinuous"/>
      <protection locked="0"/>
    </xf>
    <xf numFmtId="164" fontId="54" fillId="0" borderId="0" xfId="0" applyNumberFormat="1" applyFont="1" applyAlignment="1"/>
    <xf numFmtId="3" fontId="54" fillId="0" borderId="1" xfId="0" applyNumberFormat="1" applyFont="1" applyBorder="1" applyAlignment="1"/>
    <xf numFmtId="3" fontId="54" fillId="0" borderId="0" xfId="0" applyNumberFormat="1" applyFont="1" applyAlignment="1">
      <alignment horizontal="fill"/>
    </xf>
    <xf numFmtId="0" fontId="54" fillId="0" borderId="0" xfId="0" applyFont="1" applyAlignment="1"/>
    <xf numFmtId="0" fontId="54" fillId="0" borderId="0" xfId="0" applyNumberFormat="1" applyFont="1" applyAlignment="1">
      <alignment horizontal="center"/>
    </xf>
    <xf numFmtId="0" fontId="54" fillId="0" borderId="1" xfId="0" applyNumberFormat="1" applyFont="1" applyBorder="1" applyProtection="1">
      <protection locked="0"/>
    </xf>
    <xf numFmtId="0" fontId="54" fillId="0" borderId="1" xfId="0" applyNumberFormat="1" applyFont="1" applyBorder="1"/>
    <xf numFmtId="0" fontId="54" fillId="0" borderId="0" xfId="0" applyNumberFormat="1" applyFont="1" applyProtection="1">
      <protection locked="0"/>
    </xf>
    <xf numFmtId="49" fontId="54" fillId="0" borderId="0" xfId="0" applyNumberFormat="1" applyFont="1" applyAlignment="1"/>
    <xf numFmtId="49" fontId="54" fillId="0" borderId="0" xfId="0" applyNumberFormat="1" applyFont="1" applyAlignment="1">
      <alignment horizontal="center"/>
    </xf>
    <xf numFmtId="174" fontId="54" fillId="0" borderId="0" xfId="0" applyNumberFormat="1" applyFont="1" applyAlignment="1"/>
    <xf numFmtId="174" fontId="54" fillId="0" borderId="0" xfId="0" applyNumberFormat="1" applyFont="1"/>
    <xf numFmtId="164" fontId="54" fillId="0" borderId="0" xfId="0" applyNumberFormat="1" applyFont="1"/>
    <xf numFmtId="3" fontId="55" fillId="0" borderId="0" xfId="0" applyNumberFormat="1" applyFont="1" applyAlignment="1">
      <alignment horizontal="center"/>
    </xf>
    <xf numFmtId="0" fontId="55" fillId="0" borderId="0" xfId="0" applyFont="1" applyAlignment="1">
      <alignment horizontal="center"/>
    </xf>
    <xf numFmtId="0" fontId="56" fillId="0" borderId="0" xfId="0" applyFont="1" applyAlignment="1">
      <alignment horizontal="center"/>
    </xf>
    <xf numFmtId="0" fontId="24" fillId="0" borderId="0" xfId="0" quotePrefix="1" applyNumberFormat="1" applyFont="1" applyBorder="1" applyAlignment="1" applyProtection="1">
      <alignment horizontal="center"/>
      <protection locked="0"/>
    </xf>
    <xf numFmtId="0" fontId="24" fillId="0" borderId="0" xfId="0" applyFont="1" applyAlignment="1"/>
    <xf numFmtId="0" fontId="24" fillId="0" borderId="0" xfId="0" quotePrefix="1" applyNumberFormat="1" applyFont="1" applyBorder="1" applyAlignment="1" applyProtection="1">
      <alignment horizontal="centerContinuous"/>
      <protection locked="0"/>
    </xf>
    <xf numFmtId="0" fontId="54" fillId="0" borderId="0" xfId="0" applyFont="1" applyAlignment="1">
      <alignment horizontal="centerContinuous"/>
    </xf>
    <xf numFmtId="3" fontId="24" fillId="0" borderId="0" xfId="0" applyNumberFormat="1" applyFont="1" applyAlignment="1"/>
    <xf numFmtId="0" fontId="24" fillId="0" borderId="0" xfId="0" applyFont="1" applyAlignment="1">
      <alignment horizontal="centerContinuous"/>
    </xf>
    <xf numFmtId="0" fontId="54" fillId="0" borderId="0" xfId="0" quotePrefix="1" applyNumberFormat="1" applyFont="1" applyBorder="1" applyAlignment="1" applyProtection="1">
      <alignment horizontal="center"/>
      <protection locked="0"/>
    </xf>
    <xf numFmtId="0" fontId="54" fillId="0" borderId="0" xfId="0" applyNumberFormat="1" applyFont="1" applyBorder="1" applyAlignment="1" applyProtection="1">
      <alignment horizontal="center"/>
      <protection locked="0"/>
    </xf>
    <xf numFmtId="167" fontId="54" fillId="0" borderId="0" xfId="1" applyNumberFormat="1" applyFont="1" applyFill="1" applyAlignment="1"/>
    <xf numFmtId="3" fontId="54" fillId="0" borderId="0" xfId="0" applyNumberFormat="1" applyFont="1" applyFill="1" applyAlignment="1"/>
    <xf numFmtId="167" fontId="54" fillId="0" borderId="0" xfId="1" applyNumberFormat="1" applyFont="1" applyAlignment="1"/>
    <xf numFmtId="165" fontId="54" fillId="0" borderId="0" xfId="0" applyNumberFormat="1" applyFont="1" applyAlignment="1">
      <alignment horizontal="center"/>
    </xf>
    <xf numFmtId="0" fontId="54" fillId="0" borderId="0" xfId="0" applyFont="1" applyFill="1" applyAlignment="1"/>
    <xf numFmtId="165" fontId="54" fillId="0" borderId="0" xfId="0" applyNumberFormat="1" applyFont="1" applyFill="1" applyAlignment="1">
      <alignment horizontal="center"/>
    </xf>
    <xf numFmtId="0" fontId="57" fillId="0" borderId="0" xfId="0" applyNumberFormat="1" applyFont="1" applyFill="1" applyAlignment="1"/>
    <xf numFmtId="165" fontId="54" fillId="0" borderId="0" xfId="3" applyNumberFormat="1" applyFont="1" applyFill="1" applyAlignment="1"/>
    <xf numFmtId="0" fontId="54" fillId="0" borderId="0" xfId="0" applyNumberFormat="1" applyFont="1" applyFill="1" applyAlignment="1"/>
    <xf numFmtId="165" fontId="54" fillId="0" borderId="0" xfId="0" applyNumberFormat="1" applyFont="1" applyFill="1" applyAlignment="1">
      <alignment horizontal="left"/>
    </xf>
    <xf numFmtId="167" fontId="54" fillId="33" borderId="0" xfId="1" applyNumberFormat="1" applyFont="1" applyFill="1" applyAlignment="1"/>
    <xf numFmtId="0" fontId="54" fillId="0" borderId="0" xfId="0" applyNumberFormat="1" applyFont="1" applyFill="1"/>
    <xf numFmtId="0" fontId="47" fillId="0" borderId="0" xfId="0" applyNumberFormat="1" applyFont="1"/>
    <xf numFmtId="3" fontId="47" fillId="0" borderId="0" xfId="0" applyNumberFormat="1" applyFont="1" applyFill="1" applyAlignment="1">
      <alignment horizontal="left"/>
    </xf>
    <xf numFmtId="167" fontId="54" fillId="33" borderId="1" xfId="1" applyNumberFormat="1" applyFont="1" applyFill="1" applyBorder="1" applyAlignment="1"/>
    <xf numFmtId="167" fontId="54" fillId="0" borderId="1" xfId="1" applyNumberFormat="1" applyFont="1" applyFill="1" applyBorder="1" applyAlignment="1"/>
    <xf numFmtId="3" fontId="47" fillId="0" borderId="0" xfId="0" applyNumberFormat="1" applyFont="1" applyAlignment="1"/>
    <xf numFmtId="0" fontId="54" fillId="0" borderId="0" xfId="0" quotePrefix="1" applyNumberFormat="1" applyFont="1" applyFill="1" applyAlignment="1"/>
    <xf numFmtId="164" fontId="54" fillId="0" borderId="0" xfId="0" applyNumberFormat="1" applyFont="1" applyFill="1" applyAlignment="1"/>
    <xf numFmtId="167" fontId="54" fillId="0" borderId="0" xfId="1" applyNumberFormat="1" applyFont="1" applyFill="1" applyBorder="1" applyAlignment="1"/>
    <xf numFmtId="0" fontId="54" fillId="0" borderId="0" xfId="0" applyNumberFormat="1" applyFont="1" applyAlignment="1" applyProtection="1">
      <protection locked="0"/>
    </xf>
    <xf numFmtId="167" fontId="54" fillId="0" borderId="0" xfId="0" applyNumberFormat="1" applyFont="1" applyFill="1"/>
    <xf numFmtId="167" fontId="54" fillId="0" borderId="0" xfId="1" applyNumberFormat="1" applyFont="1" applyFill="1"/>
    <xf numFmtId="0" fontId="54" fillId="0" borderId="0" xfId="0" applyNumberFormat="1" applyFont="1" applyFill="1" applyAlignment="1" applyProtection="1">
      <protection locked="0"/>
    </xf>
    <xf numFmtId="0" fontId="54" fillId="0" borderId="0" xfId="0" applyNumberFormat="1" applyFont="1" applyFill="1" applyProtection="1">
      <protection locked="0"/>
    </xf>
    <xf numFmtId="3" fontId="54" fillId="0" borderId="0" xfId="0" applyNumberFormat="1" applyFont="1" applyFill="1" applyAlignment="1">
      <alignment horizontal="center"/>
    </xf>
    <xf numFmtId="3" fontId="47" fillId="0" borderId="0" xfId="0" applyNumberFormat="1" applyFont="1" applyFill="1" applyAlignment="1"/>
    <xf numFmtId="49" fontId="54" fillId="0" borderId="0" xfId="0" applyNumberFormat="1" applyFont="1" applyFill="1"/>
    <xf numFmtId="49" fontId="54" fillId="0" borderId="0" xfId="0" applyNumberFormat="1" applyFont="1" applyFill="1" applyAlignment="1"/>
    <xf numFmtId="49" fontId="54" fillId="0" borderId="0" xfId="0" applyNumberFormat="1" applyFont="1" applyFill="1" applyAlignment="1">
      <alignment horizontal="center"/>
    </xf>
    <xf numFmtId="9" fontId="54" fillId="0" borderId="0" xfId="3" applyFont="1" applyFill="1" applyAlignment="1">
      <alignment horizontal="right"/>
    </xf>
    <xf numFmtId="0" fontId="60" fillId="0" borderId="0" xfId="0" applyFont="1" applyAlignment="1"/>
    <xf numFmtId="0" fontId="55" fillId="0" borderId="0" xfId="0" applyNumberFormat="1" applyFont="1" applyFill="1" applyAlignment="1"/>
    <xf numFmtId="167" fontId="54" fillId="0" borderId="1" xfId="1" applyNumberFormat="1" applyFont="1" applyFill="1" applyBorder="1" applyAlignment="1">
      <alignment horizontal="center"/>
    </xf>
    <xf numFmtId="3" fontId="54" fillId="0" borderId="1" xfId="0" applyNumberFormat="1" applyFont="1" applyFill="1" applyBorder="1" applyAlignment="1">
      <alignment horizontal="center"/>
    </xf>
    <xf numFmtId="10" fontId="54" fillId="0" borderId="0" xfId="3" applyNumberFormat="1" applyFont="1" applyFill="1" applyAlignment="1"/>
    <xf numFmtId="4" fontId="54" fillId="0" borderId="0" xfId="0" applyNumberFormat="1" applyFont="1" applyFill="1" applyAlignment="1"/>
    <xf numFmtId="3" fontId="54" fillId="0" borderId="0" xfId="0" applyNumberFormat="1" applyFont="1" applyFill="1" applyBorder="1" applyAlignment="1">
      <alignment horizontal="center"/>
    </xf>
    <xf numFmtId="0" fontId="54" fillId="0" borderId="1" xfId="0" applyNumberFormat="1" applyFont="1" applyFill="1" applyBorder="1" applyAlignment="1" applyProtection="1">
      <alignment horizontal="center"/>
      <protection locked="0"/>
    </xf>
    <xf numFmtId="0" fontId="54" fillId="0" borderId="0" xfId="0" applyNumberFormat="1" applyFont="1" applyFill="1" applyAlignment="1">
      <alignment horizontal="center"/>
    </xf>
    <xf numFmtId="3" fontId="54" fillId="0" borderId="0" xfId="0" quotePrefix="1" applyNumberFormat="1" applyFont="1" applyFill="1" applyAlignment="1"/>
    <xf numFmtId="167" fontId="54" fillId="0" borderId="0" xfId="1" applyNumberFormat="1" applyFont="1" applyFill="1" applyBorder="1" applyAlignment="1">
      <alignment horizontal="center"/>
    </xf>
    <xf numFmtId="0" fontId="54" fillId="0" borderId="0" xfId="0" applyNumberFormat="1" applyFont="1" applyFill="1" applyBorder="1" applyAlignment="1" applyProtection="1">
      <alignment horizontal="center"/>
      <protection locked="0"/>
    </xf>
    <xf numFmtId="169" fontId="54" fillId="0" borderId="0" xfId="0" applyNumberFormat="1" applyFont="1" applyFill="1" applyBorder="1" applyAlignment="1"/>
    <xf numFmtId="0" fontId="54" fillId="0" borderId="0" xfId="0" applyNumberFormat="1" applyFont="1" applyFill="1" applyBorder="1" applyAlignment="1" applyProtection="1">
      <protection locked="0"/>
    </xf>
    <xf numFmtId="0" fontId="54" fillId="0" borderId="0" xfId="0" applyFont="1" applyFill="1" applyBorder="1" applyAlignment="1"/>
    <xf numFmtId="0" fontId="54" fillId="0" borderId="0" xfId="0" applyFont="1" applyAlignment="1">
      <alignment horizontal="left"/>
    </xf>
    <xf numFmtId="0" fontId="54" fillId="0" borderId="0" xfId="0" applyNumberFormat="1" applyFont="1" applyAlignment="1">
      <alignment horizontal="left"/>
    </xf>
    <xf numFmtId="0" fontId="54" fillId="0" borderId="0" xfId="0" applyNumberFormat="1" applyFont="1" applyFill="1" applyAlignment="1">
      <alignment horizontal="left"/>
    </xf>
    <xf numFmtId="0" fontId="54" fillId="0" borderId="0" xfId="0" applyFont="1" applyFill="1" applyAlignment="1">
      <alignment horizontal="left"/>
    </xf>
    <xf numFmtId="168" fontId="54" fillId="0" borderId="0" xfId="0" applyNumberFormat="1" applyFont="1" applyFill="1" applyBorder="1" applyAlignment="1"/>
    <xf numFmtId="0" fontId="54" fillId="0" borderId="0" xfId="0" quotePrefix="1" applyFont="1" applyFill="1" applyBorder="1" applyAlignment="1">
      <alignment horizontal="right"/>
    </xf>
    <xf numFmtId="3" fontId="54" fillId="0" borderId="0" xfId="0" applyNumberFormat="1" applyFont="1" applyAlignment="1">
      <alignment horizontal="left"/>
    </xf>
    <xf numFmtId="173" fontId="54" fillId="0" borderId="0" xfId="0" applyNumberFormat="1" applyFont="1" applyAlignment="1">
      <alignment horizontal="left"/>
    </xf>
    <xf numFmtId="168" fontId="54" fillId="0" borderId="0" xfId="0" applyNumberFormat="1" applyFont="1" applyAlignment="1">
      <alignment horizontal="left"/>
    </xf>
    <xf numFmtId="0" fontId="54" fillId="0" borderId="0" xfId="0" applyFont="1" applyFill="1" applyAlignment="1" applyProtection="1">
      <alignment horizontal="left"/>
    </xf>
    <xf numFmtId="3" fontId="54" fillId="0" borderId="0" xfId="0" applyNumberFormat="1" applyFont="1" applyFill="1" applyAlignment="1" applyProtection="1">
      <alignment horizontal="left"/>
    </xf>
    <xf numFmtId="0" fontId="54" fillId="0" borderId="0" xfId="0" applyNumberFormat="1" applyFont="1" applyAlignment="1">
      <alignment horizontal="center" vertical="top"/>
    </xf>
    <xf numFmtId="0" fontId="54" fillId="0" borderId="0" xfId="0" applyNumberFormat="1" applyFont="1" applyFill="1" applyAlignment="1">
      <alignment horizontal="left" vertical="top"/>
    </xf>
    <xf numFmtId="0" fontId="54" fillId="0" borderId="0" xfId="0" applyNumberFormat="1" applyFont="1" applyAlignment="1" applyProtection="1">
      <alignment horizontal="center" vertical="top" wrapText="1"/>
      <protection locked="0"/>
    </xf>
    <xf numFmtId="0" fontId="54" fillId="0" borderId="0" xfId="0" applyNumberFormat="1" applyFont="1" applyFill="1" applyBorder="1" applyAlignment="1" applyProtection="1">
      <alignment vertical="top"/>
      <protection locked="0"/>
    </xf>
    <xf numFmtId="0" fontId="54" fillId="0" borderId="0" xfId="0" applyNumberFormat="1" applyFont="1" applyFill="1" applyBorder="1" applyAlignment="1" applyProtection="1">
      <alignment horizontal="left" vertical="top"/>
      <protection locked="0"/>
    </xf>
    <xf numFmtId="10" fontId="54" fillId="0" borderId="0" xfId="0" applyNumberFormat="1" applyFont="1" applyFill="1" applyBorder="1" applyAlignment="1" applyProtection="1">
      <alignment vertical="top"/>
      <protection locked="0"/>
    </xf>
    <xf numFmtId="3" fontId="54" fillId="0" borderId="0" xfId="0" applyNumberFormat="1" applyFont="1" applyFill="1" applyBorder="1" applyAlignment="1">
      <alignment vertical="top"/>
    </xf>
    <xf numFmtId="0" fontId="54" fillId="0" borderId="0" xfId="0" applyFont="1" applyAlignment="1">
      <alignment horizontal="center" vertical="top" wrapText="1"/>
    </xf>
    <xf numFmtId="0" fontId="54" fillId="0" borderId="0" xfId="0" applyNumberFormat="1" applyFont="1" applyFill="1" applyBorder="1" applyAlignment="1">
      <alignment vertical="top"/>
    </xf>
    <xf numFmtId="0" fontId="61" fillId="0" borderId="0" xfId="0" applyFont="1" applyFill="1" applyBorder="1" applyAlignment="1"/>
    <xf numFmtId="0" fontId="61" fillId="0" borderId="0" xfId="0" applyFont="1" applyAlignment="1"/>
    <xf numFmtId="0" fontId="54" fillId="0" borderId="0" xfId="0" applyFont="1" applyAlignment="1">
      <alignment horizontal="center" vertical="top"/>
    </xf>
    <xf numFmtId="0" fontId="54" fillId="0" borderId="0" xfId="0" applyNumberFormat="1" applyFont="1" applyFill="1" applyBorder="1" applyAlignment="1">
      <alignment horizontal="left" vertical="top"/>
    </xf>
    <xf numFmtId="0" fontId="54" fillId="0" borderId="0" xfId="0" applyNumberFormat="1" applyFont="1" applyFill="1" applyBorder="1" applyAlignment="1"/>
    <xf numFmtId="10" fontId="54" fillId="0" borderId="0" xfId="0" applyNumberFormat="1" applyFont="1" applyFill="1" applyBorder="1" applyAlignment="1"/>
    <xf numFmtId="3" fontId="54" fillId="0" borderId="0" xfId="0" applyNumberFormat="1" applyFont="1" applyFill="1" applyBorder="1" applyAlignment="1"/>
    <xf numFmtId="0" fontId="61" fillId="0" borderId="0" xfId="0" applyNumberFormat="1" applyFont="1" applyFill="1" applyBorder="1" applyAlignment="1"/>
    <xf numFmtId="10" fontId="61" fillId="0" borderId="0" xfId="0" applyNumberFormat="1" applyFont="1" applyFill="1" applyBorder="1" applyAlignment="1"/>
    <xf numFmtId="0" fontId="61" fillId="0" borderId="0" xfId="0" applyNumberFormat="1" applyFont="1" applyFill="1" applyBorder="1" applyAlignment="1" applyProtection="1">
      <protection locked="0"/>
    </xf>
    <xf numFmtId="3" fontId="61" fillId="0" borderId="0" xfId="0" applyNumberFormat="1" applyFont="1" applyFill="1" applyBorder="1" applyAlignment="1"/>
    <xf numFmtId="0" fontId="55" fillId="33" borderId="0" xfId="0" applyNumberFormat="1" applyFont="1" applyFill="1" applyAlignment="1" applyProtection="1">
      <alignment horizontal="center"/>
      <protection locked="0"/>
    </xf>
    <xf numFmtId="0" fontId="62" fillId="0" borderId="0" xfId="0" applyFont="1" applyAlignment="1">
      <alignment horizontal="centerContinuous"/>
    </xf>
    <xf numFmtId="0" fontId="62" fillId="0" borderId="0" xfId="0" applyFont="1" applyAlignment="1" applyProtection="1">
      <alignment horizontal="centerContinuous"/>
      <protection locked="0"/>
    </xf>
    <xf numFmtId="0" fontId="54" fillId="0" borderId="0" xfId="0" applyNumberFormat="1" applyFont="1" applyFill="1" applyAlignment="1">
      <alignment horizontal="centerContinuous"/>
    </xf>
    <xf numFmtId="167" fontId="54" fillId="0" borderId="1" xfId="1" applyNumberFormat="1" applyFont="1" applyBorder="1" applyAlignment="1"/>
    <xf numFmtId="167" fontId="54" fillId="0" borderId="19" xfId="1" applyNumberFormat="1" applyFont="1" applyBorder="1" applyAlignment="1"/>
    <xf numFmtId="167" fontId="54" fillId="0" borderId="0" xfId="1" applyNumberFormat="1" applyFont="1" applyBorder="1" applyAlignment="1"/>
    <xf numFmtId="0" fontId="63" fillId="0" borderId="0" xfId="0" applyNumberFormat="1" applyFont="1" applyFill="1" applyAlignment="1"/>
    <xf numFmtId="0" fontId="56" fillId="0" borderId="0" xfId="0" applyNumberFormat="1" applyFont="1" applyFill="1" applyBorder="1" applyAlignment="1" applyProtection="1">
      <protection locked="0"/>
    </xf>
    <xf numFmtId="0" fontId="54" fillId="0" borderId="0" xfId="0" applyFont="1" applyBorder="1" applyAlignment="1"/>
    <xf numFmtId="10" fontId="54" fillId="0" borderId="0" xfId="3" applyNumberFormat="1" applyFont="1" applyFill="1" applyBorder="1" applyAlignment="1"/>
    <xf numFmtId="3" fontId="54" fillId="0" borderId="0" xfId="0" quotePrefix="1" applyNumberFormat="1" applyFont="1" applyFill="1" applyBorder="1" applyAlignment="1"/>
    <xf numFmtId="166" fontId="54" fillId="0" borderId="0" xfId="0" applyNumberFormat="1" applyFont="1" applyFill="1" applyBorder="1" applyAlignment="1"/>
    <xf numFmtId="0" fontId="65" fillId="0" borderId="0" xfId="0" applyNumberFormat="1" applyFont="1" applyAlignment="1">
      <alignment horizont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0" fontId="41" fillId="0" borderId="0" xfId="0" applyFont="1" applyFill="1" applyBorder="1" applyAlignment="1">
      <alignment horizontal="left" vertical="center"/>
    </xf>
    <xf numFmtId="171" fontId="42" fillId="0" borderId="0" xfId="5" applyNumberFormat="1" applyFont="1" applyFill="1" applyBorder="1" applyAlignment="1">
      <alignment vertical="center"/>
    </xf>
    <xf numFmtId="0" fontId="42" fillId="0" borderId="0" xfId="0" applyFont="1" applyFill="1" applyBorder="1" applyAlignment="1">
      <alignment horizontal="centerContinuous" vertical="center"/>
    </xf>
    <xf numFmtId="0" fontId="43"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44" fillId="0" borderId="0" xfId="0" applyNumberFormat="1" applyFont="1" applyFill="1" applyBorder="1" applyAlignment="1">
      <alignment horizontal="center" vertical="center"/>
    </xf>
    <xf numFmtId="0" fontId="42" fillId="0" borderId="0" xfId="0" applyNumberFormat="1" applyFont="1" applyFill="1" applyBorder="1" applyAlignment="1">
      <alignment vertical="center"/>
    </xf>
    <xf numFmtId="171" fontId="44" fillId="0" borderId="0" xfId="5" applyNumberFormat="1" applyFont="1" applyFill="1" applyBorder="1" applyAlignment="1">
      <alignment horizontal="center" vertical="center"/>
    </xf>
    <xf numFmtId="42" fontId="55" fillId="0" borderId="20" xfId="0" applyNumberFormat="1" applyFont="1" applyBorder="1" applyAlignment="1"/>
    <xf numFmtId="0" fontId="55" fillId="0" borderId="0" xfId="0" applyFont="1" applyAlignment="1"/>
    <xf numFmtId="167" fontId="58" fillId="0" borderId="0" xfId="1" applyNumberFormat="1" applyFont="1" applyFill="1" applyAlignment="1"/>
    <xf numFmtId="0" fontId="17" fillId="33" borderId="0" xfId="0" applyFont="1" applyFill="1" applyAlignment="1">
      <alignment horizontal="centerContinuous"/>
    </xf>
    <xf numFmtId="0" fontId="17" fillId="33" borderId="0" xfId="0" quotePrefix="1" applyFont="1" applyFill="1" applyAlignment="1">
      <alignment horizontal="centerContinuous"/>
    </xf>
    <xf numFmtId="0" fontId="54" fillId="33" borderId="0" xfId="0" applyNumberFormat="1" applyFont="1" applyFill="1" applyAlignment="1">
      <alignment horizontal="right"/>
    </xf>
    <xf numFmtId="0" fontId="54" fillId="33" borderId="0" xfId="0" applyFont="1" applyFill="1" applyAlignment="1">
      <alignment horizontal="centerContinuous"/>
    </xf>
    <xf numFmtId="0" fontId="66" fillId="33" borderId="0" xfId="0" applyFont="1" applyFill="1" applyAlignment="1">
      <alignment horizontal="centerContinuous"/>
    </xf>
    <xf numFmtId="0" fontId="55" fillId="33" borderId="0" xfId="0" applyFont="1" applyFill="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2" fillId="0" borderId="0" xfId="0" applyFont="1" applyAlignment="1">
      <alignment horizontal="right" vertical="center"/>
    </xf>
    <xf numFmtId="0" fontId="42" fillId="0" borderId="0" xfId="0" applyFont="1" applyFill="1" applyAlignment="1">
      <alignment vertical="center"/>
    </xf>
    <xf numFmtId="0" fontId="42" fillId="0" borderId="0" xfId="0" applyFont="1" applyFill="1" applyAlignment="1" applyProtection="1">
      <alignment horizontal="center" vertical="center" wrapText="1"/>
      <protection locked="0"/>
    </xf>
    <xf numFmtId="0" fontId="42" fillId="0" borderId="21" xfId="0" applyFont="1" applyFill="1" applyBorder="1" applyAlignment="1" applyProtection="1">
      <alignment horizontal="center" vertical="center" wrapText="1"/>
      <protection locked="0"/>
    </xf>
    <xf numFmtId="0" fontId="42" fillId="0" borderId="0" xfId="0" applyFont="1" applyAlignment="1">
      <alignment vertical="center" wrapText="1"/>
    </xf>
    <xf numFmtId="0" fontId="42" fillId="0" borderId="0" xfId="0" applyFont="1" applyFill="1" applyAlignment="1" applyProtection="1">
      <alignment wrapText="1"/>
      <protection locked="0"/>
    </xf>
    <xf numFmtId="0" fontId="42" fillId="0" borderId="22" xfId="0" applyFont="1" applyFill="1" applyBorder="1" applyAlignment="1" applyProtection="1">
      <alignment horizontal="center" wrapText="1"/>
      <protection locked="0"/>
    </xf>
    <xf numFmtId="0" fontId="42" fillId="0" borderId="0" xfId="0" applyFont="1" applyFill="1" applyProtection="1">
      <protection locked="0"/>
    </xf>
    <xf numFmtId="0" fontId="42" fillId="0" borderId="22" xfId="0" applyFont="1" applyFill="1" applyBorder="1" applyProtection="1">
      <protection locked="0"/>
    </xf>
    <xf numFmtId="0" fontId="43" fillId="0" borderId="0" xfId="0" applyFont="1" applyFill="1" applyAlignment="1" applyProtection="1">
      <alignment horizontal="center"/>
      <protection locked="0"/>
    </xf>
    <xf numFmtId="171" fontId="42" fillId="0" borderId="1" xfId="0" applyNumberFormat="1" applyFont="1" applyFill="1" applyBorder="1" applyProtection="1">
      <protection locked="0"/>
    </xf>
    <xf numFmtId="0" fontId="42" fillId="0" borderId="1" xfId="0" applyFont="1" applyFill="1" applyBorder="1" applyAlignment="1" applyProtection="1">
      <alignment horizontal="center"/>
      <protection locked="0"/>
    </xf>
    <xf numFmtId="0" fontId="42" fillId="0" borderId="1" xfId="0" applyFont="1" applyFill="1" applyBorder="1" applyProtection="1">
      <protection locked="0"/>
    </xf>
    <xf numFmtId="171" fontId="42" fillId="0" borderId="0" xfId="0" applyNumberFormat="1" applyFont="1" applyFill="1" applyAlignment="1" applyProtection="1">
      <alignment horizontal="left"/>
      <protection locked="0"/>
    </xf>
    <xf numFmtId="0" fontId="42" fillId="0" borderId="0" xfId="0" applyFont="1" applyFill="1" applyAlignment="1" applyProtection="1">
      <alignment horizontal="center"/>
      <protection locked="0"/>
    </xf>
    <xf numFmtId="171" fontId="42" fillId="0" borderId="0" xfId="0" applyNumberFormat="1" applyFont="1" applyFill="1" applyProtection="1">
      <protection locked="0"/>
    </xf>
    <xf numFmtId="0" fontId="43" fillId="0" borderId="0" xfId="0" applyFont="1" applyFill="1" applyAlignment="1" applyProtection="1">
      <alignment horizontal="center" wrapText="1"/>
      <protection locked="0"/>
    </xf>
    <xf numFmtId="171" fontId="43" fillId="0" borderId="0" xfId="0" applyNumberFormat="1" applyFont="1" applyFill="1" applyAlignment="1" applyProtection="1">
      <alignment horizontal="center" wrapText="1"/>
      <protection locked="0"/>
    </xf>
    <xf numFmtId="172" fontId="42" fillId="0" borderId="0" xfId="3" applyNumberFormat="1" applyFont="1" applyFill="1" applyProtection="1">
      <protection locked="0"/>
    </xf>
    <xf numFmtId="0" fontId="43" fillId="0" borderId="0" xfId="0" applyNumberFormat="1" applyFont="1" applyFill="1" applyAlignment="1" applyProtection="1">
      <alignment horizontal="left"/>
      <protection locked="0"/>
    </xf>
    <xf numFmtId="171" fontId="42" fillId="0" borderId="0" xfId="0" applyNumberFormat="1" applyFont="1" applyFill="1" applyAlignment="1" applyProtection="1">
      <alignment horizontal="center"/>
      <protection locked="0"/>
    </xf>
    <xf numFmtId="0" fontId="52" fillId="0" borderId="0" xfId="0" applyFont="1" applyFill="1" applyAlignment="1" applyProtection="1">
      <alignment horizontal="left"/>
      <protection locked="0"/>
    </xf>
    <xf numFmtId="171" fontId="42" fillId="0" borderId="0" xfId="5" applyNumberFormat="1" applyFont="1" applyFill="1" applyProtection="1">
      <protection locked="0"/>
    </xf>
    <xf numFmtId="172" fontId="42" fillId="0" borderId="0" xfId="0" applyNumberFormat="1" applyFont="1" applyFill="1" applyProtection="1">
      <protection locked="0"/>
    </xf>
    <xf numFmtId="0" fontId="42" fillId="0" borderId="0" xfId="0" applyNumberFormat="1" applyFont="1" applyFill="1" applyProtection="1">
      <protection locked="0"/>
    </xf>
    <xf numFmtId="0" fontId="42" fillId="0" borderId="0" xfId="0" applyNumberFormat="1" applyFont="1" applyFill="1"/>
    <xf numFmtId="171" fontId="42" fillId="0" borderId="2" xfId="5" applyNumberFormat="1" applyFont="1" applyFill="1" applyBorder="1" applyProtection="1">
      <protection locked="0"/>
    </xf>
    <xf numFmtId="171" fontId="43" fillId="0" borderId="0" xfId="5" applyNumberFormat="1" applyFont="1" applyFill="1" applyProtection="1">
      <protection locked="0"/>
    </xf>
    <xf numFmtId="0" fontId="42" fillId="0" borderId="0" xfId="0" applyFont="1" applyFill="1"/>
    <xf numFmtId="171" fontId="43" fillId="0" borderId="0" xfId="5" applyNumberFormat="1" applyFont="1" applyFill="1" applyAlignment="1" applyProtection="1">
      <alignment horizontal="center"/>
      <protection locked="0"/>
    </xf>
    <xf numFmtId="0" fontId="52" fillId="0" borderId="0" xfId="0" applyFont="1" applyFill="1" applyProtection="1">
      <protection locked="0"/>
    </xf>
    <xf numFmtId="171" fontId="43" fillId="0" borderId="0" xfId="0" applyNumberFormat="1" applyFont="1" applyFill="1" applyProtection="1">
      <protection locked="0"/>
    </xf>
    <xf numFmtId="167" fontId="42" fillId="0" borderId="0" xfId="1" applyNumberFormat="1" applyFont="1" applyFill="1"/>
    <xf numFmtId="167" fontId="67" fillId="0" borderId="0" xfId="1" applyNumberFormat="1" applyFont="1" applyFill="1"/>
    <xf numFmtId="167" fontId="42" fillId="0" borderId="23" xfId="1" applyNumberFormat="1" applyFont="1" applyFill="1" applyBorder="1" applyAlignment="1" applyProtection="1">
      <alignment horizontal="center"/>
      <protection locked="0"/>
    </xf>
    <xf numFmtId="3" fontId="17" fillId="0" borderId="0" xfId="0" applyNumberFormat="1" applyFont="1" applyFill="1" applyBorder="1" applyAlignment="1"/>
    <xf numFmtId="0" fontId="17" fillId="0" borderId="0" xfId="0" applyFont="1" applyFill="1" applyBorder="1" applyAlignment="1">
      <alignment horizontal="center"/>
    </xf>
    <xf numFmtId="0" fontId="17" fillId="0" borderId="0" xfId="0" applyFont="1" applyFill="1" applyBorder="1" applyAlignment="1">
      <alignment horizontal="right"/>
    </xf>
    <xf numFmtId="0" fontId="17" fillId="0" borderId="15" xfId="0" applyFont="1" applyFill="1" applyBorder="1" applyAlignment="1"/>
    <xf numFmtId="0" fontId="68" fillId="0" borderId="0" xfId="0" applyFont="1" applyFill="1" applyBorder="1" applyAlignment="1"/>
    <xf numFmtId="0" fontId="17" fillId="0" borderId="17" xfId="0" applyFont="1" applyFill="1" applyBorder="1" applyAlignment="1"/>
    <xf numFmtId="0" fontId="17" fillId="0" borderId="2" xfId="0" applyFont="1" applyFill="1" applyBorder="1" applyAlignment="1"/>
    <xf numFmtId="0" fontId="68" fillId="0" borderId="2" xfId="0" applyFont="1" applyFill="1" applyBorder="1" applyAlignment="1"/>
    <xf numFmtId="171" fontId="17" fillId="0" borderId="0" xfId="5" applyNumberFormat="1" applyFont="1" applyFill="1" applyBorder="1" applyAlignment="1"/>
    <xf numFmtId="10" fontId="17" fillId="0" borderId="0" xfId="0" applyNumberFormat="1" applyFont="1" applyFill="1" applyBorder="1" applyAlignment="1"/>
    <xf numFmtId="0" fontId="42" fillId="0" borderId="0" xfId="0" applyFont="1" applyFill="1" applyBorder="1" applyAlignment="1"/>
    <xf numFmtId="0" fontId="42" fillId="0" borderId="0" xfId="0" applyNumberFormat="1" applyFont="1" applyAlignment="1">
      <alignment horizontal="right"/>
    </xf>
    <xf numFmtId="0" fontId="43" fillId="0" borderId="0" xfId="0" applyFont="1" applyFill="1" applyBorder="1" applyAlignment="1"/>
    <xf numFmtId="0" fontId="42" fillId="0" borderId="0" xfId="0" applyNumberFormat="1" applyFont="1" applyFill="1" applyAlignment="1">
      <alignment horizontal="right"/>
    </xf>
    <xf numFmtId="0" fontId="42" fillId="0" borderId="0" xfId="0" applyNumberFormat="1" applyFont="1" applyFill="1" applyBorder="1" applyAlignment="1" applyProtection="1">
      <alignment horizontal="center"/>
      <protection locked="0"/>
    </xf>
    <xf numFmtId="0" fontId="42" fillId="0" borderId="0" xfId="0" applyNumberFormat="1" applyFont="1" applyFill="1" applyBorder="1"/>
    <xf numFmtId="49" fontId="42" fillId="0" borderId="0" xfId="0" applyNumberFormat="1" applyFont="1" applyFill="1" applyBorder="1"/>
    <xf numFmtId="3" fontId="42" fillId="0" borderId="0" xfId="0" applyNumberFormat="1" applyFont="1" applyFill="1" applyBorder="1"/>
    <xf numFmtId="0" fontId="42" fillId="0" borderId="0" xfId="0" applyNumberFormat="1" applyFont="1" applyFill="1" applyBorder="1" applyAlignment="1">
      <alignment horizontal="center"/>
    </xf>
    <xf numFmtId="49" fontId="42" fillId="0" borderId="0" xfId="0" applyNumberFormat="1" applyFont="1" applyFill="1" applyBorder="1" applyAlignment="1">
      <alignment horizontal="center"/>
    </xf>
    <xf numFmtId="0" fontId="42" fillId="0" borderId="0" xfId="0" applyNumberFormat="1" applyFont="1" applyFill="1" applyBorder="1" applyAlignment="1"/>
    <xf numFmtId="3" fontId="43" fillId="0" borderId="0" xfId="0" applyNumberFormat="1" applyFont="1" applyFill="1" applyBorder="1" applyAlignment="1">
      <alignment horizontal="center"/>
    </xf>
    <xf numFmtId="3" fontId="42" fillId="0" borderId="0" xfId="0" applyNumberFormat="1" applyFont="1" applyFill="1" applyBorder="1" applyAlignment="1"/>
    <xf numFmtId="0" fontId="43" fillId="0" borderId="0" xfId="0" applyNumberFormat="1" applyFont="1" applyFill="1" applyBorder="1" applyAlignment="1"/>
    <xf numFmtId="0" fontId="52" fillId="0" borderId="0" xfId="0" applyNumberFormat="1" applyFont="1" applyFill="1" applyBorder="1" applyAlignment="1" applyProtection="1">
      <alignment horizontal="center"/>
      <protection locked="0"/>
    </xf>
    <xf numFmtId="3" fontId="42" fillId="0" borderId="0" xfId="0" applyNumberFormat="1" applyFont="1" applyFill="1" applyBorder="1" applyAlignment="1">
      <alignment horizontal="center"/>
    </xf>
    <xf numFmtId="167" fontId="42" fillId="0" borderId="0" xfId="1" applyNumberFormat="1" applyFont="1" applyFill="1" applyBorder="1" applyAlignment="1"/>
    <xf numFmtId="175" fontId="42" fillId="0" borderId="0" xfId="0" applyNumberFormat="1" applyFont="1" applyFill="1" applyBorder="1" applyAlignment="1"/>
    <xf numFmtId="175" fontId="42" fillId="0" borderId="0" xfId="3" applyNumberFormat="1" applyFont="1" applyFill="1" applyBorder="1" applyAlignment="1"/>
    <xf numFmtId="0" fontId="42" fillId="0" borderId="0" xfId="0" applyNumberFormat="1" applyFont="1" applyAlignment="1"/>
    <xf numFmtId="0" fontId="42" fillId="0" borderId="0" xfId="0" applyFont="1" applyFill="1" applyBorder="1" applyAlignment="1">
      <alignment horizontal="center"/>
    </xf>
    <xf numFmtId="3" fontId="43" fillId="0" borderId="0" xfId="0" applyNumberFormat="1" applyFont="1" applyFill="1" applyBorder="1" applyAlignment="1"/>
    <xf numFmtId="176" fontId="43" fillId="0" borderId="0" xfId="0" applyNumberFormat="1" applyFont="1" applyFill="1" applyBorder="1" applyAlignment="1">
      <alignment horizontal="center"/>
    </xf>
    <xf numFmtId="0" fontId="43" fillId="0" borderId="24" xfId="0" applyFont="1" applyFill="1" applyBorder="1" applyAlignment="1">
      <alignment horizontal="center" wrapText="1"/>
    </xf>
    <xf numFmtId="0" fontId="43" fillId="0" borderId="25" xfId="0" applyFont="1" applyFill="1" applyBorder="1" applyAlignment="1"/>
    <xf numFmtId="0" fontId="43" fillId="0" borderId="25" xfId="0" applyFont="1" applyFill="1" applyBorder="1" applyAlignment="1">
      <alignment horizontal="center"/>
    </xf>
    <xf numFmtId="0" fontId="43" fillId="0" borderId="25" xfId="0" applyFont="1" applyFill="1" applyBorder="1" applyAlignment="1">
      <alignment horizontal="center" wrapText="1"/>
    </xf>
    <xf numFmtId="0" fontId="43" fillId="0" borderId="25" xfId="0" applyNumberFormat="1" applyFont="1" applyFill="1" applyBorder="1" applyAlignment="1">
      <alignment horizontal="center" wrapText="1"/>
    </xf>
    <xf numFmtId="0" fontId="43" fillId="0" borderId="26" xfId="0" applyFont="1" applyFill="1" applyBorder="1" applyAlignment="1">
      <alignment horizontal="center" wrapText="1"/>
    </xf>
    <xf numFmtId="3" fontId="43" fillId="0" borderId="26" xfId="0" applyNumberFormat="1" applyFont="1" applyFill="1" applyBorder="1" applyAlignment="1">
      <alignment horizontal="center" wrapText="1"/>
    </xf>
    <xf numFmtId="0" fontId="42" fillId="0" borderId="24" xfId="0" applyNumberFormat="1" applyFont="1" applyFill="1" applyBorder="1"/>
    <xf numFmtId="0" fontId="42" fillId="0" borderId="25" xfId="0" applyNumberFormat="1" applyFont="1" applyFill="1" applyBorder="1"/>
    <xf numFmtId="0" fontId="42" fillId="0" borderId="25" xfId="0" applyNumberFormat="1" applyFont="1" applyFill="1" applyBorder="1" applyAlignment="1">
      <alignment horizontal="center"/>
    </xf>
    <xf numFmtId="0" fontId="42" fillId="0" borderId="26" xfId="0" applyNumberFormat="1" applyFont="1" applyFill="1" applyBorder="1" applyAlignment="1">
      <alignment horizontal="center"/>
    </xf>
    <xf numFmtId="0" fontId="42" fillId="0" borderId="26" xfId="0" applyNumberFormat="1" applyFont="1" applyFill="1" applyBorder="1" applyAlignment="1">
      <alignment horizontal="center" wrapText="1"/>
    </xf>
    <xf numFmtId="0" fontId="42" fillId="0" borderId="15" xfId="0" applyNumberFormat="1" applyFont="1" applyFill="1" applyBorder="1"/>
    <xf numFmtId="0" fontId="42" fillId="0" borderId="27" xfId="0" applyNumberFormat="1" applyFont="1" applyFill="1" applyBorder="1"/>
    <xf numFmtId="0" fontId="42" fillId="0" borderId="15" xfId="0" applyFont="1" applyFill="1" applyBorder="1" applyAlignment="1">
      <alignment horizontal="center"/>
    </xf>
    <xf numFmtId="0" fontId="69" fillId="33" borderId="0" xfId="0" applyFont="1" applyFill="1" applyBorder="1" applyAlignment="1">
      <alignment horizontal="left"/>
    </xf>
    <xf numFmtId="1" fontId="42" fillId="0" borderId="0" xfId="0" applyNumberFormat="1" applyFont="1" applyFill="1" applyBorder="1" applyAlignment="1">
      <alignment horizontal="center"/>
    </xf>
    <xf numFmtId="167" fontId="42" fillId="33" borderId="0" xfId="1" applyNumberFormat="1" applyFont="1" applyFill="1" applyBorder="1" applyAlignment="1"/>
    <xf numFmtId="43" fontId="42" fillId="33" borderId="27" xfId="5" applyFont="1" applyFill="1" applyBorder="1" applyAlignment="1"/>
    <xf numFmtId="0" fontId="42" fillId="0" borderId="15" xfId="0" applyFont="1" applyFill="1" applyBorder="1" applyAlignment="1"/>
    <xf numFmtId="0" fontId="42" fillId="0" borderId="27" xfId="0" applyFont="1" applyFill="1" applyBorder="1" applyAlignment="1"/>
    <xf numFmtId="0" fontId="41" fillId="0" borderId="0" xfId="0" applyFont="1" applyFill="1" applyBorder="1" applyAlignment="1"/>
    <xf numFmtId="0" fontId="44" fillId="0" borderId="0" xfId="0" applyFont="1" applyFill="1" applyBorder="1" applyAlignment="1"/>
    <xf numFmtId="0" fontId="44" fillId="0" borderId="27" xfId="0" applyFont="1" applyFill="1" applyBorder="1" applyAlignment="1"/>
    <xf numFmtId="0" fontId="42" fillId="0" borderId="17" xfId="0" applyFont="1" applyFill="1" applyBorder="1" applyAlignment="1"/>
    <xf numFmtId="0" fontId="42" fillId="0" borderId="2" xfId="0" applyFont="1" applyFill="1" applyBorder="1" applyAlignment="1"/>
    <xf numFmtId="0" fontId="44" fillId="0" borderId="2" xfId="0" applyFont="1" applyFill="1" applyBorder="1" applyAlignment="1"/>
    <xf numFmtId="0" fontId="44" fillId="0" borderId="28" xfId="0" applyFont="1" applyFill="1" applyBorder="1" applyAlignment="1"/>
    <xf numFmtId="171" fontId="42" fillId="0" borderId="0" xfId="5" applyNumberFormat="1" applyFont="1" applyFill="1" applyBorder="1" applyAlignment="1"/>
    <xf numFmtId="0" fontId="53" fillId="0" borderId="0" xfId="0" applyFont="1" applyFill="1" applyBorder="1" applyAlignment="1"/>
    <xf numFmtId="0" fontId="42" fillId="0" borderId="0" xfId="0" applyFont="1" applyFill="1" applyBorder="1" applyAlignment="1">
      <alignment horizontal="center" vertical="top"/>
    </xf>
    <xf numFmtId="0" fontId="44" fillId="0" borderId="0" xfId="0" applyFont="1" applyFill="1" applyBorder="1" applyAlignment="1">
      <alignment horizontal="center"/>
    </xf>
    <xf numFmtId="49" fontId="42" fillId="0" borderId="0" xfId="0" applyNumberFormat="1" applyFont="1" applyFill="1" applyBorder="1" applyAlignment="1">
      <alignment horizontal="left"/>
    </xf>
    <xf numFmtId="10" fontId="42" fillId="0" borderId="0" xfId="0" applyNumberFormat="1" applyFont="1" applyFill="1" applyBorder="1" applyAlignment="1"/>
    <xf numFmtId="10" fontId="42" fillId="0" borderId="0" xfId="3" applyNumberFormat="1" applyFont="1" applyFill="1" applyBorder="1" applyAlignment="1"/>
    <xf numFmtId="10" fontId="43" fillId="0" borderId="0" xfId="3" applyNumberFormat="1" applyFont="1" applyFill="1" applyBorder="1" applyAlignment="1"/>
    <xf numFmtId="167" fontId="42" fillId="33" borderId="0" xfId="1" applyNumberFormat="1" applyFont="1" applyFill="1" applyBorder="1" applyAlignment="1">
      <alignment horizontal="center"/>
    </xf>
    <xf numFmtId="167" fontId="42" fillId="0" borderId="27" xfId="1" applyNumberFormat="1" applyFont="1" applyFill="1" applyBorder="1" applyAlignment="1"/>
    <xf numFmtId="0" fontId="52" fillId="0" borderId="0" xfId="0" applyFont="1" applyFill="1" applyBorder="1" applyAlignment="1">
      <alignment horizontal="center"/>
    </xf>
    <xf numFmtId="0" fontId="17" fillId="0" borderId="0" xfId="0" applyFont="1" applyFill="1" applyBorder="1" applyAlignment="1">
      <alignment wrapText="1"/>
    </xf>
    <xf numFmtId="43" fontId="17" fillId="0" borderId="0" xfId="5" applyFont="1" applyFill="1" applyBorder="1" applyAlignment="1"/>
    <xf numFmtId="43" fontId="17" fillId="0" borderId="16" xfId="5" applyFont="1" applyFill="1" applyBorder="1" applyAlignment="1"/>
    <xf numFmtId="43" fontId="68" fillId="0" borderId="0" xfId="5" applyFont="1" applyFill="1" applyBorder="1" applyAlignment="1"/>
    <xf numFmtId="171" fontId="68" fillId="0" borderId="0" xfId="5" applyNumberFormat="1" applyFont="1" applyFill="1" applyBorder="1" applyAlignment="1"/>
    <xf numFmtId="43" fontId="68" fillId="0" borderId="16" xfId="5" applyFont="1" applyFill="1" applyBorder="1" applyAlignment="1"/>
    <xf numFmtId="43" fontId="68" fillId="0" borderId="2" xfId="5" applyFont="1" applyFill="1" applyBorder="1" applyAlignment="1"/>
    <xf numFmtId="171" fontId="68" fillId="0" borderId="2" xfId="5" applyNumberFormat="1" applyFont="1" applyFill="1" applyBorder="1" applyAlignment="1"/>
    <xf numFmtId="43" fontId="68" fillId="0" borderId="18" xfId="5" applyFont="1" applyFill="1" applyBorder="1" applyAlignment="1"/>
    <xf numFmtId="43" fontId="17" fillId="0" borderId="0" xfId="5" applyFont="1" applyFill="1" applyBorder="1" applyAlignment="1">
      <alignment horizontal="center"/>
    </xf>
    <xf numFmtId="171" fontId="17" fillId="0" borderId="0" xfId="5" applyNumberFormat="1" applyFont="1" applyFill="1" applyBorder="1" applyAlignment="1">
      <alignment horizontal="center"/>
    </xf>
    <xf numFmtId="0" fontId="54" fillId="0" borderId="0" xfId="0" quotePrefix="1" applyNumberFormat="1" applyFont="1" applyAlignment="1"/>
    <xf numFmtId="0" fontId="54" fillId="0" borderId="0" xfId="0" applyNumberFormat="1" applyFont="1" applyFill="1" applyAlignment="1">
      <alignment vertical="top"/>
    </xf>
    <xf numFmtId="0" fontId="70" fillId="0" borderId="0" xfId="0" applyNumberFormat="1" applyFont="1" applyFill="1"/>
    <xf numFmtId="0" fontId="54" fillId="0" borderId="0" xfId="0" applyFont="1" applyAlignment="1">
      <alignment horizontal="center"/>
    </xf>
    <xf numFmtId="0" fontId="71" fillId="0" borderId="0" xfId="0" applyFont="1" applyAlignment="1"/>
    <xf numFmtId="167" fontId="0" fillId="0" borderId="0" xfId="1" applyNumberFormat="1" applyFont="1" applyFill="1"/>
    <xf numFmtId="0" fontId="71" fillId="0" borderId="0" xfId="0" applyFont="1"/>
    <xf numFmtId="0" fontId="72" fillId="0" borderId="0" xfId="0" applyNumberFormat="1" applyFont="1" applyProtection="1">
      <protection locked="0"/>
    </xf>
    <xf numFmtId="0" fontId="0" fillId="0" borderId="0" xfId="0" applyFill="1"/>
    <xf numFmtId="10" fontId="54" fillId="33" borderId="0" xfId="3" applyNumberFormat="1" applyFont="1" applyFill="1" applyAlignment="1"/>
    <xf numFmtId="3" fontId="54" fillId="33" borderId="1" xfId="0" applyNumberFormat="1" applyFont="1" applyFill="1" applyBorder="1" applyAlignment="1"/>
    <xf numFmtId="167" fontId="42" fillId="33" borderId="23" xfId="1" applyNumberFormat="1" applyFont="1" applyFill="1" applyBorder="1" applyAlignment="1" applyProtection="1">
      <alignment horizontal="center"/>
      <protection locked="0"/>
    </xf>
    <xf numFmtId="0" fontId="42" fillId="33" borderId="0" xfId="0"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22"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22" fillId="0" borderId="30" xfId="0" applyFont="1" applyFill="1" applyBorder="1" applyAlignment="1">
      <alignment horizontal="center"/>
    </xf>
    <xf numFmtId="0" fontId="0" fillId="0" borderId="13" xfId="0" applyBorder="1"/>
    <xf numFmtId="0" fontId="0" fillId="0" borderId="27" xfId="0" applyBorder="1"/>
    <xf numFmtId="0" fontId="22"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6" fontId="0" fillId="0" borderId="27" xfId="0" applyNumberFormat="1" applyBorder="1"/>
    <xf numFmtId="0" fontId="22" fillId="0" borderId="27" xfId="0" applyFont="1" applyBorder="1" applyAlignment="1">
      <alignment horizontal="right"/>
    </xf>
    <xf numFmtId="6" fontId="0" fillId="0" borderId="28" xfId="0" applyNumberFormat="1" applyBorder="1"/>
    <xf numFmtId="0" fontId="71" fillId="0" borderId="27" xfId="0" applyFont="1" applyBorder="1" applyAlignment="1">
      <alignment horizontal="center"/>
    </xf>
    <xf numFmtId="0" fontId="0" fillId="0" borderId="14" xfId="0" applyBorder="1"/>
    <xf numFmtId="0" fontId="0" fillId="0" borderId="16" xfId="0" applyBorder="1"/>
    <xf numFmtId="0" fontId="74" fillId="0" borderId="16" xfId="0" applyFont="1" applyFill="1" applyBorder="1" applyAlignment="1">
      <alignment horizontal="center"/>
    </xf>
    <xf numFmtId="0" fontId="71" fillId="0" borderId="15" xfId="0" applyFont="1" applyBorder="1" applyAlignment="1">
      <alignment horizontal="left"/>
    </xf>
    <xf numFmtId="0" fontId="22"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22" fillId="0" borderId="26" xfId="0" applyFont="1" applyBorder="1" applyAlignment="1">
      <alignment horizontal="center"/>
    </xf>
    <xf numFmtId="0" fontId="54" fillId="0" borderId="0" xfId="0" applyFont="1" applyFill="1" applyBorder="1" applyAlignment="1">
      <alignment horizontal="centerContinuous"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71" fontId="54" fillId="0" borderId="0" xfId="5" applyNumberFormat="1"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4" fillId="0" borderId="0" xfId="0" applyNumberFormat="1" applyFont="1" applyFill="1" applyBorder="1" applyAlignment="1">
      <alignment vertical="center"/>
    </xf>
    <xf numFmtId="171" fontId="24" fillId="0" borderId="0" xfId="5" applyNumberFormat="1" applyFont="1" applyFill="1" applyBorder="1" applyAlignment="1">
      <alignment horizontal="center" vertical="center"/>
    </xf>
    <xf numFmtId="0" fontId="75" fillId="0" borderId="0" xfId="0" applyFont="1" applyFill="1" applyBorder="1" applyAlignment="1">
      <alignment vertical="center"/>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171" fontId="76" fillId="0" borderId="0" xfId="5" applyNumberFormat="1" applyFont="1" applyFill="1" applyBorder="1" applyAlignment="1">
      <alignment vertical="center"/>
    </xf>
    <xf numFmtId="0" fontId="55" fillId="0" borderId="0" xfId="0" applyFont="1" applyFill="1" applyBorder="1" applyAlignment="1">
      <alignment horizontal="center" vertical="center"/>
    </xf>
    <xf numFmtId="167" fontId="54" fillId="0" borderId="0" xfId="1" applyNumberFormat="1" applyFont="1" applyFill="1" applyBorder="1" applyAlignment="1">
      <alignment horizontal="center" vertical="center"/>
    </xf>
    <xf numFmtId="167" fontId="24" fillId="0" borderId="0" xfId="1" applyNumberFormat="1" applyFont="1" applyFill="1" applyBorder="1" applyAlignment="1">
      <alignment horizontal="center" vertical="center"/>
    </xf>
    <xf numFmtId="0" fontId="65" fillId="0" borderId="0" xfId="0" applyFont="1" applyFill="1" applyBorder="1" applyAlignment="1">
      <alignment horizontal="center" vertical="center"/>
    </xf>
    <xf numFmtId="0" fontId="65" fillId="0" borderId="0" xfId="0" applyFont="1" applyFill="1" applyBorder="1" applyAlignment="1">
      <alignment horizontal="left" vertical="center"/>
    </xf>
    <xf numFmtId="167" fontId="54" fillId="0" borderId="0" xfId="1" applyNumberFormat="1" applyFont="1" applyFill="1" applyBorder="1" applyAlignment="1">
      <alignment vertical="center"/>
    </xf>
    <xf numFmtId="167" fontId="24" fillId="0" borderId="0" xfId="1" applyNumberFormat="1" applyFont="1" applyFill="1" applyBorder="1" applyAlignment="1">
      <alignment vertical="center"/>
    </xf>
    <xf numFmtId="167" fontId="76" fillId="0" borderId="0" xfId="1" applyNumberFormat="1" applyFont="1" applyFill="1" applyBorder="1" applyAlignment="1">
      <alignment horizontal="center" vertical="center"/>
    </xf>
    <xf numFmtId="167" fontId="76" fillId="0" borderId="0" xfId="1" applyNumberFormat="1" applyFont="1" applyFill="1" applyBorder="1" applyAlignment="1">
      <alignment vertical="center"/>
    </xf>
    <xf numFmtId="167" fontId="77" fillId="0" borderId="0" xfId="1" applyNumberFormat="1" applyFont="1" applyFill="1" applyBorder="1" applyAlignment="1">
      <alignment horizontal="center" vertical="center"/>
    </xf>
    <xf numFmtId="0" fontId="70" fillId="0" borderId="0" xfId="0" applyFont="1"/>
    <xf numFmtId="167" fontId="70" fillId="0" borderId="0" xfId="1" applyNumberFormat="1" applyFont="1"/>
    <xf numFmtId="0" fontId="70" fillId="0" borderId="0" xfId="0" applyFont="1" applyAlignment="1">
      <alignment horizontal="center"/>
    </xf>
    <xf numFmtId="3" fontId="54" fillId="0" borderId="0" xfId="0" applyNumberFormat="1" applyFont="1" applyAlignment="1">
      <alignment horizontal="center"/>
    </xf>
    <xf numFmtId="0" fontId="78" fillId="0" borderId="0" xfId="0" applyFont="1" applyAlignment="1">
      <alignment horizontal="center"/>
    </xf>
    <xf numFmtId="0" fontId="70" fillId="33" borderId="0" xfId="0" applyFont="1" applyFill="1"/>
    <xf numFmtId="167" fontId="70" fillId="33" borderId="0" xfId="1" applyNumberFormat="1" applyFont="1" applyFill="1"/>
    <xf numFmtId="167" fontId="79" fillId="33" borderId="0" xfId="1" applyNumberFormat="1" applyFont="1" applyFill="1"/>
    <xf numFmtId="0" fontId="81" fillId="0" borderId="0" xfId="0" applyFont="1"/>
    <xf numFmtId="0" fontId="80" fillId="0" borderId="0" xfId="0" applyFont="1" applyAlignment="1">
      <alignment horizontal="left"/>
    </xf>
    <xf numFmtId="167" fontId="54" fillId="33" borderId="0" xfId="1" applyNumberFormat="1" applyFont="1" applyFill="1"/>
    <xf numFmtId="167" fontId="58" fillId="33" borderId="0" xfId="1" applyNumberFormat="1" applyFont="1" applyFill="1" applyAlignment="1"/>
    <xf numFmtId="0" fontId="22" fillId="0" borderId="13" xfId="0" applyFont="1" applyBorder="1" applyAlignment="1">
      <alignment horizontal="center"/>
    </xf>
    <xf numFmtId="0" fontId="22" fillId="0" borderId="14" xfId="0" applyFont="1" applyBorder="1" applyAlignment="1">
      <alignment horizontal="center"/>
    </xf>
    <xf numFmtId="0" fontId="22" fillId="0" borderId="28" xfId="0" applyFont="1" applyBorder="1" applyAlignment="1">
      <alignment horizontal="center"/>
    </xf>
    <xf numFmtId="0" fontId="22" fillId="0" borderId="18" xfId="0" applyFont="1" applyBorder="1" applyAlignment="1">
      <alignment horizontal="center"/>
    </xf>
    <xf numFmtId="0" fontId="22" fillId="0" borderId="17" xfId="0" applyFont="1" applyBorder="1" applyAlignment="1">
      <alignment horizontal="center"/>
    </xf>
    <xf numFmtId="0" fontId="22" fillId="0" borderId="30" xfId="0" applyFont="1" applyBorder="1" applyAlignment="1">
      <alignment horizontal="center"/>
    </xf>
    <xf numFmtId="0" fontId="22" fillId="0" borderId="27" xfId="0" applyFont="1" applyFill="1" applyBorder="1" applyAlignment="1">
      <alignment horizontal="center"/>
    </xf>
    <xf numFmtId="0" fontId="22" fillId="0" borderId="28" xfId="0" applyFont="1" applyFill="1" applyBorder="1" applyAlignment="1">
      <alignment horizontal="center"/>
    </xf>
    <xf numFmtId="3" fontId="54" fillId="33" borderId="0" xfId="0" applyNumberFormat="1" applyFont="1" applyFill="1" applyAlignment="1"/>
    <xf numFmtId="0" fontId="78" fillId="0" borderId="0" xfId="0" applyFont="1" applyAlignment="1">
      <alignment horizontal="centerContinuous"/>
    </xf>
    <xf numFmtId="0" fontId="80" fillId="0" borderId="0" xfId="0" applyFont="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11" fillId="0" borderId="0" xfId="0" applyFont="1" applyAlignment="1"/>
    <xf numFmtId="0" fontId="82" fillId="0" borderId="0" xfId="0" applyFont="1" applyAlignment="1">
      <alignment horizontal="center"/>
    </xf>
    <xf numFmtId="0" fontId="0" fillId="0" borderId="0" xfId="0" applyFont="1" applyAlignment="1">
      <alignment horizontal="centerContinuous"/>
    </xf>
    <xf numFmtId="0" fontId="11" fillId="0" borderId="0" xfId="0" applyFont="1"/>
    <xf numFmtId="0" fontId="11" fillId="33" borderId="0" xfId="0" applyFont="1" applyFill="1"/>
    <xf numFmtId="0" fontId="14" fillId="33" borderId="0" xfId="0" applyFont="1" applyFill="1" applyAlignment="1"/>
    <xf numFmtId="167" fontId="14" fillId="33" borderId="0" xfId="1" applyNumberFormat="1" applyFont="1" applyFill="1"/>
    <xf numFmtId="167" fontId="48" fillId="33" borderId="0" xfId="1" applyNumberFormat="1" applyFont="1" applyFill="1"/>
    <xf numFmtId="0" fontId="82" fillId="33" borderId="0" xfId="0" applyFont="1" applyFill="1" applyAlignment="1">
      <alignment horizontal="center"/>
    </xf>
    <xf numFmtId="171" fontId="14" fillId="33" borderId="0" xfId="5" applyNumberFormat="1" applyFont="1" applyFill="1" applyAlignment="1"/>
    <xf numFmtId="0" fontId="0" fillId="0" borderId="0" xfId="0" applyAlignment="1">
      <alignment horizontal="centerContinuous"/>
    </xf>
    <xf numFmtId="0" fontId="83" fillId="0" borderId="0" xfId="0" applyFont="1" applyAlignment="1">
      <alignment horizontal="left" vertical="center"/>
    </xf>
    <xf numFmtId="0" fontId="85" fillId="0" borderId="0" xfId="0" applyFont="1" applyAlignment="1">
      <alignment horizontal="left"/>
    </xf>
    <xf numFmtId="0" fontId="0" fillId="0" borderId="0" xfId="0" applyFill="1" applyAlignment="1"/>
    <xf numFmtId="0" fontId="0" fillId="0" borderId="0" xfId="0" applyFill="1" applyAlignment="1">
      <alignment horizontal="center"/>
    </xf>
    <xf numFmtId="0" fontId="71" fillId="0" borderId="0" xfId="0" applyFont="1" applyFill="1" applyAlignment="1"/>
    <xf numFmtId="167" fontId="84" fillId="33" borderId="0" xfId="1" applyNumberFormat="1" applyFont="1" applyFill="1"/>
    <xf numFmtId="167" fontId="0" fillId="0" borderId="0" xfId="1" applyNumberFormat="1" applyFont="1" applyFill="1" applyAlignment="1"/>
    <xf numFmtId="1" fontId="0" fillId="0" borderId="0" xfId="0" applyNumberFormat="1"/>
    <xf numFmtId="9" fontId="70" fillId="0" borderId="0" xfId="3" applyFont="1"/>
    <xf numFmtId="167" fontId="0" fillId="0" borderId="0" xfId="0" applyNumberFormat="1"/>
    <xf numFmtId="9" fontId="0" fillId="0" borderId="0" xfId="105" applyFont="1"/>
    <xf numFmtId="44" fontId="0" fillId="0" borderId="0" xfId="103" applyFont="1"/>
    <xf numFmtId="0" fontId="78" fillId="0" borderId="0" xfId="0" applyFont="1"/>
    <xf numFmtId="167" fontId="21" fillId="0" borderId="0" xfId="103" applyNumberFormat="1" applyFont="1"/>
    <xf numFmtId="167" fontId="0" fillId="0" borderId="0" xfId="103" applyNumberFormat="1" applyFont="1"/>
    <xf numFmtId="0" fontId="0" fillId="0" borderId="0" xfId="0"/>
    <xf numFmtId="0" fontId="0" fillId="0" borderId="0" xfId="0" applyAlignment="1"/>
    <xf numFmtId="0" fontId="70" fillId="0" borderId="0" xfId="0" applyFont="1"/>
    <xf numFmtId="167" fontId="70" fillId="0" borderId="0" xfId="1" applyNumberFormat="1" applyFont="1"/>
    <xf numFmtId="0" fontId="70" fillId="0" borderId="0" xfId="0" applyFont="1" applyAlignment="1">
      <alignment horizontal="center"/>
    </xf>
    <xf numFmtId="0" fontId="78" fillId="0" borderId="0" xfId="0" applyFont="1" applyAlignment="1">
      <alignment horizontal="center"/>
    </xf>
    <xf numFmtId="0" fontId="70" fillId="33" borderId="0" xfId="0" applyFont="1" applyFill="1"/>
    <xf numFmtId="167" fontId="70" fillId="33" borderId="0" xfId="1" applyNumberFormat="1" applyFont="1" applyFill="1"/>
    <xf numFmtId="167" fontId="79" fillId="33" borderId="0" xfId="1" applyNumberFormat="1" applyFont="1" applyFill="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10" fillId="33" borderId="0" xfId="0" applyFont="1" applyFill="1"/>
    <xf numFmtId="167" fontId="48" fillId="33" borderId="0" xfId="1" applyNumberFormat="1" applyFont="1" applyFill="1"/>
    <xf numFmtId="0" fontId="83" fillId="0" borderId="0" xfId="0" applyFont="1" applyAlignment="1">
      <alignment horizontal="left" vertical="center"/>
    </xf>
    <xf numFmtId="0" fontId="0" fillId="0" borderId="29" xfId="0" applyBorder="1" applyAlignment="1">
      <alignment horizontal="center"/>
    </xf>
    <xf numFmtId="0" fontId="86"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6" fillId="0" borderId="25" xfId="0" applyFont="1" applyBorder="1" applyAlignment="1">
      <alignment horizontal="left"/>
    </xf>
    <xf numFmtId="0" fontId="42" fillId="0" borderId="0" xfId="0" applyFont="1" applyFill="1" applyBorder="1" applyAlignment="1">
      <alignment horizontal="left"/>
    </xf>
    <xf numFmtId="3" fontId="42" fillId="0" borderId="0" xfId="0" applyNumberFormat="1" applyFont="1" applyFill="1" applyBorder="1" applyAlignment="1">
      <alignment horizontal="center"/>
    </xf>
    <xf numFmtId="169" fontId="54" fillId="0" borderId="0" xfId="3" applyNumberFormat="1" applyFont="1" applyFill="1" applyAlignment="1"/>
    <xf numFmtId="0" fontId="65" fillId="0" borderId="0" xfId="0" applyNumberFormat="1" applyFont="1" applyFill="1" applyAlignment="1">
      <alignment horizontal="center"/>
    </xf>
    <xf numFmtId="0" fontId="56" fillId="0" borderId="2" xfId="0" applyFont="1" applyBorder="1" applyAlignment="1">
      <alignment horizontal="center"/>
    </xf>
    <xf numFmtId="0" fontId="55" fillId="0" borderId="2" xfId="0" applyFont="1" applyBorder="1" applyAlignment="1">
      <alignment horizontal="center"/>
    </xf>
    <xf numFmtId="0" fontId="59" fillId="0" borderId="0" xfId="0" applyFont="1" applyAlignment="1">
      <alignment horizontal="centerContinuous"/>
    </xf>
    <xf numFmtId="167" fontId="70" fillId="0" borderId="0" xfId="1" applyNumberFormat="1" applyFont="1" applyFill="1"/>
    <xf numFmtId="0" fontId="70" fillId="0" borderId="0" xfId="0" applyFont="1" applyFill="1"/>
    <xf numFmtId="0" fontId="55" fillId="0" borderId="0" xfId="0" applyNumberFormat="1" applyFont="1" applyFill="1" applyBorder="1" applyAlignment="1"/>
    <xf numFmtId="0" fontId="54" fillId="0" borderId="0" xfId="0" applyNumberFormat="1" applyFont="1" applyFill="1" applyBorder="1"/>
    <xf numFmtId="176" fontId="55" fillId="0" borderId="0" xfId="0" applyNumberFormat="1" applyFont="1" applyFill="1" applyBorder="1" applyAlignment="1">
      <alignment horizontal="center"/>
    </xf>
    <xf numFmtId="0" fontId="55" fillId="0" borderId="24" xfId="0" applyFont="1" applyFill="1" applyBorder="1" applyAlignment="1">
      <alignment horizontal="center" wrapText="1"/>
    </xf>
    <xf numFmtId="0" fontId="55" fillId="0" borderId="25" xfId="0" applyFont="1" applyFill="1" applyBorder="1" applyAlignment="1">
      <alignment wrapText="1"/>
    </xf>
    <xf numFmtId="0" fontId="55" fillId="0" borderId="25" xfId="0" applyFont="1" applyFill="1" applyBorder="1" applyAlignment="1">
      <alignment horizontal="center" wrapText="1"/>
    </xf>
    <xf numFmtId="0" fontId="55" fillId="0" borderId="25" xfId="0" applyNumberFormat="1" applyFont="1" applyFill="1" applyBorder="1" applyAlignment="1">
      <alignment horizontal="center" wrapText="1"/>
    </xf>
    <xf numFmtId="0" fontId="55" fillId="0" borderId="29" xfId="0" applyNumberFormat="1" applyFont="1" applyFill="1" applyBorder="1" applyAlignment="1">
      <alignment horizontal="center" wrapText="1"/>
    </xf>
    <xf numFmtId="0" fontId="54" fillId="0" borderId="0" xfId="0" applyFont="1" applyFill="1" applyBorder="1" applyAlignment="1">
      <alignment wrapText="1"/>
    </xf>
    <xf numFmtId="0" fontId="54" fillId="0" borderId="24" xfId="0" applyNumberFormat="1" applyFont="1" applyFill="1" applyBorder="1"/>
    <xf numFmtId="0" fontId="54" fillId="0" borderId="25" xfId="0" applyNumberFormat="1" applyFont="1" applyFill="1" applyBorder="1"/>
    <xf numFmtId="0" fontId="54" fillId="0" borderId="25" xfId="0" applyNumberFormat="1" applyFont="1" applyFill="1" applyBorder="1" applyAlignment="1">
      <alignment horizontal="center"/>
    </xf>
    <xf numFmtId="0" fontId="54" fillId="0" borderId="25" xfId="0" applyNumberFormat="1" applyFont="1" applyFill="1" applyBorder="1" applyAlignment="1">
      <alignment horizontal="center" wrapText="1"/>
    </xf>
    <xf numFmtId="0" fontId="54" fillId="0" borderId="29" xfId="0" applyNumberFormat="1" applyFont="1" applyFill="1" applyBorder="1" applyAlignment="1">
      <alignment horizontal="center" wrapText="1"/>
    </xf>
    <xf numFmtId="0" fontId="54" fillId="0" borderId="15" xfId="0" applyNumberFormat="1" applyFont="1" applyFill="1" applyBorder="1"/>
    <xf numFmtId="0" fontId="54" fillId="0" borderId="3" xfId="0" applyNumberFormat="1" applyFont="1" applyFill="1" applyBorder="1"/>
    <xf numFmtId="0" fontId="54" fillId="0" borderId="14" xfId="0" applyNumberFormat="1" applyFont="1" applyFill="1" applyBorder="1"/>
    <xf numFmtId="0" fontId="54" fillId="0" borderId="15" xfId="0" applyNumberFormat="1" applyFont="1" applyFill="1" applyBorder="1" applyAlignment="1">
      <alignment horizontal="center"/>
    </xf>
    <xf numFmtId="43" fontId="54" fillId="33" borderId="0" xfId="5" applyFont="1" applyFill="1" applyBorder="1"/>
    <xf numFmtId="43" fontId="54" fillId="0" borderId="0" xfId="5" applyFont="1" applyFill="1" applyBorder="1"/>
    <xf numFmtId="43" fontId="54" fillId="0" borderId="16" xfId="5" applyFont="1" applyFill="1" applyBorder="1"/>
    <xf numFmtId="0" fontId="55" fillId="0" borderId="0" xfId="0" applyFont="1" applyFill="1" applyBorder="1" applyAlignment="1"/>
    <xf numFmtId="0" fontId="54" fillId="0" borderId="15" xfId="0" applyFont="1" applyFill="1" applyBorder="1" applyAlignment="1">
      <alignment horizontal="center"/>
    </xf>
    <xf numFmtId="0" fontId="54" fillId="0" borderId="0" xfId="0" applyFont="1" applyFill="1" applyBorder="1" applyAlignment="1">
      <alignment horizontal="center"/>
    </xf>
    <xf numFmtId="0" fontId="87" fillId="0" borderId="0" xfId="0" applyFont="1" applyFill="1" applyBorder="1" applyAlignment="1">
      <alignment horizontal="left"/>
    </xf>
    <xf numFmtId="1" fontId="54" fillId="0" borderId="0" xfId="0" applyNumberFormat="1" applyFont="1" applyFill="1" applyBorder="1" applyAlignment="1">
      <alignment horizontal="center"/>
    </xf>
    <xf numFmtId="43" fontId="54" fillId="0" borderId="0" xfId="5" applyFont="1" applyFill="1" applyBorder="1" applyAlignment="1"/>
    <xf numFmtId="43" fontId="54" fillId="33" borderId="0" xfId="5" applyFont="1" applyFill="1" applyBorder="1" applyAlignment="1"/>
    <xf numFmtId="171" fontId="54" fillId="33" borderId="0" xfId="5" applyNumberFormat="1" applyFont="1" applyFill="1" applyBorder="1" applyAlignment="1"/>
    <xf numFmtId="171" fontId="54" fillId="0" borderId="0" xfId="5" applyNumberFormat="1" applyFont="1" applyFill="1" applyBorder="1" applyAlignment="1"/>
    <xf numFmtId="171" fontId="54" fillId="0" borderId="0" xfId="3" applyNumberFormat="1" applyFont="1" applyFill="1" applyBorder="1" applyAlignment="1"/>
    <xf numFmtId="171" fontId="54" fillId="0" borderId="16" xfId="5" applyNumberFormat="1" applyFont="1" applyFill="1" applyBorder="1" applyAlignment="1"/>
    <xf numFmtId="0" fontId="54" fillId="0" borderId="15" xfId="0" applyFont="1" applyFill="1" applyBorder="1" applyAlignment="1"/>
    <xf numFmtId="49" fontId="54" fillId="0" borderId="0" xfId="0" applyNumberFormat="1" applyFont="1" applyFill="1" applyBorder="1" applyAlignment="1">
      <alignment horizontal="center"/>
    </xf>
    <xf numFmtId="0" fontId="24" fillId="0" borderId="0" xfId="0" applyFont="1" applyFill="1" applyBorder="1" applyAlignment="1"/>
    <xf numFmtId="49" fontId="54" fillId="0" borderId="15" xfId="0" applyNumberFormat="1" applyFont="1" applyFill="1" applyBorder="1" applyAlignment="1">
      <alignment horizontal="center"/>
    </xf>
    <xf numFmtId="0" fontId="54" fillId="0" borderId="0" xfId="0" applyFont="1" applyFill="1" applyBorder="1" applyAlignment="1">
      <alignment horizontal="left" indent="1"/>
    </xf>
    <xf numFmtId="0" fontId="65" fillId="0" borderId="0" xfId="0" applyFont="1" applyFill="1" applyBorder="1" applyAlignment="1"/>
    <xf numFmtId="49" fontId="54" fillId="0" borderId="0" xfId="0" applyNumberFormat="1" applyFont="1" applyFill="1" applyBorder="1" applyAlignment="1">
      <alignment horizontal="left"/>
    </xf>
    <xf numFmtId="0" fontId="41" fillId="0" borderId="0" xfId="0" applyFont="1" applyAlignment="1">
      <alignment horizontal="right"/>
    </xf>
    <xf numFmtId="0" fontId="88" fillId="0" borderId="0" xfId="0" applyFont="1" applyFill="1" applyBorder="1" applyAlignment="1">
      <alignment horizontal="centerContinuous" vertical="center"/>
    </xf>
    <xf numFmtId="0" fontId="65" fillId="0" borderId="0" xfId="0" applyNumberFormat="1" applyFont="1" applyAlignment="1"/>
    <xf numFmtId="0" fontId="41" fillId="0" borderId="0" xfId="0" applyFont="1" applyAlignment="1">
      <alignment horizontal="centerContinuous" vertical="center"/>
    </xf>
    <xf numFmtId="0" fontId="23" fillId="0" borderId="0" xfId="0" applyFont="1"/>
    <xf numFmtId="0" fontId="0" fillId="0" borderId="0" xfId="0" applyFont="1" applyAlignment="1">
      <alignment horizontal="center"/>
    </xf>
    <xf numFmtId="0" fontId="90" fillId="0" borderId="0" xfId="0" applyFont="1"/>
    <xf numFmtId="0" fontId="42" fillId="0" borderId="0" xfId="0" applyFont="1" applyFill="1" applyAlignment="1">
      <alignment horizontal="centerContinuous" vertical="center"/>
    </xf>
    <xf numFmtId="0" fontId="41" fillId="0" borderId="0" xfId="0" applyFont="1" applyAlignment="1">
      <alignment horizontal="centerContinuous"/>
    </xf>
    <xf numFmtId="0" fontId="42" fillId="0" borderId="0" xfId="0" applyFont="1" applyAlignment="1">
      <alignment horizontal="left" vertical="center"/>
    </xf>
    <xf numFmtId="0" fontId="42" fillId="0" borderId="0" xfId="0" applyFont="1" applyAlignment="1">
      <alignment horizontal="left" vertical="top"/>
    </xf>
    <xf numFmtId="0" fontId="43" fillId="0" borderId="0" xfId="0" applyFont="1" applyAlignment="1">
      <alignment horizontal="right"/>
    </xf>
    <xf numFmtId="0" fontId="62" fillId="0" borderId="0" xfId="0" applyFont="1" applyFill="1" applyAlignment="1">
      <alignment horizontal="center"/>
    </xf>
    <xf numFmtId="0" fontId="0" fillId="33" borderId="0" xfId="0" applyFill="1"/>
    <xf numFmtId="0" fontId="62" fillId="33" borderId="0" xfId="0" applyFont="1" applyFill="1" applyAlignment="1">
      <alignment horizontal="centerContinuous"/>
    </xf>
    <xf numFmtId="0" fontId="62" fillId="0" borderId="0" xfId="0" applyFont="1" applyFill="1" applyAlignment="1">
      <alignment horizontal="left"/>
    </xf>
    <xf numFmtId="49" fontId="43" fillId="0" borderId="0" xfId="0" applyNumberFormat="1" applyFont="1" applyFill="1" applyBorder="1" applyAlignment="1">
      <alignment horizontal="left"/>
    </xf>
    <xf numFmtId="3" fontId="42" fillId="0" borderId="0" xfId="0" applyNumberFormat="1" applyFont="1" applyFill="1" applyBorder="1" applyAlignment="1">
      <alignment horizontal="left"/>
    </xf>
    <xf numFmtId="0" fontId="42" fillId="0" borderId="0" xfId="0" applyFont="1" applyFill="1" applyBorder="1" applyAlignment="1">
      <alignment horizontal="centerContinuous"/>
    </xf>
    <xf numFmtId="49" fontId="43" fillId="0" borderId="0" xfId="0" applyNumberFormat="1" applyFont="1" applyFill="1" applyBorder="1" applyAlignment="1">
      <alignment horizontal="centerContinuous"/>
    </xf>
    <xf numFmtId="3" fontId="42" fillId="0" borderId="0" xfId="0" applyNumberFormat="1" applyFont="1" applyFill="1" applyBorder="1" applyAlignment="1">
      <alignment horizontal="centerContinuous"/>
    </xf>
    <xf numFmtId="0" fontId="43" fillId="0" borderId="0" xfId="0" applyFont="1" applyFill="1" applyBorder="1" applyAlignment="1">
      <alignment horizontal="left"/>
    </xf>
    <xf numFmtId="3" fontId="42" fillId="0" borderId="0" xfId="0" applyNumberFormat="1" applyFont="1" applyFill="1" applyBorder="1" applyAlignment="1" applyProtection="1">
      <alignment horizontal="left"/>
      <protection locked="0"/>
    </xf>
    <xf numFmtId="0" fontId="43" fillId="0" borderId="0" xfId="0" applyFont="1" applyFill="1" applyBorder="1" applyAlignment="1">
      <alignment horizontal="centerContinuous"/>
    </xf>
    <xf numFmtId="3" fontId="42" fillId="0" borderId="0" xfId="0" applyNumberFormat="1" applyFont="1" applyFill="1" applyBorder="1" applyAlignment="1" applyProtection="1">
      <alignment horizontal="centerContinuous"/>
      <protection locked="0"/>
    </xf>
    <xf numFmtId="0" fontId="17" fillId="0" borderId="0" xfId="0" applyFont="1" applyFill="1" applyBorder="1" applyAlignment="1">
      <alignment horizontal="centerContinuous"/>
    </xf>
    <xf numFmtId="0" fontId="55" fillId="0" borderId="0" xfId="0" applyFont="1" applyFill="1" applyBorder="1" applyAlignment="1">
      <alignment horizontal="left"/>
    </xf>
    <xf numFmtId="0" fontId="54" fillId="0" borderId="0" xfId="0" applyNumberFormat="1" applyFont="1" applyFill="1" applyBorder="1" applyAlignment="1" applyProtection="1">
      <alignment horizontal="left"/>
      <protection locked="0"/>
    </xf>
    <xf numFmtId="0" fontId="55" fillId="0" borderId="0" xfId="0" applyFont="1" applyFill="1" applyBorder="1" applyAlignment="1">
      <alignment horizontal="centerContinuous"/>
    </xf>
    <xf numFmtId="3" fontId="54" fillId="0" borderId="0" xfId="0" applyNumberFormat="1" applyFont="1" applyFill="1" applyBorder="1" applyAlignment="1" applyProtection="1">
      <alignment horizontal="centerContinuous"/>
      <protection locked="0"/>
    </xf>
    <xf numFmtId="0" fontId="54" fillId="0" borderId="0" xfId="0" applyNumberFormat="1" applyFont="1" applyFill="1" applyBorder="1" applyAlignment="1" applyProtection="1">
      <alignment horizontal="centerContinuous"/>
      <protection locked="0"/>
    </xf>
    <xf numFmtId="0" fontId="70" fillId="0" borderId="0" xfId="0" applyFont="1" applyAlignment="1">
      <alignment horizontal="centerContinuous"/>
    </xf>
    <xf numFmtId="167" fontId="70" fillId="0" borderId="0" xfId="1" applyNumberFormat="1" applyFont="1" applyAlignment="1">
      <alignment horizontal="centerContinuous"/>
    </xf>
    <xf numFmtId="0" fontId="70" fillId="0" borderId="0" xfId="0" applyFont="1" applyAlignment="1">
      <alignment horizontal="right"/>
    </xf>
    <xf numFmtId="178" fontId="55" fillId="0" borderId="0" xfId="1" applyNumberFormat="1" applyFont="1" applyAlignment="1"/>
    <xf numFmtId="0" fontId="54" fillId="0" borderId="0" xfId="0" quotePrefix="1" applyFont="1" applyAlignment="1"/>
    <xf numFmtId="0" fontId="91" fillId="0" borderId="0" xfId="0" applyFont="1" applyAlignment="1">
      <alignment horizontal="left" vertical="center"/>
    </xf>
    <xf numFmtId="0" fontId="78" fillId="33" borderId="0" xfId="0" applyFont="1" applyFill="1" applyAlignment="1">
      <alignment horizontal="center"/>
    </xf>
    <xf numFmtId="167" fontId="0" fillId="0" borderId="0" xfId="0" applyNumberFormat="1" applyFill="1"/>
    <xf numFmtId="0" fontId="54" fillId="33" borderId="0" xfId="0" applyFont="1" applyFill="1"/>
    <xf numFmtId="0" fontId="9" fillId="33" borderId="0" xfId="0" applyFont="1" applyFill="1"/>
    <xf numFmtId="0" fontId="92" fillId="0" borderId="0" xfId="0" applyFont="1" applyAlignment="1"/>
    <xf numFmtId="0" fontId="22" fillId="0" borderId="0" xfId="0" applyFont="1"/>
    <xf numFmtId="0" fontId="8" fillId="0" borderId="0" xfId="0" applyFont="1" applyAlignment="1"/>
    <xf numFmtId="0" fontId="95" fillId="0" borderId="0" xfId="0" applyFont="1"/>
    <xf numFmtId="0" fontId="95" fillId="0" borderId="0" xfId="0" applyFont="1" applyAlignment="1">
      <alignment horizontal="centerContinuous"/>
    </xf>
    <xf numFmtId="0" fontId="95" fillId="0" borderId="0" xfId="0" applyFont="1" applyAlignment="1">
      <alignment horizontal="center"/>
    </xf>
    <xf numFmtId="0" fontId="95" fillId="33" borderId="2" xfId="0" applyFont="1" applyFill="1" applyBorder="1" applyAlignment="1">
      <alignment horizontal="center"/>
    </xf>
    <xf numFmtId="0" fontId="96" fillId="0" borderId="0" xfId="0" applyFont="1" applyAlignment="1">
      <alignment horizontal="center"/>
    </xf>
    <xf numFmtId="167" fontId="95" fillId="0" borderId="0" xfId="1" applyNumberFormat="1" applyFont="1"/>
    <xf numFmtId="167" fontId="95" fillId="33" borderId="0" xfId="1" applyNumberFormat="1" applyFont="1" applyFill="1"/>
    <xf numFmtId="0" fontId="95" fillId="0" borderId="0" xfId="0" quotePrefix="1" applyFont="1"/>
    <xf numFmtId="9" fontId="95" fillId="0" borderId="0" xfId="3" applyFont="1"/>
    <xf numFmtId="167" fontId="95" fillId="0" borderId="0" xfId="0" applyNumberFormat="1" applyFont="1"/>
    <xf numFmtId="0" fontId="98" fillId="0" borderId="0" xfId="0" applyFont="1"/>
    <xf numFmtId="0" fontId="84" fillId="33" borderId="0" xfId="0" applyFont="1" applyFill="1"/>
    <xf numFmtId="167" fontId="95" fillId="33" borderId="0" xfId="1" applyNumberFormat="1" applyFont="1" applyFill="1" applyAlignment="1"/>
    <xf numFmtId="167" fontId="0" fillId="0" borderId="27" xfId="1" applyNumberFormat="1" applyFont="1" applyBorder="1"/>
    <xf numFmtId="167" fontId="0" fillId="0" borderId="28" xfId="1" applyNumberFormat="1" applyFont="1" applyBorder="1"/>
    <xf numFmtId="167" fontId="42" fillId="0" borderId="0" xfId="1" applyNumberFormat="1" applyFont="1" applyAlignment="1">
      <alignment vertical="center"/>
    </xf>
    <xf numFmtId="167" fontId="42" fillId="0" borderId="0" xfId="0" applyNumberFormat="1" applyFont="1" applyAlignment="1">
      <alignment vertical="center"/>
    </xf>
    <xf numFmtId="171" fontId="42" fillId="0" borderId="0" xfId="0" applyNumberFormat="1" applyFont="1" applyAlignment="1">
      <alignment vertical="center"/>
    </xf>
    <xf numFmtId="171" fontId="42" fillId="0" borderId="0" xfId="5" applyNumberFormat="1" applyFont="1" applyAlignment="1">
      <alignment horizontal="center" vertical="center"/>
    </xf>
    <xf numFmtId="0" fontId="0" fillId="0" borderId="0" xfId="0" applyFont="1"/>
    <xf numFmtId="167" fontId="24" fillId="0" borderId="0" xfId="1" applyNumberFormat="1" applyFont="1" applyFill="1" applyBorder="1" applyAlignment="1">
      <alignment horizontal="left" vertical="center"/>
    </xf>
    <xf numFmtId="9" fontId="70" fillId="0" borderId="0" xfId="3" applyFont="1" applyFill="1"/>
    <xf numFmtId="167" fontId="14" fillId="0" borderId="0" xfId="1" applyNumberFormat="1" applyFont="1" applyFill="1" applyAlignment="1"/>
    <xf numFmtId="0" fontId="86" fillId="0" borderId="13" xfId="0" applyFont="1" applyBorder="1" applyAlignment="1">
      <alignment horizontal="left"/>
    </xf>
    <xf numFmtId="0" fontId="86" fillId="0" borderId="14" xfId="0" applyFont="1" applyBorder="1" applyAlignment="1">
      <alignment horizontal="left"/>
    </xf>
    <xf numFmtId="167" fontId="54" fillId="0" borderId="0" xfId="0" applyNumberFormat="1" applyFont="1" applyFill="1" applyAlignment="1"/>
    <xf numFmtId="0" fontId="23" fillId="0" borderId="0" xfId="0" applyFont="1" applyFill="1"/>
    <xf numFmtId="0" fontId="0" fillId="0" borderId="0" xfId="0" applyFont="1" applyFill="1"/>
    <xf numFmtId="0" fontId="70" fillId="0" borderId="0" xfId="0" applyFont="1" applyFill="1" applyBorder="1"/>
    <xf numFmtId="170" fontId="54" fillId="0" borderId="0" xfId="2" applyNumberFormat="1" applyFont="1" applyFill="1" applyAlignment="1"/>
    <xf numFmtId="167" fontId="58" fillId="0" borderId="0" xfId="1" applyNumberFormat="1" applyFont="1" applyFill="1" applyBorder="1" applyAlignment="1"/>
    <xf numFmtId="3" fontId="55" fillId="0" borderId="0" xfId="0" applyNumberFormat="1" applyFont="1" applyFill="1" applyAlignment="1"/>
    <xf numFmtId="165" fontId="54" fillId="0" borderId="0" xfId="3" applyNumberFormat="1" applyFont="1" applyFill="1" applyAlignment="1">
      <alignment horizontal="right"/>
    </xf>
    <xf numFmtId="0" fontId="64" fillId="0" borderId="0" xfId="0" applyNumberFormat="1" applyFont="1" applyFill="1" applyAlignment="1" applyProtection="1">
      <protection locked="0"/>
    </xf>
    <xf numFmtId="0" fontId="59" fillId="0" borderId="0" xfId="0" applyNumberFormat="1" applyFont="1" applyFill="1" applyAlignment="1" applyProtection="1">
      <protection locked="0"/>
    </xf>
    <xf numFmtId="0" fontId="54" fillId="0" borderId="1" xfId="0" applyNumberFormat="1" applyFont="1" applyFill="1" applyBorder="1" applyProtection="1">
      <protection locked="0"/>
    </xf>
    <xf numFmtId="10" fontId="54" fillId="0" borderId="0" xfId="3" applyNumberFormat="1" applyFont="1" applyFill="1" applyAlignment="1">
      <alignment horizontal="right"/>
    </xf>
    <xf numFmtId="165" fontId="54" fillId="33" borderId="0" xfId="3" applyNumberFormat="1" applyFont="1" applyFill="1" applyAlignment="1"/>
    <xf numFmtId="0" fontId="78" fillId="0" borderId="0" xfId="0" applyFont="1" applyFill="1" applyAlignment="1">
      <alignment horizontal="center"/>
    </xf>
    <xf numFmtId="171" fontId="101" fillId="33" borderId="0" xfId="5" applyNumberFormat="1" applyFont="1" applyFill="1" applyAlignment="1">
      <alignment horizontal="center" vertical="center"/>
    </xf>
    <xf numFmtId="167" fontId="102" fillId="33" borderId="0" xfId="1" applyNumberFormat="1" applyFont="1" applyFill="1"/>
    <xf numFmtId="167" fontId="104" fillId="0" borderId="0" xfId="1" applyNumberFormat="1" applyFont="1" applyFill="1" applyBorder="1" applyAlignment="1">
      <alignment horizontal="center" vertical="center"/>
    </xf>
    <xf numFmtId="167" fontId="105" fillId="0" borderId="0" xfId="1" applyNumberFormat="1" applyFont="1" applyAlignment="1"/>
    <xf numFmtId="167" fontId="105" fillId="33" borderId="0" xfId="1" applyNumberFormat="1" applyFont="1" applyFill="1"/>
    <xf numFmtId="0" fontId="106" fillId="0" borderId="0" xfId="0" applyFont="1"/>
    <xf numFmtId="167" fontId="106" fillId="33" borderId="0" xfId="0" applyNumberFormat="1" applyFont="1" applyFill="1"/>
    <xf numFmtId="167" fontId="102" fillId="0" borderId="0" xfId="1" applyNumberFormat="1" applyFont="1" applyAlignment="1"/>
    <xf numFmtId="167" fontId="105" fillId="0" borderId="0" xfId="1" applyNumberFormat="1" applyFont="1" applyFill="1" applyAlignment="1"/>
    <xf numFmtId="6" fontId="0" fillId="0" borderId="0" xfId="0" applyNumberFormat="1"/>
    <xf numFmtId="0" fontId="52" fillId="0" borderId="0" xfId="0" applyFont="1" applyAlignment="1">
      <alignment vertical="center"/>
    </xf>
    <xf numFmtId="17" fontId="42" fillId="0" borderId="0" xfId="0" applyNumberFormat="1" applyFont="1" applyAlignment="1">
      <alignment vertical="center"/>
    </xf>
    <xf numFmtId="10" fontId="42" fillId="0" borderId="0" xfId="3" applyNumberFormat="1" applyFont="1" applyAlignment="1">
      <alignment vertical="center"/>
    </xf>
    <xf numFmtId="0" fontId="43" fillId="0" borderId="20" xfId="0" applyFont="1" applyBorder="1" applyAlignment="1">
      <alignment vertical="center"/>
    </xf>
    <xf numFmtId="10" fontId="43" fillId="0" borderId="20" xfId="0" applyNumberFormat="1" applyFont="1" applyBorder="1" applyAlignment="1">
      <alignment vertical="center"/>
    </xf>
    <xf numFmtId="0" fontId="6" fillId="0" borderId="0" xfId="0" applyFont="1" applyAlignment="1"/>
    <xf numFmtId="0" fontId="5" fillId="33" borderId="0" xfId="0" applyFont="1" applyFill="1"/>
    <xf numFmtId="167" fontId="5" fillId="33" borderId="0" xfId="1" applyNumberFormat="1" applyFont="1" applyFill="1"/>
    <xf numFmtId="0" fontId="5" fillId="0" borderId="0" xfId="0" applyFont="1"/>
    <xf numFmtId="0" fontId="23" fillId="33" borderId="0" xfId="0" applyFont="1" applyFill="1"/>
    <xf numFmtId="167" fontId="5" fillId="0" borderId="0" xfId="1" applyNumberFormat="1" applyFont="1"/>
    <xf numFmtId="171" fontId="5" fillId="33" borderId="0" xfId="5" applyNumberFormat="1" applyFont="1" applyFill="1"/>
    <xf numFmtId="167" fontId="70" fillId="0" borderId="0" xfId="1" quotePrefix="1" applyNumberFormat="1" applyFont="1"/>
    <xf numFmtId="0" fontId="105" fillId="0" borderId="0" xfId="0" applyFont="1" applyFill="1" applyAlignment="1">
      <alignment horizontal="center"/>
    </xf>
    <xf numFmtId="0" fontId="105" fillId="0" borderId="0" xfId="0" applyFont="1" applyAlignment="1"/>
    <xf numFmtId="0" fontId="108" fillId="0" borderId="0" xfId="0" applyFont="1" applyAlignment="1"/>
    <xf numFmtId="0" fontId="109" fillId="0" borderId="0" xfId="0" applyFont="1" applyFill="1" applyAlignment="1">
      <alignment horizontal="center"/>
    </xf>
    <xf numFmtId="0" fontId="105" fillId="0" borderId="0" xfId="0" applyFont="1" applyFill="1" applyAlignment="1"/>
    <xf numFmtId="167" fontId="110" fillId="0" borderId="0" xfId="1" applyNumberFormat="1" applyFont="1" applyFill="1" applyAlignment="1"/>
    <xf numFmtId="167" fontId="105" fillId="0" borderId="0" xfId="0" applyNumberFormat="1" applyFont="1" applyFill="1" applyAlignment="1"/>
    <xf numFmtId="10" fontId="95" fillId="0" borderId="27" xfId="0" applyNumberFormat="1" applyFont="1" applyBorder="1" applyAlignment="1">
      <alignment horizontal="right"/>
    </xf>
    <xf numFmtId="167" fontId="107" fillId="33" borderId="0" xfId="1" applyNumberFormat="1" applyFont="1" applyFill="1"/>
    <xf numFmtId="0" fontId="54" fillId="0" borderId="0" xfId="0" applyNumberFormat="1" applyFont="1" applyFill="1" applyAlignment="1">
      <alignment vertical="top" wrapText="1"/>
    </xf>
    <xf numFmtId="14" fontId="24" fillId="0" borderId="27" xfId="69" applyNumberFormat="1" applyFont="1" applyBorder="1"/>
    <xf numFmtId="167" fontId="54" fillId="0" borderId="0" xfId="1" quotePrefix="1" applyNumberFormat="1" applyFont="1" applyFill="1" applyAlignment="1"/>
    <xf numFmtId="167" fontId="54" fillId="0" borderId="0" xfId="1" quotePrefix="1" applyNumberFormat="1" applyFont="1" applyFill="1" applyBorder="1" applyAlignment="1"/>
    <xf numFmtId="167" fontId="54" fillId="0" borderId="0" xfId="1" applyNumberFormat="1" applyFont="1" applyFill="1" applyAlignment="1">
      <alignment horizontal="left"/>
    </xf>
    <xf numFmtId="167" fontId="54" fillId="0" borderId="0" xfId="1" applyNumberFormat="1" applyFont="1" applyAlignment="1">
      <alignment horizontal="left"/>
    </xf>
    <xf numFmtId="167" fontId="54" fillId="0" borderId="0" xfId="1" applyNumberFormat="1" applyFont="1" applyFill="1" applyAlignment="1" applyProtection="1">
      <alignment horizontal="left"/>
    </xf>
    <xf numFmtId="167" fontId="54" fillId="0" borderId="0" xfId="1" applyNumberFormat="1" applyFont="1" applyFill="1" applyAlignment="1">
      <alignment horizontal="left" vertical="top"/>
    </xf>
    <xf numFmtId="167" fontId="54" fillId="0" borderId="0" xfId="1" applyNumberFormat="1" applyFont="1" applyFill="1" applyBorder="1" applyAlignment="1" applyProtection="1">
      <alignment vertical="top"/>
      <protection locked="0"/>
    </xf>
    <xf numFmtId="167" fontId="54" fillId="0" borderId="0" xfId="1" applyNumberFormat="1" applyFont="1" applyFill="1" applyAlignment="1">
      <alignment vertical="top" wrapText="1"/>
    </xf>
    <xf numFmtId="167" fontId="54" fillId="0" borderId="0" xfId="1" applyNumberFormat="1" applyFont="1" applyFill="1" applyAlignment="1">
      <alignment vertical="top"/>
    </xf>
    <xf numFmtId="167" fontId="54" fillId="0" borderId="0" xfId="1" applyNumberFormat="1" applyFont="1" applyFill="1" applyBorder="1" applyAlignment="1">
      <alignment vertical="top"/>
    </xf>
    <xf numFmtId="167" fontId="54" fillId="0" borderId="0" xfId="1" applyNumberFormat="1" applyFont="1" applyFill="1" applyBorder="1" applyAlignment="1" applyProtection="1">
      <protection locked="0"/>
    </xf>
    <xf numFmtId="167" fontId="61" fillId="0" borderId="0" xfId="1" applyNumberFormat="1" applyFont="1" applyFill="1" applyBorder="1" applyAlignment="1" applyProtection="1">
      <protection locked="0"/>
    </xf>
    <xf numFmtId="167" fontId="54" fillId="0" borderId="0" xfId="1" applyNumberFormat="1" applyFont="1" applyFill="1" applyAlignment="1" applyProtection="1">
      <protection locked="0"/>
    </xf>
    <xf numFmtId="167" fontId="5" fillId="0" borderId="0" xfId="0" applyNumberFormat="1" applyFont="1"/>
    <xf numFmtId="3" fontId="54" fillId="0" borderId="0" xfId="0" quotePrefix="1" applyNumberFormat="1" applyFont="1" applyFill="1" applyBorder="1" applyAlignment="1">
      <alignment horizontal="center"/>
    </xf>
    <xf numFmtId="3" fontId="65" fillId="0" borderId="0" xfId="0" applyNumberFormat="1" applyFont="1" applyFill="1" applyBorder="1" applyAlignment="1">
      <alignment horizontal="center"/>
    </xf>
    <xf numFmtId="42" fontId="55" fillId="0" borderId="0" xfId="0" applyNumberFormat="1" applyFont="1" applyFill="1" applyBorder="1" applyAlignment="1"/>
    <xf numFmtId="178" fontId="55" fillId="0" borderId="0" xfId="1" applyNumberFormat="1" applyFont="1" applyFill="1" applyBorder="1"/>
    <xf numFmtId="167" fontId="54" fillId="0" borderId="0" xfId="1" applyNumberFormat="1" applyFont="1" applyFill="1" applyBorder="1"/>
    <xf numFmtId="167" fontId="17" fillId="0" borderId="0" xfId="1" applyNumberFormat="1" applyFont="1" applyFill="1" applyBorder="1" applyAlignment="1"/>
    <xf numFmtId="167" fontId="17" fillId="0" borderId="0" xfId="1" applyNumberFormat="1" applyFont="1" applyFill="1" applyBorder="1" applyAlignment="1">
      <alignment horizontal="centerContinuous"/>
    </xf>
    <xf numFmtId="0" fontId="0" fillId="35" borderId="0" xfId="0" applyFill="1"/>
    <xf numFmtId="0" fontId="0" fillId="35" borderId="0" xfId="0" applyFill="1" applyAlignment="1"/>
    <xf numFmtId="0" fontId="26" fillId="35" borderId="0" xfId="0" applyFont="1" applyFill="1"/>
    <xf numFmtId="0" fontId="106" fillId="35" borderId="0" xfId="0" applyFont="1" applyFill="1" applyAlignment="1">
      <alignment horizontal="left"/>
    </xf>
    <xf numFmtId="164" fontId="17" fillId="0" borderId="0" xfId="0" applyNumberFormat="1" applyFont="1" applyAlignment="1">
      <alignment vertical="center"/>
    </xf>
    <xf numFmtId="0" fontId="4" fillId="0" borderId="0" xfId="0" applyFont="1"/>
    <xf numFmtId="0" fontId="4" fillId="0" borderId="0" xfId="0" applyFont="1" applyAlignment="1"/>
    <xf numFmtId="0" fontId="4" fillId="33" borderId="0" xfId="0" applyFont="1" applyFill="1"/>
    <xf numFmtId="0" fontId="64" fillId="0" borderId="0" xfId="0" applyFont="1" applyAlignment="1">
      <alignment horizontal="centerContinuous"/>
    </xf>
    <xf numFmtId="0" fontId="3" fillId="33" borderId="0" xfId="0" applyFont="1" applyFill="1"/>
    <xf numFmtId="10" fontId="106" fillId="33" borderId="0" xfId="3" applyNumberFormat="1" applyFont="1" applyFill="1" applyAlignment="1">
      <alignment horizontal="right"/>
    </xf>
    <xf numFmtId="17" fontId="0" fillId="0" borderId="0" xfId="0" applyNumberFormat="1" applyFill="1"/>
    <xf numFmtId="172" fontId="111" fillId="33" borderId="0" xfId="3" applyNumberFormat="1" applyFont="1" applyFill="1" applyProtection="1">
      <protection locked="0"/>
    </xf>
    <xf numFmtId="172" fontId="111" fillId="0" borderId="0" xfId="0" applyNumberFormat="1" applyFont="1" applyFill="1" applyProtection="1">
      <protection locked="0"/>
    </xf>
    <xf numFmtId="0" fontId="106" fillId="0" borderId="25" xfId="0" applyFont="1" applyBorder="1" applyAlignment="1">
      <alignment horizontal="center"/>
    </xf>
    <xf numFmtId="0" fontId="106" fillId="0" borderId="25" xfId="0" applyFont="1" applyFill="1" applyBorder="1" applyAlignment="1">
      <alignment horizontal="center"/>
    </xf>
    <xf numFmtId="14" fontId="24" fillId="0" borderId="27" xfId="69" applyNumberFormat="1" applyFont="1" applyFill="1" applyBorder="1"/>
    <xf numFmtId="0" fontId="0" fillId="0" borderId="0" xfId="0" applyAlignment="1">
      <alignment horizontal="center"/>
    </xf>
    <xf numFmtId="6" fontId="113" fillId="0" borderId="27" xfId="0" applyNumberFormat="1" applyFont="1" applyFill="1" applyBorder="1" applyAlignment="1">
      <alignment horizontal="center"/>
    </xf>
    <xf numFmtId="0" fontId="0" fillId="0" borderId="0" xfId="0" quotePrefix="1" applyAlignment="1">
      <alignment horizontal="center"/>
    </xf>
    <xf numFmtId="10" fontId="0" fillId="0" borderId="0" xfId="3" applyNumberFormat="1" applyFont="1"/>
    <xf numFmtId="0" fontId="0" fillId="0" borderId="0" xfId="0" applyFont="1" applyFill="1" applyAlignment="1">
      <alignment horizontal="center"/>
    </xf>
    <xf numFmtId="0" fontId="23" fillId="0" borderId="0" xfId="0" applyFont="1" applyFill="1" applyAlignment="1">
      <alignment horizontal="center"/>
    </xf>
    <xf numFmtId="14" fontId="0" fillId="0" borderId="0" xfId="0" applyNumberFormat="1" applyFont="1" applyFill="1"/>
    <xf numFmtId="167" fontId="84" fillId="0" borderId="0" xfId="1" applyNumberFormat="1" applyFont="1" applyFill="1"/>
    <xf numFmtId="167" fontId="7" fillId="0" borderId="0" xfId="1" applyNumberFormat="1" applyFont="1" applyFill="1"/>
    <xf numFmtId="0" fontId="106" fillId="0" borderId="0" xfId="0" applyFont="1" applyFill="1"/>
    <xf numFmtId="167" fontId="114" fillId="33" borderId="0" xfId="1" applyNumberFormat="1" applyFont="1" applyFill="1"/>
    <xf numFmtId="10" fontId="95" fillId="33" borderId="0" xfId="3" applyNumberFormat="1" applyFont="1" applyFill="1" applyAlignment="1">
      <alignment horizontal="right"/>
    </xf>
    <xf numFmtId="0" fontId="115" fillId="0" borderId="0" xfId="0" applyFont="1" applyAlignment="1"/>
    <xf numFmtId="167" fontId="79" fillId="0" borderId="0" xfId="1" applyNumberFormat="1" applyFont="1"/>
    <xf numFmtId="0" fontId="0" fillId="0" borderId="0" xfId="0" applyBorder="1"/>
    <xf numFmtId="0" fontId="116" fillId="0" borderId="0" xfId="0" applyFont="1"/>
    <xf numFmtId="0" fontId="117" fillId="0" borderId="0" xfId="0" applyFont="1"/>
    <xf numFmtId="0" fontId="118" fillId="0" borderId="0" xfId="0" applyFont="1"/>
    <xf numFmtId="10" fontId="70" fillId="0" borderId="0" xfId="0" applyNumberFormat="1" applyFont="1"/>
    <xf numFmtId="0" fontId="2" fillId="0" borderId="0" xfId="0" applyFont="1"/>
    <xf numFmtId="0" fontId="78" fillId="0" borderId="0" xfId="0" applyFont="1" applyFill="1"/>
    <xf numFmtId="3" fontId="54" fillId="0" borderId="0" xfId="0" quotePrefix="1" applyNumberFormat="1" applyFont="1" applyAlignment="1"/>
    <xf numFmtId="167" fontId="106" fillId="33" borderId="0" xfId="1" applyNumberFormat="1" applyFont="1" applyFill="1"/>
    <xf numFmtId="167" fontId="0" fillId="0" borderId="0" xfId="0" applyNumberFormat="1" applyAlignment="1"/>
    <xf numFmtId="0" fontId="118" fillId="0" borderId="0" xfId="0" applyFont="1" applyFill="1"/>
    <xf numFmtId="6" fontId="95" fillId="33" borderId="0" xfId="0" applyNumberFormat="1" applyFont="1" applyFill="1" applyBorder="1"/>
    <xf numFmtId="0" fontId="95" fillId="0" borderId="27" xfId="0" applyFont="1" applyBorder="1" applyAlignment="1">
      <alignment horizontal="center"/>
    </xf>
    <xf numFmtId="0" fontId="95" fillId="0" borderId="27" xfId="0" applyFont="1" applyFill="1" applyBorder="1" applyAlignment="1">
      <alignment horizontal="center"/>
    </xf>
    <xf numFmtId="0" fontId="42" fillId="0" borderId="27" xfId="68" applyFont="1" applyBorder="1" applyAlignment="1">
      <alignment horizontal="center"/>
    </xf>
    <xf numFmtId="0" fontId="95" fillId="0" borderId="0" xfId="0" applyFont="1" applyFill="1" applyAlignment="1">
      <alignment horizontal="center"/>
    </xf>
    <xf numFmtId="0" fontId="84" fillId="0" borderId="27" xfId="0" applyFont="1" applyFill="1" applyBorder="1" applyAlignment="1">
      <alignment horizontal="center"/>
    </xf>
    <xf numFmtId="0" fontId="84" fillId="0" borderId="0" xfId="0" applyFont="1" applyFill="1" applyAlignment="1">
      <alignment horizontal="center"/>
    </xf>
    <xf numFmtId="0" fontId="84" fillId="0" borderId="16" xfId="0" applyFont="1" applyFill="1" applyBorder="1" applyAlignment="1">
      <alignment horizontal="center"/>
    </xf>
    <xf numFmtId="167" fontId="95" fillId="0" borderId="27" xfId="1" applyNumberFormat="1" applyFont="1" applyFill="1" applyBorder="1"/>
    <xf numFmtId="167" fontId="95" fillId="0" borderId="27" xfId="1" applyNumberFormat="1" applyFont="1" applyBorder="1"/>
    <xf numFmtId="0" fontId="95" fillId="0" borderId="27" xfId="0" applyFont="1" applyBorder="1"/>
    <xf numFmtId="0" fontId="95" fillId="0" borderId="27" xfId="0" applyFont="1" applyFill="1" applyBorder="1"/>
    <xf numFmtId="14" fontId="44" fillId="0" borderId="0" xfId="1" applyNumberFormat="1" applyFont="1" applyFill="1"/>
    <xf numFmtId="10" fontId="95" fillId="0" borderId="27" xfId="0" applyNumberFormat="1" applyFont="1" applyFill="1" applyBorder="1" applyAlignment="1">
      <alignment horizontal="right"/>
    </xf>
    <xf numFmtId="0" fontId="42" fillId="0" borderId="27" xfId="68" applyFont="1" applyFill="1" applyBorder="1" applyAlignment="1">
      <alignment horizontal="center"/>
    </xf>
    <xf numFmtId="10" fontId="95" fillId="0" borderId="27" xfId="0" applyNumberFormat="1" applyFont="1" applyFill="1" applyBorder="1"/>
    <xf numFmtId="0" fontId="54" fillId="0" borderId="0" xfId="0" applyFont="1" applyFill="1" applyBorder="1"/>
    <xf numFmtId="0" fontId="54" fillId="0" borderId="0" xfId="0" applyFont="1"/>
    <xf numFmtId="167" fontId="54" fillId="0" borderId="0" xfId="1" applyNumberFormat="1" applyFont="1"/>
    <xf numFmtId="167" fontId="54" fillId="33" borderId="0" xfId="0" applyNumberFormat="1" applyFont="1" applyFill="1"/>
    <xf numFmtId="177" fontId="55" fillId="0" borderId="0" xfId="2" applyNumberFormat="1" applyFont="1" applyAlignment="1"/>
    <xf numFmtId="177" fontId="55" fillId="0" borderId="0" xfId="2" applyNumberFormat="1" applyFont="1" applyFill="1" applyBorder="1"/>
    <xf numFmtId="0" fontId="18" fillId="0" borderId="0" xfId="0" applyFont="1" applyAlignment="1"/>
    <xf numFmtId="0" fontId="0" fillId="0" borderId="26" xfId="0" applyBorder="1"/>
    <xf numFmtId="0" fontId="106" fillId="0" borderId="0" xfId="0" applyFont="1" applyFill="1" applyBorder="1" applyAlignment="1">
      <alignment horizontal="center"/>
    </xf>
    <xf numFmtId="0" fontId="22" fillId="0" borderId="0" xfId="0" applyFont="1" applyFill="1" applyBorder="1" applyAlignment="1">
      <alignment horizontal="center"/>
    </xf>
    <xf numFmtId="0" fontId="22" fillId="0" borderId="0" xfId="0" applyFont="1" applyFill="1" applyAlignment="1">
      <alignment horizontal="center"/>
    </xf>
    <xf numFmtId="0" fontId="0" fillId="0" borderId="0" xfId="0" applyFill="1" applyBorder="1"/>
    <xf numFmtId="0" fontId="0" fillId="0" borderId="0" xfId="0" applyFill="1" applyBorder="1" applyAlignment="1">
      <alignment horizontal="center"/>
    </xf>
    <xf numFmtId="0" fontId="95" fillId="0" borderId="0" xfId="0" applyFont="1" applyFill="1" applyBorder="1" applyAlignment="1">
      <alignment horizontal="center"/>
    </xf>
    <xf numFmtId="0" fontId="22" fillId="0" borderId="0" xfId="0" applyFont="1" applyFill="1" applyBorder="1" applyAlignment="1">
      <alignment horizontal="right"/>
    </xf>
    <xf numFmtId="0" fontId="73" fillId="0" borderId="0" xfId="68" applyFont="1" applyFill="1" applyBorder="1" applyAlignment="1">
      <alignment horizontal="center"/>
    </xf>
    <xf numFmtId="167" fontId="0" fillId="0" borderId="0" xfId="1" applyNumberFormat="1" applyFont="1" applyFill="1" applyBorder="1"/>
    <xf numFmtId="14" fontId="24" fillId="0" borderId="0" xfId="69" applyNumberFormat="1" applyFont="1" applyFill="1" applyBorder="1"/>
    <xf numFmtId="14" fontId="51" fillId="0" borderId="0" xfId="69" applyNumberFormat="1" applyFont="1" applyFill="1" applyBorder="1"/>
    <xf numFmtId="167" fontId="95" fillId="0" borderId="0" xfId="1" applyNumberFormat="1" applyFont="1" applyFill="1"/>
    <xf numFmtId="167" fontId="95" fillId="0" borderId="0" xfId="0" applyNumberFormat="1" applyFont="1" applyFill="1"/>
    <xf numFmtId="6" fontId="0" fillId="0" borderId="16" xfId="0" applyNumberFormat="1" applyBorder="1"/>
    <xf numFmtId="0" fontId="102" fillId="0" borderId="0" xfId="0" applyFont="1" applyFill="1" applyBorder="1" applyAlignment="1">
      <alignment horizontal="center"/>
    </xf>
    <xf numFmtId="0" fontId="107" fillId="0" borderId="0" xfId="68" applyFont="1" applyFill="1" applyBorder="1" applyAlignment="1">
      <alignment horizontal="center"/>
    </xf>
    <xf numFmtId="0" fontId="107" fillId="0" borderId="0" xfId="0" applyFont="1" applyFill="1" applyBorder="1" applyAlignment="1">
      <alignment horizontal="center"/>
    </xf>
    <xf numFmtId="167" fontId="102" fillId="0" borderId="0" xfId="1" applyNumberFormat="1" applyFont="1" applyFill="1" applyBorder="1"/>
    <xf numFmtId="167" fontId="102" fillId="0" borderId="0" xfId="0" applyNumberFormat="1" applyFont="1" applyFill="1" applyBorder="1"/>
    <xf numFmtId="167" fontId="0" fillId="0" borderId="0" xfId="0" applyNumberFormat="1" applyFill="1" applyBorder="1"/>
    <xf numFmtId="167" fontId="95" fillId="0" borderId="0" xfId="0" applyNumberFormat="1" applyFont="1" applyFill="1" applyBorder="1"/>
    <xf numFmtId="167" fontId="16" fillId="0" borderId="0" xfId="1" applyNumberFormat="1" applyFont="1" applyFill="1" applyBorder="1"/>
    <xf numFmtId="167" fontId="103" fillId="0" borderId="0" xfId="1" applyNumberFormat="1" applyFont="1" applyFill="1" applyBorder="1"/>
    <xf numFmtId="167" fontId="0" fillId="33" borderId="28" xfId="1" applyNumberFormat="1" applyFont="1" applyFill="1" applyBorder="1" applyAlignment="1">
      <alignment horizontal="center"/>
    </xf>
    <xf numFmtId="0" fontId="0" fillId="0" borderId="0" xfId="0"/>
    <xf numFmtId="0" fontId="17" fillId="0" borderId="0" xfId="0" applyFont="1" applyAlignment="1">
      <alignment horizontal="right"/>
    </xf>
    <xf numFmtId="0" fontId="17" fillId="0" borderId="0" xfId="0" applyFont="1" applyFill="1" applyBorder="1" applyAlignment="1"/>
    <xf numFmtId="0" fontId="41" fillId="0" borderId="0" xfId="0" applyFont="1" applyAlignment="1">
      <alignment horizontal="left" vertical="center"/>
    </xf>
    <xf numFmtId="0" fontId="42" fillId="0" borderId="0" xfId="0" applyFont="1" applyAlignment="1">
      <alignment vertical="center"/>
    </xf>
    <xf numFmtId="0" fontId="42" fillId="0" borderId="0" xfId="0" applyFont="1" applyAlignment="1">
      <alignment horizontal="center" vertical="center"/>
    </xf>
    <xf numFmtId="171" fontId="42" fillId="0" borderId="0" xfId="5" applyNumberFormat="1" applyFont="1" applyAlignment="1">
      <alignment vertical="center"/>
    </xf>
    <xf numFmtId="0" fontId="0" fillId="0" borderId="0" xfId="0" applyAlignment="1"/>
    <xf numFmtId="0" fontId="42" fillId="0" borderId="0" xfId="0" applyFont="1" applyFill="1" applyBorder="1" applyAlignment="1">
      <alignment horizontal="center" vertical="center"/>
    </xf>
    <xf numFmtId="0" fontId="42" fillId="0" borderId="0" xfId="0" applyFont="1" applyFill="1" applyBorder="1" applyAlignment="1">
      <alignment vertical="center"/>
    </xf>
    <xf numFmtId="171" fontId="42" fillId="0" borderId="0" xfId="5" applyNumberFormat="1" applyFont="1" applyFill="1" applyBorder="1" applyAlignment="1">
      <alignment vertical="center"/>
    </xf>
    <xf numFmtId="0" fontId="17" fillId="0" borderId="0" xfId="0" applyFont="1" applyAlignment="1">
      <alignment vertical="center"/>
    </xf>
    <xf numFmtId="0" fontId="42" fillId="0" borderId="0" xfId="0" applyFont="1" applyAlignment="1">
      <alignment horizontal="right" vertical="center"/>
    </xf>
    <xf numFmtId="0" fontId="42" fillId="0" borderId="0" xfId="0" applyFont="1" applyFill="1" applyAlignment="1">
      <alignment vertical="center"/>
    </xf>
    <xf numFmtId="0" fontId="17" fillId="0" borderId="0" xfId="0" applyFont="1" applyFill="1" applyBorder="1" applyAlignment="1">
      <alignment horizontal="right"/>
    </xf>
    <xf numFmtId="0" fontId="42" fillId="0" borderId="0" xfId="0" applyFont="1" applyFill="1" applyBorder="1" applyAlignment="1"/>
    <xf numFmtId="0" fontId="42" fillId="0" borderId="0" xfId="0" applyNumberFormat="1" applyFont="1" applyFill="1" applyAlignment="1">
      <alignment horizontal="right"/>
    </xf>
    <xf numFmtId="0" fontId="70" fillId="0" borderId="0" xfId="0" applyFont="1"/>
    <xf numFmtId="0" fontId="70" fillId="0" borderId="0" xfId="0" applyFont="1" applyAlignment="1">
      <alignment horizontal="center"/>
    </xf>
    <xf numFmtId="0" fontId="83" fillId="0" borderId="0" xfId="0" applyFont="1" applyAlignment="1">
      <alignment horizontal="left" vertical="center"/>
    </xf>
    <xf numFmtId="0" fontId="54" fillId="35" borderId="0" xfId="0" applyNumberFormat="1" applyFont="1" applyFill="1" applyAlignment="1"/>
    <xf numFmtId="0" fontId="54" fillId="35" borderId="0" xfId="0" applyNumberFormat="1" applyFont="1" applyFill="1" applyBorder="1" applyAlignment="1" applyProtection="1">
      <alignment vertical="top"/>
      <protection locked="0"/>
    </xf>
    <xf numFmtId="0" fontId="95" fillId="35" borderId="0" xfId="0" applyFont="1" applyFill="1"/>
    <xf numFmtId="0" fontId="54" fillId="0" borderId="0" xfId="0" applyNumberFormat="1" applyFont="1" applyFill="1" applyAlignment="1">
      <alignment vertical="top" wrapText="1"/>
    </xf>
    <xf numFmtId="0" fontId="50" fillId="0" borderId="0" xfId="0" applyFont="1" applyAlignment="1">
      <alignment horizontal="center" vertical="center"/>
    </xf>
    <xf numFmtId="0" fontId="43" fillId="0" borderId="0" xfId="0" applyFont="1" applyAlignment="1">
      <alignment horizontal="center" vertical="center"/>
    </xf>
    <xf numFmtId="0" fontId="43" fillId="0" borderId="0" xfId="0" applyNumberFormat="1" applyFont="1" applyFill="1" applyAlignment="1" applyProtection="1">
      <alignment horizontal="center"/>
      <protection locked="0"/>
    </xf>
    <xf numFmtId="0" fontId="42" fillId="0" borderId="0" xfId="0" applyNumberFormat="1" applyFont="1" applyFill="1" applyAlignment="1" applyProtection="1">
      <alignment horizontal="left" wrapText="1"/>
      <protection locked="0"/>
    </xf>
    <xf numFmtId="0" fontId="62" fillId="33" borderId="0" xfId="0" applyFont="1" applyFill="1" applyAlignment="1">
      <alignment horizontal="center"/>
    </xf>
    <xf numFmtId="0" fontId="42" fillId="0" borderId="0" xfId="0" applyFont="1" applyFill="1" applyBorder="1" applyAlignment="1">
      <alignment horizontal="left"/>
    </xf>
    <xf numFmtId="0" fontId="42" fillId="0" borderId="0" xfId="0" applyFont="1" applyFill="1" applyBorder="1" applyAlignment="1">
      <alignment horizontal="left" wrapText="1"/>
    </xf>
  </cellXfs>
  <cellStyles count="178">
    <cellStyle name="20% - Accent1" xfId="21" builtinId="30" customBuiltin="1"/>
    <cellStyle name="20% - Accent1 2" xfId="52" xr:uid="{00000000-0005-0000-0000-000001000000}"/>
    <cellStyle name="20% - Accent1 2 2" xfId="88" xr:uid="{00000000-0005-0000-0000-000002000000}"/>
    <cellStyle name="20% - Accent1 2 2 2" xfId="160" xr:uid="{A4281589-0ACD-450E-9404-C608808A89C8}"/>
    <cellStyle name="20% - Accent1 2 3" xfId="124" xr:uid="{58278320-CED6-4E36-9031-E7A70238F28D}"/>
    <cellStyle name="20% - Accent1 3" xfId="70" xr:uid="{00000000-0005-0000-0000-000003000000}"/>
    <cellStyle name="20% - Accent1 3 2" xfId="142" xr:uid="{C89B0475-760F-49A8-8BC1-B71D260574A4}"/>
    <cellStyle name="20% - Accent1 4" xfId="106" xr:uid="{E7537671-5C39-487B-8ECC-B082C455991B}"/>
    <cellStyle name="20% - Accent2" xfId="24" builtinId="34" customBuiltin="1"/>
    <cellStyle name="20% - Accent2 2" xfId="54" xr:uid="{00000000-0005-0000-0000-000005000000}"/>
    <cellStyle name="20% - Accent2 2 2" xfId="90" xr:uid="{00000000-0005-0000-0000-000006000000}"/>
    <cellStyle name="20% - Accent2 2 2 2" xfId="162" xr:uid="{A4FBFB90-1BB6-4E0D-9160-81E3F39FBEF7}"/>
    <cellStyle name="20% - Accent2 2 3" xfId="126" xr:uid="{D755D177-4A4E-49CA-8D2C-E309E7A29F68}"/>
    <cellStyle name="20% - Accent2 3" xfId="72" xr:uid="{00000000-0005-0000-0000-000007000000}"/>
    <cellStyle name="20% - Accent2 3 2" xfId="144" xr:uid="{57BC3757-9ED3-4799-9ABD-A0AB1651A1A5}"/>
    <cellStyle name="20% - Accent2 4" xfId="108" xr:uid="{9DE4CD09-769B-4B67-8401-43EB24CF862F}"/>
    <cellStyle name="20% - Accent3" xfId="27" builtinId="38" customBuiltin="1"/>
    <cellStyle name="20% - Accent3 2" xfId="56" xr:uid="{00000000-0005-0000-0000-000009000000}"/>
    <cellStyle name="20% - Accent3 2 2" xfId="92" xr:uid="{00000000-0005-0000-0000-00000A000000}"/>
    <cellStyle name="20% - Accent3 2 2 2" xfId="164" xr:uid="{C0057901-0B22-48F3-951E-6249A9A9554B}"/>
    <cellStyle name="20% - Accent3 2 3" xfId="128" xr:uid="{A6159EB3-EBB2-45D4-A46D-A6AFF02DBEB7}"/>
    <cellStyle name="20% - Accent3 3" xfId="74" xr:uid="{00000000-0005-0000-0000-00000B000000}"/>
    <cellStyle name="20% - Accent3 3 2" xfId="146" xr:uid="{8E9E9217-6546-4A5C-BB9D-200065AA659B}"/>
    <cellStyle name="20% - Accent3 4" xfId="110" xr:uid="{2A8F349B-B5BA-48B8-854B-284438DCEBA1}"/>
    <cellStyle name="20% - Accent4" xfId="30" builtinId="42" customBuiltin="1"/>
    <cellStyle name="20% - Accent4 2" xfId="58" xr:uid="{00000000-0005-0000-0000-00000D000000}"/>
    <cellStyle name="20% - Accent4 2 2" xfId="94" xr:uid="{00000000-0005-0000-0000-00000E000000}"/>
    <cellStyle name="20% - Accent4 2 2 2" xfId="166" xr:uid="{B022ECA7-E057-4484-9F38-25BB3864C15D}"/>
    <cellStyle name="20% - Accent4 2 3" xfId="130" xr:uid="{7D17364C-7460-44AC-834A-28DFED05962C}"/>
    <cellStyle name="20% - Accent4 3" xfId="76" xr:uid="{00000000-0005-0000-0000-00000F000000}"/>
    <cellStyle name="20% - Accent4 3 2" xfId="148" xr:uid="{EA1D12C2-360E-4BDF-884E-83C205D97A74}"/>
    <cellStyle name="20% - Accent4 4" xfId="112" xr:uid="{4C2E9F75-3DCB-4275-B99E-81702910059F}"/>
    <cellStyle name="20% - Accent5" xfId="33" builtinId="46" customBuiltin="1"/>
    <cellStyle name="20% - Accent5 2" xfId="60" xr:uid="{00000000-0005-0000-0000-000011000000}"/>
    <cellStyle name="20% - Accent5 2 2" xfId="96" xr:uid="{00000000-0005-0000-0000-000012000000}"/>
    <cellStyle name="20% - Accent5 2 2 2" xfId="168" xr:uid="{C2036135-A964-4490-A3AE-F1BB107E7B1B}"/>
    <cellStyle name="20% - Accent5 2 3" xfId="132" xr:uid="{4219AEE5-81C1-44F5-8005-DEBF44298867}"/>
    <cellStyle name="20% - Accent5 3" xfId="78" xr:uid="{00000000-0005-0000-0000-000013000000}"/>
    <cellStyle name="20% - Accent5 3 2" xfId="150" xr:uid="{BF0543FD-E54B-4977-974B-549E446F1896}"/>
    <cellStyle name="20% - Accent5 4" xfId="114" xr:uid="{DCC0CCA6-CE6A-4021-B19E-349B5FB7873F}"/>
    <cellStyle name="20% - Accent6" xfId="36" builtinId="50" customBuiltin="1"/>
    <cellStyle name="20% - Accent6 2" xfId="62" xr:uid="{00000000-0005-0000-0000-000015000000}"/>
    <cellStyle name="20% - Accent6 2 2" xfId="98" xr:uid="{00000000-0005-0000-0000-000016000000}"/>
    <cellStyle name="20% - Accent6 2 2 2" xfId="170" xr:uid="{7477DF33-1E1B-4B19-9A83-8EE558380A94}"/>
    <cellStyle name="20% - Accent6 2 3" xfId="134" xr:uid="{19A09BE9-A276-4C50-8DFE-FC3E9DEAE996}"/>
    <cellStyle name="20% - Accent6 3" xfId="80" xr:uid="{00000000-0005-0000-0000-000017000000}"/>
    <cellStyle name="20% - Accent6 3 2" xfId="152" xr:uid="{9ACCCF2B-BFE3-4CE9-A6D2-05BDF8C97FE7}"/>
    <cellStyle name="20% - Accent6 4" xfId="116" xr:uid="{426DE44A-083A-4AB3-B105-7ECD8BE3314D}"/>
    <cellStyle name="40% - Accent1" xfId="22" builtinId="31" customBuiltin="1"/>
    <cellStyle name="40% - Accent1 2" xfId="53" xr:uid="{00000000-0005-0000-0000-000019000000}"/>
    <cellStyle name="40% - Accent1 2 2" xfId="89" xr:uid="{00000000-0005-0000-0000-00001A000000}"/>
    <cellStyle name="40% - Accent1 2 2 2" xfId="161" xr:uid="{34A87083-5D47-4174-97A7-9564A1703C99}"/>
    <cellStyle name="40% - Accent1 2 3" xfId="125" xr:uid="{7555C843-11F4-492E-B19D-7B0CECA6FE11}"/>
    <cellStyle name="40% - Accent1 3" xfId="71" xr:uid="{00000000-0005-0000-0000-00001B000000}"/>
    <cellStyle name="40% - Accent1 3 2" xfId="143" xr:uid="{F4C6E22D-E7E9-4B8F-9162-C198E4379BDC}"/>
    <cellStyle name="40% - Accent1 4" xfId="107" xr:uid="{552E5EE7-5492-4900-90AF-41740095FDD8}"/>
    <cellStyle name="40% - Accent2" xfId="25" builtinId="35" customBuiltin="1"/>
    <cellStyle name="40% - Accent2 2" xfId="55" xr:uid="{00000000-0005-0000-0000-00001D000000}"/>
    <cellStyle name="40% - Accent2 2 2" xfId="91" xr:uid="{00000000-0005-0000-0000-00001E000000}"/>
    <cellStyle name="40% - Accent2 2 2 2" xfId="163" xr:uid="{424C116C-EEA0-4A65-A0EA-6BF28DCD438B}"/>
    <cellStyle name="40% - Accent2 2 3" xfId="127" xr:uid="{03F3D13B-3812-4FA7-A662-E7C0ACCEC500}"/>
    <cellStyle name="40% - Accent2 3" xfId="73" xr:uid="{00000000-0005-0000-0000-00001F000000}"/>
    <cellStyle name="40% - Accent2 3 2" xfId="145" xr:uid="{18BDF02F-E334-412D-940A-4B5FC45FE375}"/>
    <cellStyle name="40% - Accent2 4" xfId="109" xr:uid="{6038E82D-58FB-4D8E-AB94-A299F7856F21}"/>
    <cellStyle name="40% - Accent3" xfId="28" builtinId="39" customBuiltin="1"/>
    <cellStyle name="40% - Accent3 2" xfId="57" xr:uid="{00000000-0005-0000-0000-000021000000}"/>
    <cellStyle name="40% - Accent3 2 2" xfId="93" xr:uid="{00000000-0005-0000-0000-000022000000}"/>
    <cellStyle name="40% - Accent3 2 2 2" xfId="165" xr:uid="{C605B014-7B43-4104-BEEC-CDF803B2AF12}"/>
    <cellStyle name="40% - Accent3 2 3" xfId="129" xr:uid="{020673E6-F835-4A2A-928B-64C205423C15}"/>
    <cellStyle name="40% - Accent3 3" xfId="75" xr:uid="{00000000-0005-0000-0000-000023000000}"/>
    <cellStyle name="40% - Accent3 3 2" xfId="147" xr:uid="{209849D1-6526-4BFD-8EB6-98905E69B822}"/>
    <cellStyle name="40% - Accent3 4" xfId="111" xr:uid="{618BE7B8-0B44-44B7-9FF5-1EE367919BE6}"/>
    <cellStyle name="40% - Accent4" xfId="31" builtinId="43" customBuiltin="1"/>
    <cellStyle name="40% - Accent4 2" xfId="59" xr:uid="{00000000-0005-0000-0000-000025000000}"/>
    <cellStyle name="40% - Accent4 2 2" xfId="95" xr:uid="{00000000-0005-0000-0000-000026000000}"/>
    <cellStyle name="40% - Accent4 2 2 2" xfId="167" xr:uid="{8C86B3A6-4344-43C7-9AB8-00588ACC2486}"/>
    <cellStyle name="40% - Accent4 2 3" xfId="131" xr:uid="{E5EE917C-027A-4F62-8D94-E1475F2D9EC6}"/>
    <cellStyle name="40% - Accent4 3" xfId="77" xr:uid="{00000000-0005-0000-0000-000027000000}"/>
    <cellStyle name="40% - Accent4 3 2" xfId="149" xr:uid="{D3D6A1A8-0098-4838-8FEA-402390EF350B}"/>
    <cellStyle name="40% - Accent4 4" xfId="113" xr:uid="{D0514E29-D569-4E97-87F2-B9EBC6E59263}"/>
    <cellStyle name="40% - Accent5" xfId="34" builtinId="47" customBuiltin="1"/>
    <cellStyle name="40% - Accent5 2" xfId="61" xr:uid="{00000000-0005-0000-0000-000029000000}"/>
    <cellStyle name="40% - Accent5 2 2" xfId="97" xr:uid="{00000000-0005-0000-0000-00002A000000}"/>
    <cellStyle name="40% - Accent5 2 2 2" xfId="169" xr:uid="{95F64A42-FD21-4F66-BF7A-21678C197BEC}"/>
    <cellStyle name="40% - Accent5 2 3" xfId="133" xr:uid="{B145C70F-B455-4F44-9C96-8B69C77E597A}"/>
    <cellStyle name="40% - Accent5 3" xfId="79" xr:uid="{00000000-0005-0000-0000-00002B000000}"/>
    <cellStyle name="40% - Accent5 3 2" xfId="151" xr:uid="{C109D6FE-E382-4CF6-AC13-F6A31FC6EAA7}"/>
    <cellStyle name="40% - Accent5 4" xfId="115" xr:uid="{4B30A04E-82CB-44CF-A28F-2CC51644E50B}"/>
    <cellStyle name="40% - Accent6" xfId="37" builtinId="51" customBuiltin="1"/>
    <cellStyle name="40% - Accent6 2" xfId="63" xr:uid="{00000000-0005-0000-0000-00002D000000}"/>
    <cellStyle name="40% - Accent6 2 2" xfId="99" xr:uid="{00000000-0005-0000-0000-00002E000000}"/>
    <cellStyle name="40% - Accent6 2 2 2" xfId="171" xr:uid="{1849A42F-BC8E-4E6B-87AB-2B4A27A27BA6}"/>
    <cellStyle name="40% - Accent6 2 3" xfId="135" xr:uid="{A6B49ECA-19B9-445D-BDBA-D8E00C0BFD20}"/>
    <cellStyle name="40% - Accent6 3" xfId="81" xr:uid="{00000000-0005-0000-0000-00002F000000}"/>
    <cellStyle name="40% - Accent6 3 2" xfId="153" xr:uid="{A0D7D8D6-8852-41CA-95D3-06147ABD0153}"/>
    <cellStyle name="40% - Accent6 4" xfId="117" xr:uid="{FACD885A-84E2-44D1-8C36-B62918C855CD}"/>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3" xfId="39" xr:uid="{00000000-0005-0000-0000-000041000000}"/>
    <cellStyle name="Comma 3 2" xfId="65" xr:uid="{00000000-0005-0000-0000-000042000000}"/>
    <cellStyle name="Comma 3 2 2" xfId="101" xr:uid="{00000000-0005-0000-0000-000043000000}"/>
    <cellStyle name="Comma 3 2 2 2" xfId="173" xr:uid="{0FD27728-6D29-4649-86C8-8B3457D7BE64}"/>
    <cellStyle name="Comma 3 2 3" xfId="137" xr:uid="{A265056F-C46F-4C7A-A60E-45B919C2A296}"/>
    <cellStyle name="Comma 3 3" xfId="83" xr:uid="{00000000-0005-0000-0000-000044000000}"/>
    <cellStyle name="Comma 3 3 2" xfId="155" xr:uid="{861EC0CD-5B46-4F72-B4BD-55B04253A37C}"/>
    <cellStyle name="Comma 3 4" xfId="119" xr:uid="{ACA03175-5430-4A10-9003-9E540E678146}"/>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2 2 2" xfId="175" xr:uid="{1F0A8A43-C7E7-4077-BE62-57238B08C2E4}"/>
    <cellStyle name="Currency 2 2 3" xfId="139" xr:uid="{D4B0D99F-3EDF-4C37-9D2A-7A9F6DD561FA}"/>
    <cellStyle name="Currency 2 3" xfId="85" xr:uid="{00000000-0005-0000-0000-000049000000}"/>
    <cellStyle name="Currency 2 3 2" xfId="157" xr:uid="{26D2237E-58C3-4A48-87CE-9EB87823F028}"/>
    <cellStyle name="Currency 2 4" xfId="121" xr:uid="{13C10249-C816-4133-A282-BF8D1C02DDDD}"/>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2 2 2" xfId="172" xr:uid="{4C4CCD64-95C0-46C6-B77C-97678F6E3088}"/>
    <cellStyle name="Normal 3 2 3" xfId="136" xr:uid="{C2EB9AC8-B352-4673-AA35-DF1D2A49BB5B}"/>
    <cellStyle name="Normal 3 3" xfId="82" xr:uid="{00000000-0005-0000-0000-000058000000}"/>
    <cellStyle name="Normal 3 3 2" xfId="154" xr:uid="{2BDCAF32-B5FF-4EA8-AE36-D7AC6EBE792F}"/>
    <cellStyle name="Normal 3 4" xfId="118" xr:uid="{33FC8753-99FA-4A48-9B50-B99F13230FF8}"/>
    <cellStyle name="Normal 4" xfId="50" xr:uid="{00000000-0005-0000-0000-000059000000}"/>
    <cellStyle name="Normal 4 2" xfId="68" xr:uid="{00000000-0005-0000-0000-00005A000000}"/>
    <cellStyle name="Normal 4 2 2" xfId="104" xr:uid="{00000000-0005-0000-0000-00005B000000}"/>
    <cellStyle name="Normal 4 2 2 2" xfId="176" xr:uid="{36AF9CDD-3FF1-48BE-818E-80A0954E3FF9}"/>
    <cellStyle name="Normal 4 2 3" xfId="140" xr:uid="{1C6901D2-EF7B-4B2E-81D3-149880864FF4}"/>
    <cellStyle name="Normal 4 3" xfId="86" xr:uid="{00000000-0005-0000-0000-00005C000000}"/>
    <cellStyle name="Normal 4 3 2" xfId="158" xr:uid="{CC656A7E-F4FF-4DE6-90D2-655F81A44D58}"/>
    <cellStyle name="Normal 4 4" xfId="122" xr:uid="{DA3C18FC-A94D-4DBF-A1B4-1F4329A3CB05}"/>
    <cellStyle name="Note 2" xfId="42" xr:uid="{00000000-0005-0000-0000-00005D000000}"/>
    <cellStyle name="Note 2 2" xfId="66" xr:uid="{00000000-0005-0000-0000-00005E000000}"/>
    <cellStyle name="Note 2 2 2" xfId="102" xr:uid="{00000000-0005-0000-0000-00005F000000}"/>
    <cellStyle name="Note 2 2 2 2" xfId="174" xr:uid="{51F2A140-C8E4-431F-A67D-AABD9818CBD7}"/>
    <cellStyle name="Note 2 2 3" xfId="138" xr:uid="{DAA59ACD-8E63-4844-9ABD-E9830A7630FE}"/>
    <cellStyle name="Note 2 3" xfId="84" xr:uid="{00000000-0005-0000-0000-000060000000}"/>
    <cellStyle name="Note 2 3 2" xfId="156" xr:uid="{86EDB9DC-D135-48F3-B8AF-EC5E98698BEC}"/>
    <cellStyle name="Note 2 4" xfId="120" xr:uid="{87023C48-A1A0-428C-AE00-D264B3885456}"/>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2 2 2" xfId="177" xr:uid="{1BF67339-8899-433E-9DC8-88B86464CC12}"/>
    <cellStyle name="Percent 2 2 3" xfId="141" xr:uid="{12FDFB73-1979-47AF-B76C-9A52426DA25B}"/>
    <cellStyle name="Percent 2 3" xfId="87" xr:uid="{00000000-0005-0000-0000-000066000000}"/>
    <cellStyle name="Percent 2 3 2" xfId="159" xr:uid="{FF4EFB43-8F12-4602-8D19-F332DF529209}"/>
    <cellStyle name="Percent 2 4" xfId="123" xr:uid="{325D2364-FB66-4FEC-B18F-6A572E77AD77}"/>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008000"/>
      <color rgb="FFFFDD71"/>
      <color rgb="FFFFCC99"/>
      <color rgb="FFFFCCCC"/>
      <color rgb="FF0000CC"/>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Z206"/>
  <sheetViews>
    <sheetView showGridLines="0" tabSelected="1" zoomScale="70" zoomScaleNormal="70" workbookViewId="0">
      <selection activeCell="N110" sqref="N110"/>
    </sheetView>
  </sheetViews>
  <sheetFormatPr defaultColWidth="1.7265625" defaultRowHeight="15.5"/>
  <cols>
    <col min="1" max="2" width="7.54296875" style="1" customWidth="1"/>
    <col min="3" max="3" width="64.26953125" style="1" customWidth="1"/>
    <col min="4" max="4" width="24.453125" style="1" customWidth="1"/>
    <col min="5" max="5" width="15.26953125" style="1" customWidth="1"/>
    <col min="6" max="6" width="19.1796875" style="1" customWidth="1"/>
    <col min="7" max="7" width="12.26953125" style="1" customWidth="1"/>
    <col min="8" max="8" width="6" style="1" customWidth="1"/>
    <col min="9" max="9" width="24.26953125" style="1" bestFit="1" customWidth="1"/>
    <col min="10" max="10" width="7" style="1" customWidth="1"/>
    <col min="11" max="11" width="19.453125" style="1" bestFit="1" customWidth="1"/>
    <col min="12" max="13" width="9.81640625" style="1" customWidth="1"/>
    <col min="14" max="14" width="14.81640625" style="1" customWidth="1"/>
    <col min="15" max="15" width="12.7265625" style="1" customWidth="1"/>
    <col min="16" max="16" width="23.26953125" style="1" customWidth="1"/>
    <col min="17" max="18" width="12.7265625" style="1" customWidth="1"/>
    <col min="19" max="19" width="14" style="1" customWidth="1"/>
    <col min="20" max="20" width="12.7265625" style="1" customWidth="1"/>
    <col min="21" max="21" width="13.453125" style="1" bestFit="1" customWidth="1"/>
    <col min="22" max="234" width="12.7265625" style="1" customWidth="1"/>
    <col min="235" max="16384" width="1.7265625" style="1"/>
  </cols>
  <sheetData>
    <row r="1" spans="1:17" ht="21">
      <c r="A1" s="434" t="str">
        <f ca="1">RIGHT(CELL("filename",D3),LEN(CELL("filename",D3))-FIND("]",CELL("filename",D3)))</f>
        <v>Attachment H-32A</v>
      </c>
      <c r="B1" s="435"/>
      <c r="C1" s="12"/>
      <c r="D1" s="12"/>
      <c r="E1" s="12"/>
      <c r="F1" s="12"/>
      <c r="G1" s="12"/>
      <c r="H1" s="12"/>
      <c r="I1" s="12"/>
      <c r="J1" s="12"/>
      <c r="K1" s="476" t="s">
        <v>477</v>
      </c>
      <c r="O1" s="2"/>
    </row>
    <row r="2" spans="1:17" ht="21">
      <c r="A2" s="463"/>
      <c r="B2" s="435"/>
      <c r="C2" s="12"/>
      <c r="D2" s="12"/>
      <c r="E2" s="12"/>
      <c r="F2" s="12"/>
      <c r="G2" s="12"/>
      <c r="H2" s="12"/>
      <c r="I2" s="12"/>
      <c r="J2" s="12"/>
      <c r="K2" s="747" t="s">
        <v>618</v>
      </c>
      <c r="O2" s="2"/>
    </row>
    <row r="3" spans="1:17" ht="23">
      <c r="A3" s="179" t="s">
        <v>50</v>
      </c>
      <c r="B3" s="14"/>
      <c r="C3" s="12"/>
      <c r="D3" s="12"/>
      <c r="E3" s="12"/>
      <c r="F3" s="12"/>
      <c r="G3" s="12"/>
      <c r="H3" s="12"/>
      <c r="I3" s="12"/>
      <c r="J3" s="12"/>
      <c r="K3" s="12"/>
      <c r="L3" s="12" t="s">
        <v>0</v>
      </c>
      <c r="M3" s="12"/>
      <c r="N3" s="12"/>
      <c r="O3" s="13" t="s">
        <v>0</v>
      </c>
      <c r="Q3" s="1" t="s">
        <v>0</v>
      </c>
    </row>
    <row r="4" spans="1:17" ht="23">
      <c r="A4" s="180" t="s">
        <v>97</v>
      </c>
      <c r="B4" s="15"/>
      <c r="C4" s="12"/>
      <c r="D4" s="12"/>
      <c r="E4" s="12"/>
      <c r="F4" s="13"/>
      <c r="G4" s="12"/>
      <c r="H4" s="12"/>
      <c r="I4" s="12"/>
      <c r="J4" s="12"/>
      <c r="K4" s="12"/>
      <c r="L4" s="12" t="s">
        <v>0</v>
      </c>
      <c r="M4" s="12"/>
      <c r="N4" s="12"/>
      <c r="O4" s="12" t="s">
        <v>0</v>
      </c>
      <c r="Q4" s="1" t="s">
        <v>0</v>
      </c>
    </row>
    <row r="5" spans="1:17" ht="22.5">
      <c r="A5" s="15"/>
      <c r="B5" s="15"/>
      <c r="C5" s="209" t="s">
        <v>439</v>
      </c>
      <c r="D5" s="205"/>
      <c r="E5" s="205"/>
      <c r="F5" s="206"/>
      <c r="G5" s="205"/>
      <c r="H5" s="205"/>
      <c r="I5" s="205"/>
      <c r="J5" s="205"/>
      <c r="K5" s="207" t="s">
        <v>415</v>
      </c>
      <c r="L5" s="12"/>
      <c r="M5" s="12"/>
      <c r="N5" s="12"/>
      <c r="O5" s="12"/>
    </row>
    <row r="6" spans="1:17" ht="22.5">
      <c r="A6" s="15"/>
      <c r="B6" s="15"/>
      <c r="C6" s="147" t="s">
        <v>119</v>
      </c>
      <c r="D6" s="12"/>
      <c r="E6" s="12"/>
      <c r="F6" s="13"/>
      <c r="G6" s="12"/>
      <c r="H6" s="12"/>
      <c r="I6" s="12"/>
      <c r="J6" s="12"/>
      <c r="K6" s="12"/>
      <c r="L6" s="12"/>
      <c r="M6" s="12"/>
      <c r="N6" s="12"/>
      <c r="O6" s="12"/>
    </row>
    <row r="7" spans="1:17" ht="23">
      <c r="A7" s="179" t="s">
        <v>522</v>
      </c>
      <c r="B7" s="14"/>
      <c r="C7" s="12"/>
      <c r="D7" s="12"/>
      <c r="E7" s="12"/>
      <c r="F7" s="12"/>
      <c r="G7" s="12"/>
      <c r="H7" s="12"/>
      <c r="I7" s="12"/>
      <c r="J7" s="12"/>
      <c r="K7" s="12"/>
      <c r="L7" s="12" t="s">
        <v>0</v>
      </c>
      <c r="M7" s="12"/>
      <c r="N7" s="12"/>
      <c r="O7" s="12" t="s">
        <v>0</v>
      </c>
      <c r="Q7" s="1" t="s">
        <v>0</v>
      </c>
    </row>
    <row r="8" spans="1:17">
      <c r="A8" s="181" t="s">
        <v>521</v>
      </c>
      <c r="B8" s="62"/>
      <c r="C8" s="12"/>
      <c r="D8" s="205"/>
      <c r="E8" s="208"/>
      <c r="F8" s="12"/>
      <c r="G8" s="12"/>
      <c r="H8" s="12"/>
      <c r="I8" s="12"/>
      <c r="J8" s="12"/>
      <c r="K8" s="12"/>
      <c r="L8" s="12" t="s">
        <v>87</v>
      </c>
      <c r="M8" s="12"/>
      <c r="N8" s="12"/>
      <c r="O8" s="12"/>
    </row>
    <row r="9" spans="1:17" ht="22.5" customHeight="1">
      <c r="A9" s="61"/>
      <c r="B9" s="61"/>
      <c r="C9" s="7"/>
      <c r="D9" s="7"/>
      <c r="F9" s="7"/>
      <c r="G9" s="6"/>
      <c r="H9" s="6"/>
      <c r="I9" s="8"/>
      <c r="J9" s="6"/>
      <c r="K9" s="178" t="s">
        <v>521</v>
      </c>
      <c r="L9" s="6"/>
      <c r="M9" s="6"/>
      <c r="N9" s="6"/>
      <c r="O9" s="7"/>
      <c r="Q9" s="1" t="s">
        <v>0</v>
      </c>
    </row>
    <row r="10" spans="1:17" ht="22.5" customHeight="1">
      <c r="A10" s="80"/>
      <c r="B10" s="80"/>
      <c r="C10" s="68"/>
      <c r="E10" s="90"/>
      <c r="F10" s="80"/>
      <c r="G10" s="80"/>
      <c r="H10" s="80"/>
      <c r="I10" s="80"/>
      <c r="J10" s="80"/>
      <c r="K10" s="210" t="s">
        <v>90</v>
      </c>
      <c r="L10" s="75"/>
      <c r="M10" s="75"/>
      <c r="N10" s="75"/>
      <c r="O10" s="81"/>
      <c r="P10" s="80"/>
      <c r="Q10" s="80"/>
    </row>
    <row r="11" spans="1:17" ht="22.5" customHeight="1">
      <c r="A11" s="91" t="s">
        <v>284</v>
      </c>
      <c r="B11" s="91"/>
      <c r="C11" s="91"/>
      <c r="D11" s="81" t="s">
        <v>132</v>
      </c>
      <c r="E11" s="91"/>
      <c r="F11" s="91"/>
      <c r="G11" s="91"/>
      <c r="H11" s="91"/>
      <c r="I11" s="91"/>
      <c r="J11" s="91"/>
      <c r="K11" s="91" t="s">
        <v>28</v>
      </c>
      <c r="L11" s="75"/>
      <c r="M11" s="75"/>
      <c r="N11" s="649"/>
      <c r="O11" s="93"/>
      <c r="P11" s="80"/>
      <c r="Q11" s="80"/>
    </row>
    <row r="12" spans="1:17">
      <c r="A12" s="92" t="s">
        <v>2</v>
      </c>
      <c r="B12" s="92"/>
      <c r="C12" s="92" t="s">
        <v>27</v>
      </c>
      <c r="D12" s="92" t="s">
        <v>94</v>
      </c>
      <c r="E12" s="92" t="s">
        <v>48</v>
      </c>
      <c r="F12" s="92" t="s">
        <v>10</v>
      </c>
      <c r="G12" s="92"/>
      <c r="H12" s="474"/>
      <c r="I12" s="475" t="s">
        <v>5</v>
      </c>
      <c r="J12" s="92"/>
      <c r="K12" s="92" t="s">
        <v>9</v>
      </c>
      <c r="L12" s="75"/>
      <c r="M12" s="75"/>
      <c r="N12" s="650"/>
      <c r="O12" s="93"/>
      <c r="P12" s="80"/>
      <c r="Q12" s="80"/>
    </row>
    <row r="13" spans="1:17">
      <c r="A13" s="93" t="s">
        <v>22</v>
      </c>
      <c r="B13" s="93"/>
      <c r="C13" s="93" t="s">
        <v>23</v>
      </c>
      <c r="D13" s="93" t="s">
        <v>24</v>
      </c>
      <c r="E13" s="93" t="s">
        <v>25</v>
      </c>
      <c r="F13" s="93" t="s">
        <v>26</v>
      </c>
      <c r="G13" s="94"/>
      <c r="H13" s="95" t="s">
        <v>45</v>
      </c>
      <c r="I13" s="96"/>
      <c r="J13" s="94"/>
      <c r="K13" s="93" t="s">
        <v>95</v>
      </c>
      <c r="L13" s="75"/>
      <c r="M13" s="75"/>
      <c r="N13" s="173"/>
      <c r="O13" s="93"/>
      <c r="P13" s="80"/>
      <c r="Q13" s="80"/>
    </row>
    <row r="14" spans="1:17">
      <c r="A14" s="93"/>
      <c r="B14" s="93"/>
      <c r="C14" s="93"/>
      <c r="D14" s="93"/>
      <c r="E14" s="93"/>
      <c r="F14" s="93"/>
      <c r="G14" s="94"/>
      <c r="H14" s="95"/>
      <c r="I14" s="96"/>
      <c r="J14" s="94"/>
      <c r="K14" s="93"/>
      <c r="L14" s="75"/>
      <c r="M14" s="75"/>
      <c r="N14" s="173"/>
      <c r="O14" s="93"/>
      <c r="P14" s="80"/>
      <c r="Q14" s="80"/>
    </row>
    <row r="15" spans="1:17">
      <c r="A15" s="93"/>
      <c r="B15" s="93"/>
      <c r="C15" s="93"/>
      <c r="D15" s="93"/>
      <c r="E15" s="97"/>
      <c r="F15" s="93"/>
      <c r="G15" s="94"/>
      <c r="H15" s="95"/>
      <c r="I15" s="98"/>
      <c r="J15" s="94"/>
      <c r="K15" s="93" t="s">
        <v>96</v>
      </c>
      <c r="L15" s="75"/>
      <c r="M15" s="75"/>
      <c r="N15" s="173"/>
      <c r="O15" s="75"/>
      <c r="P15" s="80"/>
      <c r="Q15" s="80"/>
    </row>
    <row r="16" spans="1:17">
      <c r="A16" s="99"/>
      <c r="B16" s="99"/>
      <c r="C16" s="69"/>
      <c r="D16" s="69"/>
      <c r="E16" s="70"/>
      <c r="F16" s="69"/>
      <c r="G16" s="69"/>
      <c r="H16" s="69"/>
      <c r="I16" s="80"/>
      <c r="J16" s="80"/>
      <c r="K16" s="71" t="s">
        <v>124</v>
      </c>
      <c r="L16" s="75"/>
      <c r="M16" s="75"/>
      <c r="N16" s="173"/>
      <c r="O16" s="75"/>
      <c r="P16" s="80"/>
      <c r="Q16" s="80"/>
    </row>
    <row r="17" spans="1:17" ht="16" thickBot="1">
      <c r="A17" s="100"/>
      <c r="B17" s="100"/>
      <c r="C17" s="69"/>
      <c r="D17" s="69"/>
      <c r="E17" s="69"/>
      <c r="F17" s="69"/>
      <c r="G17" s="69"/>
      <c r="H17" s="69"/>
      <c r="I17" s="80"/>
      <c r="J17" s="80"/>
      <c r="K17" s="72" t="s">
        <v>81</v>
      </c>
      <c r="L17" s="75"/>
      <c r="M17" s="75"/>
      <c r="N17" s="173"/>
      <c r="O17" s="75"/>
      <c r="P17" s="80"/>
      <c r="Q17" s="80"/>
    </row>
    <row r="18" spans="1:17">
      <c r="A18" s="100">
        <v>1</v>
      </c>
      <c r="B18" s="100"/>
      <c r="C18" s="69" t="s">
        <v>431</v>
      </c>
      <c r="D18" s="69"/>
      <c r="E18" s="73"/>
      <c r="F18" s="69"/>
      <c r="G18" s="69"/>
      <c r="H18" s="69"/>
      <c r="I18" s="559"/>
      <c r="J18" s="80"/>
      <c r="K18" s="74">
        <f>K74</f>
        <v>4425649.271975317</v>
      </c>
      <c r="L18" s="75"/>
      <c r="M18" s="75"/>
      <c r="N18" s="173"/>
      <c r="O18" s="75"/>
      <c r="P18" s="80"/>
      <c r="Q18" s="80"/>
    </row>
    <row r="19" spans="1:17">
      <c r="A19" s="100">
        <f>A18+1</f>
        <v>2</v>
      </c>
      <c r="B19" s="100"/>
      <c r="C19" s="69"/>
      <c r="D19" s="69"/>
      <c r="E19" s="69"/>
      <c r="F19" s="69"/>
      <c r="G19" s="69"/>
      <c r="H19" s="69"/>
      <c r="I19" s="80"/>
      <c r="J19" s="80"/>
      <c r="K19" s="73"/>
      <c r="L19" s="75"/>
      <c r="M19" s="75"/>
      <c r="N19" s="173"/>
      <c r="O19" s="75"/>
      <c r="P19" s="80"/>
      <c r="Q19" s="80"/>
    </row>
    <row r="20" spans="1:17">
      <c r="A20" s="100">
        <f t="shared" ref="A20:A89" si="0">A19+1</f>
        <v>3</v>
      </c>
      <c r="B20" s="100"/>
      <c r="C20" s="69"/>
      <c r="D20" s="69"/>
      <c r="E20" s="69"/>
      <c r="F20" s="69"/>
      <c r="G20" s="69"/>
      <c r="H20" s="69"/>
      <c r="I20" s="80"/>
      <c r="J20" s="80"/>
      <c r="K20" s="73"/>
      <c r="L20" s="75"/>
      <c r="M20" s="75"/>
      <c r="N20" s="173"/>
      <c r="O20" s="75"/>
      <c r="P20" s="80"/>
      <c r="Q20" s="80"/>
    </row>
    <row r="21" spans="1:17" ht="16" thickBot="1">
      <c r="A21" s="100">
        <f t="shared" si="0"/>
        <v>4</v>
      </c>
      <c r="B21" s="100"/>
      <c r="C21" s="68" t="s">
        <v>3</v>
      </c>
      <c r="D21" s="109" t="s">
        <v>136</v>
      </c>
      <c r="F21" s="72" t="s">
        <v>4</v>
      </c>
      <c r="G21" s="75"/>
      <c r="H21" s="76" t="s">
        <v>5</v>
      </c>
      <c r="I21" s="76"/>
      <c r="J21" s="80"/>
      <c r="K21" s="73"/>
      <c r="L21" s="75"/>
      <c r="M21" s="75"/>
      <c r="N21" s="173"/>
      <c r="O21" s="75"/>
      <c r="P21" s="80"/>
      <c r="Q21" s="80"/>
    </row>
    <row r="22" spans="1:17">
      <c r="A22" s="100">
        <f t="shared" si="0"/>
        <v>5</v>
      </c>
      <c r="B22" s="100"/>
      <c r="C22" s="68" t="s">
        <v>6</v>
      </c>
      <c r="D22" s="75" t="s">
        <v>137</v>
      </c>
      <c r="F22" s="103">
        <f>'H-32A-WP02 - Revenue Credits'!H19</f>
        <v>0</v>
      </c>
      <c r="G22" s="75"/>
      <c r="H22" s="75" t="s">
        <v>7</v>
      </c>
      <c r="I22" s="77">
        <f>$K$92</f>
        <v>0.74114065065548262</v>
      </c>
      <c r="J22" s="80"/>
      <c r="K22" s="103">
        <f>+I22*F22</f>
        <v>0</v>
      </c>
      <c r="L22" s="75"/>
      <c r="M22" s="75"/>
      <c r="N22" s="120"/>
      <c r="O22" s="75"/>
      <c r="P22" s="80"/>
      <c r="Q22" s="80"/>
    </row>
    <row r="23" spans="1:17">
      <c r="A23" s="100">
        <f t="shared" si="0"/>
        <v>6</v>
      </c>
      <c r="B23" s="100"/>
      <c r="C23" s="68" t="s">
        <v>8</v>
      </c>
      <c r="D23" s="75" t="s">
        <v>137</v>
      </c>
      <c r="F23" s="604">
        <f>'H-32A-WP02 - Revenue Credits'!H25</f>
        <v>0</v>
      </c>
      <c r="G23" s="75"/>
      <c r="H23" s="75" t="str">
        <f>+H22</f>
        <v>TP</v>
      </c>
      <c r="I23" s="77">
        <f>$K$92</f>
        <v>0.74114065065548262</v>
      </c>
      <c r="J23" s="80"/>
      <c r="K23" s="604">
        <f>+I23*F23</f>
        <v>0</v>
      </c>
      <c r="L23" s="75"/>
      <c r="M23" s="75"/>
      <c r="N23" s="120"/>
      <c r="O23" s="75"/>
      <c r="P23" s="80"/>
      <c r="Q23" s="80"/>
    </row>
    <row r="24" spans="1:17">
      <c r="A24" s="100">
        <f t="shared" si="0"/>
        <v>7</v>
      </c>
      <c r="B24" s="100"/>
      <c r="C24" s="68" t="s">
        <v>277</v>
      </c>
      <c r="D24" s="75" t="s">
        <v>137</v>
      </c>
      <c r="F24" s="123">
        <f>'H-32A-WP02 - Revenue Credits'!H18+'H-32A-WP02 - Revenue Credits'!H24+'H-32A-WP02 - Revenue Credits'!H28</f>
        <v>28000</v>
      </c>
      <c r="G24" s="75"/>
      <c r="H24" s="75" t="s">
        <v>276</v>
      </c>
      <c r="I24" s="77">
        <v>1</v>
      </c>
      <c r="J24" s="80"/>
      <c r="K24" s="103">
        <f>+I24*F24</f>
        <v>28000</v>
      </c>
      <c r="L24" s="75"/>
      <c r="M24" s="75"/>
      <c r="N24" s="120"/>
      <c r="O24" s="75"/>
      <c r="P24" s="80"/>
      <c r="Q24" s="80"/>
    </row>
    <row r="25" spans="1:17">
      <c r="A25" s="100">
        <f t="shared" si="0"/>
        <v>8</v>
      </c>
      <c r="B25" s="100"/>
      <c r="C25" s="68" t="s">
        <v>125</v>
      </c>
      <c r="D25" s="75"/>
      <c r="F25" s="407">
        <v>0</v>
      </c>
      <c r="G25" s="75"/>
      <c r="H25" s="75" t="s">
        <v>7</v>
      </c>
      <c r="I25" s="77">
        <f>$K$92</f>
        <v>0.74114065065548262</v>
      </c>
      <c r="J25" s="80"/>
      <c r="K25" s="184">
        <f>+I25*F25</f>
        <v>0</v>
      </c>
      <c r="L25" s="75"/>
      <c r="M25" s="75"/>
      <c r="N25" s="120"/>
      <c r="O25" s="75"/>
      <c r="P25" s="80"/>
      <c r="Q25" s="80"/>
    </row>
    <row r="26" spans="1:17" ht="16" thickBot="1">
      <c r="A26" s="100">
        <f t="shared" si="0"/>
        <v>9</v>
      </c>
      <c r="B26" s="100"/>
      <c r="C26" s="332" t="s">
        <v>231</v>
      </c>
      <c r="D26" s="75" t="s">
        <v>232</v>
      </c>
      <c r="F26" s="123">
        <f>'WP07 - TEC'!N53</f>
        <v>0</v>
      </c>
      <c r="G26" s="75"/>
      <c r="H26" s="75" t="s">
        <v>7</v>
      </c>
      <c r="I26" s="77">
        <f>$K$92</f>
        <v>0.74114065065548262</v>
      </c>
      <c r="J26" s="80"/>
      <c r="K26" s="182">
        <f>+I26*F26</f>
        <v>0</v>
      </c>
      <c r="L26" s="75"/>
      <c r="M26" s="75"/>
      <c r="N26" s="120"/>
      <c r="O26" s="75"/>
      <c r="P26" s="80"/>
      <c r="Q26" s="80"/>
    </row>
    <row r="27" spans="1:17">
      <c r="A27" s="100">
        <f t="shared" si="0"/>
        <v>10</v>
      </c>
      <c r="B27" s="100"/>
      <c r="C27" s="68" t="s">
        <v>240</v>
      </c>
      <c r="D27" s="69"/>
      <c r="E27" s="79" t="s">
        <v>0</v>
      </c>
      <c r="F27" s="102"/>
      <c r="G27" s="75"/>
      <c r="H27" s="77"/>
      <c r="I27" s="80"/>
      <c r="J27" s="80"/>
      <c r="K27" s="103">
        <f>SUM(K22:K26)</f>
        <v>28000</v>
      </c>
      <c r="L27" s="75"/>
      <c r="M27" s="75"/>
      <c r="N27" s="120"/>
      <c r="O27" s="75"/>
      <c r="P27" s="80"/>
      <c r="Q27" s="80"/>
    </row>
    <row r="28" spans="1:17">
      <c r="A28" s="100">
        <f t="shared" si="0"/>
        <v>11</v>
      </c>
      <c r="B28" s="100"/>
      <c r="C28" s="68"/>
      <c r="D28" s="69"/>
      <c r="E28" s="79"/>
      <c r="F28" s="75"/>
      <c r="G28" s="75"/>
      <c r="H28" s="77"/>
      <c r="I28" s="80"/>
      <c r="J28" s="80"/>
      <c r="K28" s="103"/>
      <c r="L28" s="75"/>
      <c r="N28" s="120"/>
      <c r="O28" s="75"/>
      <c r="P28" s="80"/>
      <c r="Q28" s="80"/>
    </row>
    <row r="29" spans="1:17">
      <c r="A29" s="100">
        <f t="shared" si="0"/>
        <v>12</v>
      </c>
      <c r="B29" s="100"/>
      <c r="C29" s="68" t="s">
        <v>140</v>
      </c>
      <c r="D29" s="112" t="s">
        <v>138</v>
      </c>
      <c r="E29" s="79"/>
      <c r="F29" s="75"/>
      <c r="G29" s="75"/>
      <c r="H29" s="77"/>
      <c r="I29" s="80"/>
      <c r="J29" s="80"/>
      <c r="K29" s="103">
        <f>'H-32A-WP05-A -True-up &amp; Adjusts'!H54</f>
        <v>-92198.74767421819</v>
      </c>
      <c r="L29" s="75"/>
      <c r="M29" s="694" t="s">
        <v>604</v>
      </c>
      <c r="N29" s="120"/>
      <c r="O29" s="75"/>
      <c r="P29" s="80"/>
      <c r="Q29" s="80"/>
    </row>
    <row r="30" spans="1:17">
      <c r="A30" s="100">
        <f t="shared" si="0"/>
        <v>13</v>
      </c>
      <c r="B30" s="100"/>
      <c r="C30" s="68"/>
      <c r="D30" s="112"/>
      <c r="E30" s="79"/>
      <c r="F30" s="75"/>
      <c r="G30" s="75"/>
      <c r="H30" s="77"/>
      <c r="I30" s="80"/>
      <c r="J30" s="80"/>
      <c r="K30" s="103"/>
      <c r="L30" s="75"/>
      <c r="M30" s="75"/>
      <c r="N30" s="120"/>
      <c r="O30" s="75"/>
      <c r="P30" s="80"/>
      <c r="Q30" s="80"/>
    </row>
    <row r="31" spans="1:17">
      <c r="A31" s="100">
        <f t="shared" si="0"/>
        <v>14</v>
      </c>
      <c r="B31" s="100"/>
      <c r="C31" s="68" t="s">
        <v>235</v>
      </c>
      <c r="D31" s="69"/>
      <c r="E31" s="79"/>
      <c r="F31" s="75"/>
      <c r="G31" s="75"/>
      <c r="H31" s="77"/>
      <c r="I31" s="80"/>
      <c r="J31" s="80"/>
      <c r="K31" s="101">
        <v>0</v>
      </c>
      <c r="L31" s="75"/>
      <c r="M31" s="75"/>
      <c r="N31" s="120"/>
      <c r="O31" s="75"/>
      <c r="P31" s="80"/>
      <c r="Q31" s="80"/>
    </row>
    <row r="32" spans="1:17">
      <c r="A32" s="100">
        <f t="shared" si="0"/>
        <v>15</v>
      </c>
      <c r="B32" s="100"/>
      <c r="C32" s="68" t="s">
        <v>238</v>
      </c>
      <c r="D32" s="69"/>
      <c r="E32" s="79"/>
      <c r="F32" s="75"/>
      <c r="G32" s="75"/>
      <c r="H32" s="77"/>
      <c r="I32" s="80"/>
      <c r="J32" s="80"/>
      <c r="K32" s="101">
        <v>0</v>
      </c>
      <c r="L32" s="75"/>
      <c r="M32" s="75"/>
      <c r="N32" s="120"/>
      <c r="O32" s="75"/>
      <c r="P32" s="80"/>
      <c r="Q32" s="80"/>
    </row>
    <row r="33" spans="1:20" ht="16" thickBot="1">
      <c r="A33" s="100">
        <f t="shared" si="0"/>
        <v>16</v>
      </c>
      <c r="B33" s="100"/>
      <c r="C33" s="68" t="s">
        <v>239</v>
      </c>
      <c r="D33" s="69"/>
      <c r="E33" s="79"/>
      <c r="F33" s="75"/>
      <c r="G33" s="75"/>
      <c r="H33" s="77"/>
      <c r="I33" s="80"/>
      <c r="J33" s="80"/>
      <c r="K33" s="183">
        <f>K31+K32</f>
        <v>0</v>
      </c>
      <c r="L33" s="75"/>
      <c r="M33" s="75"/>
      <c r="N33" s="120"/>
      <c r="O33" s="75"/>
      <c r="P33" s="80"/>
      <c r="Q33" s="80"/>
    </row>
    <row r="34" spans="1:20" ht="16" thickBot="1">
      <c r="A34" s="100">
        <f t="shared" si="0"/>
        <v>17</v>
      </c>
      <c r="B34" s="100"/>
      <c r="C34" s="203" t="s">
        <v>129</v>
      </c>
      <c r="D34" s="80"/>
      <c r="E34" s="80"/>
      <c r="F34" s="80"/>
      <c r="G34" s="80"/>
      <c r="H34" s="80"/>
      <c r="I34" s="80"/>
      <c r="J34" s="80"/>
      <c r="K34" s="202">
        <f>K18-K27+K29+K33</f>
        <v>4305450.5243010987</v>
      </c>
      <c r="L34" s="75"/>
      <c r="M34" s="75"/>
      <c r="N34" s="651"/>
      <c r="O34" s="75"/>
      <c r="P34" s="80"/>
      <c r="Q34" s="80"/>
    </row>
    <row r="35" spans="1:20" ht="16" thickTop="1">
      <c r="A35" s="100" t="s">
        <v>400</v>
      </c>
      <c r="B35" s="100"/>
      <c r="C35" s="68" t="s">
        <v>398</v>
      </c>
      <c r="D35" s="69"/>
      <c r="E35" s="79"/>
      <c r="F35" s="75"/>
      <c r="G35" s="75"/>
      <c r="H35" s="77"/>
      <c r="I35" s="75"/>
      <c r="J35" s="75"/>
      <c r="K35" s="75"/>
      <c r="L35" s="75"/>
      <c r="M35" s="75"/>
      <c r="N35" s="120"/>
      <c r="O35" s="75"/>
      <c r="P35" s="80"/>
      <c r="Q35" s="80"/>
    </row>
    <row r="36" spans="1:20">
      <c r="A36" s="100" t="s">
        <v>401</v>
      </c>
      <c r="B36" s="100"/>
      <c r="C36" s="80" t="s">
        <v>399</v>
      </c>
      <c r="I36" s="720"/>
      <c r="K36" s="718">
        <v>12465.2</v>
      </c>
      <c r="L36" s="80" t="s">
        <v>405</v>
      </c>
      <c r="M36" s="80"/>
      <c r="N36" s="719" t="s">
        <v>614</v>
      </c>
      <c r="O36" s="685"/>
      <c r="P36" s="685"/>
      <c r="Q36" s="80"/>
    </row>
    <row r="37" spans="1:20">
      <c r="A37" s="100" t="s">
        <v>402</v>
      </c>
      <c r="B37" s="100"/>
      <c r="C37" s="203" t="s">
        <v>406</v>
      </c>
      <c r="K37" s="552">
        <f>K34/K36</f>
        <v>345.39762894306534</v>
      </c>
      <c r="L37" s="553" t="s">
        <v>407</v>
      </c>
      <c r="M37" s="553"/>
      <c r="N37" s="652"/>
      <c r="O37" s="80"/>
      <c r="P37" s="80"/>
      <c r="Q37" s="80"/>
    </row>
    <row r="38" spans="1:20">
      <c r="A38" s="100">
        <f>A34+1</f>
        <v>18</v>
      </c>
      <c r="B38" s="100"/>
      <c r="C38" s="80"/>
      <c r="D38" s="80"/>
      <c r="E38" s="80"/>
      <c r="F38" s="80"/>
      <c r="G38" s="80"/>
      <c r="H38" s="80"/>
      <c r="I38" s="80"/>
      <c r="J38" s="80"/>
      <c r="K38" s="80"/>
      <c r="L38" s="80"/>
      <c r="M38" s="80"/>
      <c r="N38" s="120"/>
      <c r="O38" s="80"/>
      <c r="P38" s="80"/>
      <c r="Q38" s="80"/>
    </row>
    <row r="39" spans="1:20" ht="18">
      <c r="A39" s="100">
        <f t="shared" si="0"/>
        <v>19</v>
      </c>
      <c r="B39" s="100"/>
      <c r="C39" s="185" t="s">
        <v>130</v>
      </c>
      <c r="D39" s="107"/>
      <c r="E39" s="102"/>
      <c r="F39" s="101"/>
      <c r="G39" s="102"/>
      <c r="H39" s="102"/>
      <c r="I39" s="108"/>
      <c r="J39" s="102"/>
      <c r="K39" s="101"/>
      <c r="L39" s="102"/>
      <c r="M39" s="102"/>
      <c r="N39" s="120"/>
      <c r="O39" s="102"/>
      <c r="P39" s="105"/>
      <c r="Q39" s="80"/>
    </row>
    <row r="40" spans="1:20">
      <c r="A40" s="100">
        <f t="shared" si="0"/>
        <v>20</v>
      </c>
      <c r="B40" s="100"/>
      <c r="C40" s="109"/>
      <c r="D40" s="109"/>
      <c r="E40" s="102"/>
      <c r="F40" s="101"/>
      <c r="G40" s="102"/>
      <c r="H40" s="102"/>
      <c r="I40" s="108"/>
      <c r="J40" s="102"/>
      <c r="K40" s="101"/>
      <c r="L40" s="102"/>
      <c r="M40" s="102"/>
      <c r="N40" s="120"/>
      <c r="O40" s="102"/>
      <c r="P40" s="105"/>
      <c r="Q40" s="80"/>
    </row>
    <row r="41" spans="1:20">
      <c r="A41" s="100">
        <f t="shared" si="0"/>
        <v>21</v>
      </c>
      <c r="B41" s="100"/>
      <c r="C41" s="109" t="s">
        <v>294</v>
      </c>
      <c r="D41" s="75" t="s">
        <v>292</v>
      </c>
      <c r="E41" s="110" t="s">
        <v>291</v>
      </c>
      <c r="F41" s="101">
        <v>0</v>
      </c>
      <c r="G41" s="102"/>
      <c r="H41" s="102" t="s">
        <v>7</v>
      </c>
      <c r="I41" s="108">
        <f>$K$92</f>
        <v>0.74114065065548262</v>
      </c>
      <c r="J41" s="102"/>
      <c r="K41" s="101">
        <f>+(I41*F41)</f>
        <v>0</v>
      </c>
      <c r="L41" s="112"/>
      <c r="M41" s="112"/>
      <c r="N41" s="653"/>
      <c r="O41" s="113"/>
      <c r="P41" s="105"/>
      <c r="Q41" s="80"/>
      <c r="T41" s="21"/>
    </row>
    <row r="42" spans="1:20">
      <c r="A42" s="100">
        <f t="shared" si="0"/>
        <v>22</v>
      </c>
      <c r="B42" s="100"/>
      <c r="C42" s="118" t="s">
        <v>317</v>
      </c>
      <c r="D42" s="417" t="s">
        <v>80</v>
      </c>
      <c r="E42" s="110" t="s">
        <v>291</v>
      </c>
      <c r="F42" s="101">
        <f>'H-32A-WP09 - Transmission O&amp;M'!G25</f>
        <v>468744</v>
      </c>
      <c r="G42" s="102"/>
      <c r="H42" s="102" t="s">
        <v>276</v>
      </c>
      <c r="I42" s="108">
        <v>1</v>
      </c>
      <c r="J42" s="102"/>
      <c r="K42" s="101">
        <f>+(I42*F42)</f>
        <v>468744</v>
      </c>
      <c r="L42" s="112"/>
      <c r="M42" s="112"/>
      <c r="N42" s="653"/>
      <c r="O42" s="113"/>
      <c r="P42" s="105"/>
      <c r="Q42" s="80"/>
      <c r="T42" s="21"/>
    </row>
    <row r="43" spans="1:20">
      <c r="A43" s="100">
        <f t="shared" si="0"/>
        <v>23</v>
      </c>
      <c r="B43" s="100"/>
      <c r="C43" s="109" t="s">
        <v>15</v>
      </c>
      <c r="D43" s="75" t="s">
        <v>112</v>
      </c>
      <c r="E43" s="110" t="s">
        <v>86</v>
      </c>
      <c r="F43" s="111">
        <v>0</v>
      </c>
      <c r="G43" s="102"/>
      <c r="H43" s="102" t="s">
        <v>7</v>
      </c>
      <c r="I43" s="108">
        <f>$K$92</f>
        <v>0.74114065065548262</v>
      </c>
      <c r="J43" s="102"/>
      <c r="K43" s="101">
        <f>+I43*F43</f>
        <v>0</v>
      </c>
      <c r="L43" s="112"/>
      <c r="M43" s="112"/>
      <c r="N43" s="653"/>
      <c r="O43" s="102"/>
      <c r="P43" s="105"/>
      <c r="Q43" s="80"/>
      <c r="T43" s="21"/>
    </row>
    <row r="44" spans="1:20">
      <c r="A44" s="100">
        <f t="shared" si="0"/>
        <v>24</v>
      </c>
      <c r="B44" s="100"/>
      <c r="C44" s="109" t="s">
        <v>49</v>
      </c>
      <c r="D44" s="75" t="s">
        <v>116</v>
      </c>
      <c r="E44" s="110" t="s">
        <v>86</v>
      </c>
      <c r="F44" s="111">
        <v>0</v>
      </c>
      <c r="G44" s="102"/>
      <c r="H44" s="102" t="s">
        <v>7</v>
      </c>
      <c r="I44" s="108">
        <f>$K$92</f>
        <v>0.74114065065548262</v>
      </c>
      <c r="J44" s="102"/>
      <c r="K44" s="101">
        <f>+(I44*F44)</f>
        <v>0</v>
      </c>
      <c r="L44" s="112"/>
      <c r="M44" s="112"/>
      <c r="N44" s="653"/>
      <c r="O44" s="110"/>
      <c r="P44" s="105"/>
      <c r="Q44" s="80"/>
      <c r="T44" s="21"/>
    </row>
    <row r="45" spans="1:20">
      <c r="A45" s="100">
        <f t="shared" si="0"/>
        <v>25</v>
      </c>
      <c r="B45" s="100"/>
      <c r="C45" s="109" t="s">
        <v>403</v>
      </c>
      <c r="D45" s="75" t="s">
        <v>293</v>
      </c>
      <c r="E45" s="110" t="s">
        <v>291</v>
      </c>
      <c r="F45" s="101">
        <f>'H-32A-WP09 - Transmission O&amp;M'!E96</f>
        <v>2497577</v>
      </c>
      <c r="G45" s="102"/>
      <c r="H45" s="102" t="s">
        <v>47</v>
      </c>
      <c r="I45" s="108">
        <f>$K$128</f>
        <v>0.74114065065548262</v>
      </c>
      <c r="J45" s="102"/>
      <c r="K45" s="101">
        <f>+I45*F45</f>
        <v>1851055.8428421684</v>
      </c>
      <c r="L45" s="102"/>
      <c r="M45" s="102"/>
      <c r="N45" s="120"/>
      <c r="O45" s="114"/>
      <c r="P45" s="105"/>
      <c r="Q45" s="80"/>
      <c r="T45" s="21"/>
    </row>
    <row r="46" spans="1:20">
      <c r="A46" s="100">
        <f t="shared" si="0"/>
        <v>26</v>
      </c>
      <c r="B46" s="100"/>
      <c r="C46" s="118" t="s">
        <v>318</v>
      </c>
      <c r="D46" s="102"/>
      <c r="E46" s="110" t="s">
        <v>291</v>
      </c>
      <c r="F46" s="101">
        <v>0</v>
      </c>
      <c r="G46" s="102"/>
      <c r="H46" s="102" t="s">
        <v>276</v>
      </c>
      <c r="I46" s="108">
        <v>1</v>
      </c>
      <c r="J46" s="102"/>
      <c r="K46" s="101">
        <f>+(I46*F46)</f>
        <v>0</v>
      </c>
      <c r="L46" s="102"/>
      <c r="M46" s="102"/>
      <c r="N46" s="120"/>
      <c r="O46" s="114"/>
      <c r="P46" s="105"/>
      <c r="Q46" s="80"/>
      <c r="T46" s="21"/>
    </row>
    <row r="47" spans="1:20">
      <c r="A47" s="100">
        <f t="shared" si="0"/>
        <v>27</v>
      </c>
      <c r="B47" s="100"/>
      <c r="C47" s="109" t="s">
        <v>404</v>
      </c>
      <c r="D47" s="75"/>
      <c r="E47" s="102" t="s">
        <v>89</v>
      </c>
      <c r="F47" s="101">
        <f>'H-32A-WP03 - Start Up Costs'!H58</f>
        <v>0</v>
      </c>
      <c r="G47" s="102"/>
      <c r="H47" s="102" t="s">
        <v>276</v>
      </c>
      <c r="I47" s="108">
        <v>1</v>
      </c>
      <c r="J47" s="102"/>
      <c r="K47" s="101">
        <f>+I47*F47</f>
        <v>0</v>
      </c>
      <c r="L47" s="102"/>
      <c r="M47" s="102"/>
      <c r="N47" s="120"/>
      <c r="O47" s="114"/>
      <c r="P47" s="105"/>
      <c r="Q47" s="80"/>
      <c r="T47" s="21"/>
    </row>
    <row r="48" spans="1:20">
      <c r="A48" s="100">
        <f t="shared" si="0"/>
        <v>28</v>
      </c>
      <c r="B48" s="100"/>
      <c r="C48" s="109" t="s">
        <v>601</v>
      </c>
      <c r="D48" s="75"/>
      <c r="E48" s="102" t="s">
        <v>89</v>
      </c>
      <c r="F48" s="101">
        <f>'H-32A-WP03 - Start Up Costs'!H66</f>
        <v>215788.07000000004</v>
      </c>
      <c r="G48" s="102"/>
      <c r="H48" s="102"/>
      <c r="I48" s="108"/>
      <c r="J48" s="102"/>
      <c r="K48" s="101"/>
      <c r="L48" s="102"/>
      <c r="M48" s="102"/>
      <c r="N48" s="120"/>
      <c r="O48" s="114"/>
      <c r="P48" s="105"/>
      <c r="Q48" s="80"/>
      <c r="T48" s="21"/>
    </row>
    <row r="49" spans="1:20">
      <c r="A49" s="100">
        <f t="shared" si="0"/>
        <v>29</v>
      </c>
      <c r="B49" s="100"/>
      <c r="C49" s="109" t="s">
        <v>368</v>
      </c>
      <c r="D49" s="75"/>
      <c r="E49" s="102" t="s">
        <v>89</v>
      </c>
      <c r="F49" s="101">
        <f>'H-32A-WP03 - Start Up Costs'!F67+'H-32A-WP03 - Start Up Costs'!F68</f>
        <v>4236.9800000000005</v>
      </c>
      <c r="G49" s="102"/>
      <c r="H49" s="102" t="s">
        <v>276</v>
      </c>
      <c r="I49" s="108">
        <v>0</v>
      </c>
      <c r="J49" s="102"/>
      <c r="K49" s="101">
        <f>J49*F49</f>
        <v>0</v>
      </c>
      <c r="L49" s="102"/>
      <c r="M49" s="102"/>
      <c r="N49" s="120"/>
      <c r="O49" s="114"/>
      <c r="P49" s="105"/>
      <c r="Q49" s="80"/>
      <c r="T49" s="21"/>
    </row>
    <row r="50" spans="1:20" ht="19" thickBot="1">
      <c r="A50" s="100">
        <f t="shared" si="0"/>
        <v>30</v>
      </c>
      <c r="B50" s="100"/>
      <c r="C50" s="109" t="s">
        <v>379</v>
      </c>
      <c r="D50" s="109"/>
      <c r="E50" s="102" t="s">
        <v>89</v>
      </c>
      <c r="F50" s="116">
        <f>'H-32A-WP03 - Start Up Costs'!F36</f>
        <v>28423.043333333335</v>
      </c>
      <c r="G50" s="102"/>
      <c r="H50" s="102" t="s">
        <v>276</v>
      </c>
      <c r="I50" s="108">
        <v>1</v>
      </c>
      <c r="J50" s="102"/>
      <c r="K50" s="116">
        <f>+I50*F50</f>
        <v>28423.043333333335</v>
      </c>
      <c r="L50" s="102"/>
      <c r="M50" s="102"/>
      <c r="N50" s="592"/>
      <c r="O50" s="117"/>
      <c r="P50" s="105"/>
      <c r="Q50" s="80"/>
    </row>
    <row r="51" spans="1:20">
      <c r="A51" s="100">
        <f t="shared" si="0"/>
        <v>31</v>
      </c>
      <c r="B51" s="100"/>
      <c r="C51" s="766" t="s">
        <v>524</v>
      </c>
      <c r="D51" s="109"/>
      <c r="E51" s="102"/>
      <c r="F51" s="101">
        <f>F41+F42+SUM(F45:F50)-F43-F44</f>
        <v>3214769.0933333333</v>
      </c>
      <c r="G51" s="102"/>
      <c r="H51" s="102"/>
      <c r="I51" s="108"/>
      <c r="J51" s="102"/>
      <c r="K51" s="101">
        <f>K41+K42+SUM(K45:K50)-K43-K44</f>
        <v>2348222.8861755016</v>
      </c>
      <c r="L51" s="102"/>
      <c r="M51" s="102"/>
      <c r="N51" s="120"/>
      <c r="O51" s="102"/>
      <c r="P51" s="105"/>
      <c r="Q51" s="80"/>
    </row>
    <row r="52" spans="1:20">
      <c r="A52" s="100">
        <f t="shared" si="0"/>
        <v>32</v>
      </c>
      <c r="B52" s="100"/>
      <c r="C52" s="109"/>
      <c r="D52" s="109"/>
      <c r="E52" s="102"/>
      <c r="F52" s="101"/>
      <c r="G52" s="102"/>
      <c r="H52" s="102"/>
      <c r="I52" s="108"/>
      <c r="J52" s="102"/>
      <c r="K52" s="101"/>
      <c r="L52" s="102"/>
      <c r="M52" s="102"/>
      <c r="N52" s="120"/>
      <c r="O52" s="102"/>
      <c r="P52" s="105"/>
      <c r="Q52" s="80"/>
    </row>
    <row r="53" spans="1:20">
      <c r="A53" s="100">
        <f t="shared" si="0"/>
        <v>33</v>
      </c>
      <c r="B53" s="100"/>
      <c r="C53" s="68" t="s">
        <v>120</v>
      </c>
      <c r="D53" s="109"/>
      <c r="E53" s="102"/>
      <c r="F53" s="101"/>
      <c r="G53" s="102"/>
      <c r="H53" s="102"/>
      <c r="I53" s="108"/>
      <c r="J53" s="102"/>
      <c r="K53" s="101"/>
      <c r="L53" s="102"/>
      <c r="M53" s="102"/>
      <c r="N53" s="120"/>
      <c r="O53" s="102"/>
      <c r="P53" s="624"/>
      <c r="Q53" s="625"/>
      <c r="R53" s="626"/>
      <c r="S53" s="626"/>
      <c r="T53" s="626"/>
    </row>
    <row r="54" spans="1:20">
      <c r="A54" s="100">
        <f t="shared" si="0"/>
        <v>34</v>
      </c>
      <c r="B54" s="100"/>
      <c r="C54" s="68" t="s">
        <v>253</v>
      </c>
      <c r="D54" s="109"/>
      <c r="E54" s="102" t="s">
        <v>139</v>
      </c>
      <c r="F54" s="111">
        <f>'H-32A-WP06 - Debt Service'!C14</f>
        <v>1901836.1503295565</v>
      </c>
      <c r="G54" s="102"/>
      <c r="H54" s="102" t="s">
        <v>7</v>
      </c>
      <c r="I54" s="108">
        <f t="shared" ref="I54:I57" si="1">$K$92</f>
        <v>0.74114065065548262</v>
      </c>
      <c r="J54" s="102"/>
      <c r="K54" s="101">
        <f t="shared" ref="K54:K55" si="2">+I54*F54</f>
        <v>1409528.0818953658</v>
      </c>
      <c r="L54" s="102"/>
      <c r="M54" s="102"/>
      <c r="N54" s="120"/>
      <c r="O54" s="102"/>
      <c r="P54" s="627"/>
      <c r="Q54" s="625"/>
      <c r="R54" s="626"/>
      <c r="S54" s="626"/>
      <c r="T54" s="626"/>
    </row>
    <row r="55" spans="1:20" ht="18.5">
      <c r="A55" s="100">
        <f t="shared" si="0"/>
        <v>35</v>
      </c>
      <c r="B55" s="100"/>
      <c r="C55" s="68" t="s">
        <v>121</v>
      </c>
      <c r="D55" s="109"/>
      <c r="E55" s="102"/>
      <c r="F55" s="408">
        <v>0</v>
      </c>
      <c r="G55" s="102"/>
      <c r="H55" s="102" t="s">
        <v>7</v>
      </c>
      <c r="I55" s="108">
        <f t="shared" si="1"/>
        <v>0.74114065065548262</v>
      </c>
      <c r="J55" s="102"/>
      <c r="K55" s="204">
        <f t="shared" si="2"/>
        <v>0</v>
      </c>
      <c r="L55" s="102"/>
      <c r="M55" s="102"/>
      <c r="N55" s="120"/>
      <c r="O55" s="102"/>
      <c r="P55" s="628"/>
      <c r="Q55" s="625"/>
      <c r="R55" s="626"/>
      <c r="S55" s="626"/>
      <c r="T55" s="626"/>
    </row>
    <row r="56" spans="1:20">
      <c r="A56" s="100">
        <f t="shared" si="0"/>
        <v>36</v>
      </c>
      <c r="B56" s="100"/>
      <c r="C56" s="68" t="s">
        <v>430</v>
      </c>
      <c r="D56" s="109"/>
      <c r="E56" s="102"/>
      <c r="F56" s="101">
        <f>SUM(F54:F55)</f>
        <v>1901836.1503295565</v>
      </c>
      <c r="G56" s="102"/>
      <c r="H56" s="102"/>
      <c r="I56" s="108"/>
      <c r="J56" s="102"/>
      <c r="K56" s="101">
        <f>SUM(K54:K55)</f>
        <v>1409528.0818953658</v>
      </c>
      <c r="L56" s="102"/>
      <c r="M56" s="102"/>
      <c r="N56" s="120"/>
      <c r="O56" s="102"/>
      <c r="P56" s="609"/>
      <c r="Q56" s="625"/>
      <c r="R56" s="626"/>
      <c r="S56" s="626"/>
      <c r="T56" s="626"/>
    </row>
    <row r="57" spans="1:20" ht="18.5">
      <c r="A57" s="100">
        <f t="shared" si="0"/>
        <v>37</v>
      </c>
      <c r="B57" s="100"/>
      <c r="C57" s="109" t="s">
        <v>353</v>
      </c>
      <c r="D57" s="109"/>
      <c r="E57" s="102" t="s">
        <v>355</v>
      </c>
      <c r="F57" s="101">
        <f>'H-32A-WP06b - Int on Work Cap'!I20</f>
        <v>32500</v>
      </c>
      <c r="G57" s="102"/>
      <c r="H57" s="102" t="s">
        <v>7</v>
      </c>
      <c r="I57" s="108">
        <f t="shared" si="1"/>
        <v>0.74114065065548262</v>
      </c>
      <c r="J57" s="102"/>
      <c r="K57" s="101">
        <f t="shared" ref="K57" si="3">+I57*F57</f>
        <v>24087.071146303184</v>
      </c>
      <c r="L57" s="102"/>
      <c r="M57" s="102"/>
      <c r="N57" s="120"/>
      <c r="O57" s="102"/>
      <c r="P57" s="629"/>
      <c r="Q57" s="625"/>
      <c r="R57" s="626"/>
      <c r="S57" s="626"/>
      <c r="T57" s="626"/>
    </row>
    <row r="58" spans="1:20">
      <c r="A58" s="100">
        <f t="shared" si="0"/>
        <v>38</v>
      </c>
      <c r="B58" s="100"/>
      <c r="C58" s="109"/>
      <c r="D58" s="109"/>
      <c r="E58" s="102"/>
      <c r="F58" s="101"/>
      <c r="G58" s="102"/>
      <c r="H58" s="102"/>
      <c r="I58" s="108"/>
      <c r="J58" s="102"/>
      <c r="K58" s="101"/>
      <c r="L58" s="102"/>
      <c r="M58" s="102"/>
      <c r="N58" s="120"/>
      <c r="O58" s="80"/>
      <c r="P58" s="609"/>
      <c r="Q58" s="625"/>
      <c r="R58" s="626"/>
      <c r="S58" s="626"/>
      <c r="T58" s="626"/>
    </row>
    <row r="59" spans="1:20">
      <c r="A59" s="100">
        <f t="shared" si="0"/>
        <v>39</v>
      </c>
      <c r="B59" s="100"/>
      <c r="C59" s="109" t="s">
        <v>163</v>
      </c>
      <c r="D59" s="109"/>
      <c r="E59" s="105"/>
      <c r="F59" s="101"/>
      <c r="G59" s="102"/>
      <c r="H59" s="102"/>
      <c r="I59" s="108"/>
      <c r="J59" s="102"/>
      <c r="K59" s="101"/>
      <c r="L59" s="102"/>
      <c r="M59" s="102"/>
      <c r="N59" s="120"/>
      <c r="O59" s="102"/>
      <c r="P59" s="609"/>
      <c r="Q59" s="625"/>
      <c r="R59" s="626"/>
      <c r="S59" s="626"/>
      <c r="T59" s="626"/>
    </row>
    <row r="60" spans="1:20">
      <c r="A60" s="100">
        <f t="shared" si="0"/>
        <v>40</v>
      </c>
      <c r="B60" s="100"/>
      <c r="C60" s="109" t="s">
        <v>16</v>
      </c>
      <c r="D60" s="109"/>
      <c r="E60" s="105"/>
      <c r="F60" s="101"/>
      <c r="G60" s="102"/>
      <c r="H60" s="102"/>
      <c r="I60" s="108"/>
      <c r="J60" s="102"/>
      <c r="K60" s="101"/>
      <c r="L60" s="102"/>
      <c r="M60" s="102"/>
      <c r="N60" s="120"/>
      <c r="O60" s="106"/>
      <c r="P60" s="630"/>
      <c r="Q60" s="625"/>
      <c r="R60" s="626"/>
      <c r="S60" s="626"/>
      <c r="T60" s="626"/>
    </row>
    <row r="61" spans="1:20">
      <c r="A61" s="100">
        <f t="shared" si="0"/>
        <v>41</v>
      </c>
      <c r="B61" s="100"/>
      <c r="C61" s="109" t="s">
        <v>17</v>
      </c>
      <c r="D61" s="75" t="s">
        <v>117</v>
      </c>
      <c r="E61" s="110" t="s">
        <v>86</v>
      </c>
      <c r="F61" s="111">
        <v>0</v>
      </c>
      <c r="G61" s="102"/>
      <c r="H61" s="102" t="str">
        <f>H45</f>
        <v>W&amp;S</v>
      </c>
      <c r="I61" s="108">
        <f>$K$128</f>
        <v>0.74114065065548262</v>
      </c>
      <c r="J61" s="102"/>
      <c r="K61" s="101">
        <f>+I61*F61</f>
        <v>0</v>
      </c>
      <c r="L61" s="102"/>
      <c r="M61" s="102"/>
      <c r="N61" s="120"/>
      <c r="O61" s="106"/>
      <c r="P61" s="102"/>
      <c r="Q61" s="80"/>
    </row>
    <row r="62" spans="1:20">
      <c r="A62" s="100">
        <f t="shared" si="0"/>
        <v>42</v>
      </c>
      <c r="B62" s="100"/>
      <c r="C62" s="109" t="s">
        <v>18</v>
      </c>
      <c r="D62" s="75" t="s">
        <v>117</v>
      </c>
      <c r="E62" s="110" t="s">
        <v>86</v>
      </c>
      <c r="F62" s="111">
        <v>0</v>
      </c>
      <c r="G62" s="102"/>
      <c r="H62" s="102" t="str">
        <f>+H61</f>
        <v>W&amp;S</v>
      </c>
      <c r="I62" s="108">
        <f>$K$128</f>
        <v>0.74114065065548262</v>
      </c>
      <c r="J62" s="102"/>
      <c r="K62" s="101">
        <f>+I62*F62</f>
        <v>0</v>
      </c>
      <c r="L62" s="102"/>
      <c r="M62" s="102"/>
      <c r="N62" s="120"/>
      <c r="O62" s="106"/>
      <c r="P62" s="105"/>
      <c r="Q62" s="80"/>
    </row>
    <row r="63" spans="1:20">
      <c r="A63" s="100">
        <v>43</v>
      </c>
      <c r="B63" s="100"/>
      <c r="C63" s="109" t="s">
        <v>19</v>
      </c>
      <c r="D63" s="75" t="s">
        <v>117</v>
      </c>
      <c r="E63" s="102"/>
      <c r="F63" s="101"/>
      <c r="G63" s="102"/>
      <c r="H63" s="102"/>
      <c r="I63" s="108"/>
      <c r="J63" s="102"/>
      <c r="K63" s="101"/>
      <c r="L63" s="102"/>
      <c r="M63" s="102"/>
      <c r="N63" s="120"/>
      <c r="O63" s="106"/>
      <c r="P63" s="105"/>
      <c r="Q63" s="80"/>
    </row>
    <row r="64" spans="1:20">
      <c r="A64" s="100">
        <f t="shared" si="0"/>
        <v>44</v>
      </c>
      <c r="B64" s="100"/>
      <c r="C64" s="109" t="s">
        <v>321</v>
      </c>
      <c r="D64" s="417" t="s">
        <v>80</v>
      </c>
      <c r="E64" s="110" t="s">
        <v>291</v>
      </c>
      <c r="F64" s="101">
        <f>'H-32A-WP09 - Transmission O&amp;M'!G108</f>
        <v>80000</v>
      </c>
      <c r="G64" s="102"/>
      <c r="H64" s="102" t="s">
        <v>276</v>
      </c>
      <c r="I64" s="108">
        <v>1</v>
      </c>
      <c r="J64" s="102"/>
      <c r="K64" s="101">
        <f>+I64*F64</f>
        <v>80000</v>
      </c>
      <c r="L64" s="102"/>
      <c r="M64" s="102"/>
      <c r="N64" s="120"/>
      <c r="O64" s="106"/>
      <c r="P64" s="102"/>
      <c r="Q64" s="80"/>
    </row>
    <row r="65" spans="1:17">
      <c r="A65" s="100">
        <f t="shared" si="0"/>
        <v>45</v>
      </c>
      <c r="B65" s="100"/>
      <c r="C65" s="109" t="s">
        <v>328</v>
      </c>
      <c r="D65" s="75" t="s">
        <v>329</v>
      </c>
      <c r="E65" s="110" t="s">
        <v>291</v>
      </c>
      <c r="F65" s="101">
        <f>'H-32A-WP09 - Transmission O&amp;M'!G134</f>
        <v>0</v>
      </c>
      <c r="G65" s="102"/>
      <c r="H65" s="102" t="s">
        <v>7</v>
      </c>
      <c r="I65" s="108">
        <f>K92</f>
        <v>0.74114065065548262</v>
      </c>
      <c r="J65" s="102"/>
      <c r="K65" s="101">
        <v>0</v>
      </c>
      <c r="L65" s="102"/>
      <c r="M65" s="102"/>
      <c r="N65" s="120"/>
      <c r="O65" s="106"/>
      <c r="P65" s="105"/>
      <c r="Q65" s="80"/>
    </row>
    <row r="66" spans="1:17">
      <c r="A66" s="100">
        <f t="shared" si="0"/>
        <v>46</v>
      </c>
      <c r="B66" s="100"/>
      <c r="C66" s="109" t="s">
        <v>20</v>
      </c>
      <c r="D66" s="75" t="s">
        <v>117</v>
      </c>
      <c r="E66" s="110" t="s">
        <v>86</v>
      </c>
      <c r="F66" s="111">
        <v>0</v>
      </c>
      <c r="G66" s="102"/>
      <c r="H66" s="102" t="str">
        <f>+H64</f>
        <v>D/A</v>
      </c>
      <c r="I66" s="108">
        <v>1</v>
      </c>
      <c r="J66" s="102"/>
      <c r="K66" s="101">
        <f>+I66*F66</f>
        <v>0</v>
      </c>
      <c r="L66" s="102"/>
      <c r="M66" s="102"/>
      <c r="N66" s="120"/>
      <c r="O66" s="106"/>
      <c r="P66" s="105"/>
      <c r="Q66" s="80"/>
    </row>
    <row r="67" spans="1:17" ht="19" thickBot="1">
      <c r="A67" s="100">
        <f t="shared" si="0"/>
        <v>47</v>
      </c>
      <c r="B67" s="100"/>
      <c r="C67" s="109" t="s">
        <v>44</v>
      </c>
      <c r="D67" s="75" t="s">
        <v>117</v>
      </c>
      <c r="E67" s="110" t="s">
        <v>86</v>
      </c>
      <c r="F67" s="115">
        <v>0</v>
      </c>
      <c r="G67" s="102"/>
      <c r="H67" s="102" t="str">
        <f>H66</f>
        <v>D/A</v>
      </c>
      <c r="I67" s="108">
        <v>1</v>
      </c>
      <c r="J67" s="102"/>
      <c r="K67" s="116">
        <f>+I67*F67</f>
        <v>0</v>
      </c>
      <c r="L67" s="102"/>
      <c r="M67" s="102"/>
      <c r="N67" s="592"/>
      <c r="O67" s="106"/>
      <c r="P67" s="105"/>
      <c r="Q67" s="80"/>
    </row>
    <row r="68" spans="1:17">
      <c r="A68" s="100">
        <f t="shared" si="0"/>
        <v>48</v>
      </c>
      <c r="B68" s="100"/>
      <c r="C68" s="109" t="s">
        <v>429</v>
      </c>
      <c r="D68" s="109"/>
      <c r="E68" s="102"/>
      <c r="F68" s="101">
        <f>SUM(F61:F67)</f>
        <v>80000</v>
      </c>
      <c r="G68" s="102"/>
      <c r="H68" s="102"/>
      <c r="I68" s="119"/>
      <c r="J68" s="102"/>
      <c r="K68" s="101">
        <f>SUM(K61:K67)</f>
        <v>80000</v>
      </c>
      <c r="L68" s="102"/>
      <c r="M68" s="102"/>
      <c r="N68" s="120"/>
      <c r="O68" s="102"/>
      <c r="P68" s="105"/>
      <c r="Q68" s="80"/>
    </row>
    <row r="69" spans="1:17">
      <c r="A69" s="100">
        <f t="shared" si="0"/>
        <v>49</v>
      </c>
      <c r="B69" s="100"/>
      <c r="C69" s="109"/>
      <c r="D69" s="109"/>
      <c r="E69" s="102"/>
      <c r="F69" s="101"/>
      <c r="G69" s="102"/>
      <c r="H69" s="102"/>
      <c r="I69" s="119"/>
      <c r="J69" s="102"/>
      <c r="K69" s="101"/>
      <c r="L69" s="102"/>
      <c r="M69" s="102"/>
      <c r="N69" s="120"/>
      <c r="O69" s="102"/>
      <c r="P69" s="105"/>
      <c r="Q69" s="80"/>
    </row>
    <row r="70" spans="1:17">
      <c r="A70" s="100">
        <f t="shared" si="0"/>
        <v>50</v>
      </c>
      <c r="B70" s="100"/>
      <c r="C70" s="109" t="s">
        <v>428</v>
      </c>
      <c r="D70" s="109"/>
      <c r="E70" s="102"/>
      <c r="F70" s="101">
        <f>F68+F56+F51+F57</f>
        <v>5229105.24366289</v>
      </c>
      <c r="G70" s="102"/>
      <c r="H70" s="102"/>
      <c r="I70" s="119"/>
      <c r="J70" s="102"/>
      <c r="K70" s="101">
        <f>K68+K56+K51+K57</f>
        <v>3861838.0392171708</v>
      </c>
      <c r="L70" s="102"/>
      <c r="M70" s="102"/>
      <c r="N70" s="120"/>
      <c r="O70" s="102"/>
      <c r="P70" s="105"/>
      <c r="Q70" s="80"/>
    </row>
    <row r="71" spans="1:17">
      <c r="A71" s="100">
        <f t="shared" si="0"/>
        <v>51</v>
      </c>
      <c r="B71" s="100"/>
      <c r="C71" s="109"/>
      <c r="D71" s="473" t="s">
        <v>350</v>
      </c>
      <c r="E71" s="102"/>
      <c r="F71" s="101"/>
      <c r="G71" s="102"/>
      <c r="H71" s="102"/>
      <c r="I71" s="119"/>
      <c r="J71" s="102"/>
      <c r="K71" s="101"/>
      <c r="L71" s="102"/>
      <c r="M71" s="102"/>
      <c r="N71" s="120"/>
      <c r="O71" s="102"/>
      <c r="P71" s="105"/>
      <c r="Q71" s="80"/>
    </row>
    <row r="72" spans="1:17">
      <c r="A72" s="100">
        <f t="shared" si="0"/>
        <v>52</v>
      </c>
      <c r="B72" s="100"/>
      <c r="C72" s="109" t="s">
        <v>523</v>
      </c>
      <c r="D72" s="109" t="s">
        <v>348</v>
      </c>
      <c r="E72" s="472">
        <v>0.4</v>
      </c>
      <c r="F72" s="101">
        <f>'H-32A-WP10 - Margin Requirement'!F23</f>
        <v>760734.46013182262</v>
      </c>
      <c r="G72" s="102"/>
      <c r="H72" s="102" t="str">
        <f>H67</f>
        <v>D/A</v>
      </c>
      <c r="I72" s="599">
        <f>I65</f>
        <v>0.74114065065548262</v>
      </c>
      <c r="J72" s="102"/>
      <c r="K72" s="101">
        <f>+I72*F72</f>
        <v>563811.23275814636</v>
      </c>
      <c r="L72" s="102"/>
      <c r="M72" s="102"/>
      <c r="N72" s="120"/>
      <c r="O72" s="102"/>
      <c r="P72" s="105"/>
      <c r="Q72" s="80"/>
    </row>
    <row r="73" spans="1:17">
      <c r="A73" s="100">
        <f t="shared" si="0"/>
        <v>53</v>
      </c>
      <c r="B73" s="100"/>
      <c r="C73" s="109"/>
      <c r="D73" s="109"/>
      <c r="E73" s="102"/>
      <c r="F73" s="101"/>
      <c r="G73" s="102"/>
      <c r="H73" s="102"/>
      <c r="I73" s="119"/>
      <c r="J73" s="102"/>
      <c r="K73" s="101"/>
      <c r="L73" s="102"/>
      <c r="M73" s="102"/>
      <c r="N73" s="120"/>
      <c r="O73" s="102"/>
      <c r="P73" s="105"/>
      <c r="Q73" s="80"/>
    </row>
    <row r="74" spans="1:17">
      <c r="A74" s="100">
        <f t="shared" si="0"/>
        <v>54</v>
      </c>
      <c r="B74" s="100"/>
      <c r="C74" s="109" t="s">
        <v>427</v>
      </c>
      <c r="D74" s="109"/>
      <c r="E74" s="102"/>
      <c r="F74" s="120">
        <f>F72+F70</f>
        <v>5989839.7037947122</v>
      </c>
      <c r="G74" s="102"/>
      <c r="H74" s="102"/>
      <c r="I74" s="102"/>
      <c r="J74" s="102"/>
      <c r="K74" s="120">
        <f>K72+K70</f>
        <v>4425649.271975317</v>
      </c>
      <c r="L74" s="112"/>
      <c r="M74" s="112"/>
      <c r="N74" s="653"/>
      <c r="O74" s="57"/>
      <c r="P74" s="105"/>
      <c r="Q74" s="80"/>
    </row>
    <row r="75" spans="1:17">
      <c r="A75" s="100">
        <f t="shared" si="0"/>
        <v>55</v>
      </c>
      <c r="B75" s="100"/>
      <c r="C75" s="109"/>
      <c r="D75" s="109"/>
      <c r="E75" s="102"/>
      <c r="F75" s="120"/>
      <c r="G75" s="102"/>
      <c r="H75" s="102"/>
      <c r="I75" s="102"/>
      <c r="J75" s="102"/>
      <c r="K75" s="120"/>
      <c r="L75" s="112"/>
      <c r="M75" s="112"/>
      <c r="N75" s="653"/>
      <c r="O75" s="57"/>
      <c r="P75" s="105"/>
      <c r="Q75" s="80"/>
    </row>
    <row r="76" spans="1:17">
      <c r="A76" s="100">
        <f t="shared" si="0"/>
        <v>56</v>
      </c>
      <c r="B76" s="100"/>
      <c r="C76" s="109" t="s">
        <v>131</v>
      </c>
      <c r="D76" s="109"/>
      <c r="E76" s="102"/>
      <c r="F76" s="120"/>
      <c r="G76" s="102"/>
      <c r="H76" s="102"/>
      <c r="I76" s="102"/>
      <c r="J76" s="102"/>
      <c r="K76" s="120"/>
      <c r="L76" s="112"/>
      <c r="M76" s="112"/>
      <c r="N76" s="653"/>
      <c r="O76" s="57"/>
      <c r="P76" s="105"/>
      <c r="Q76" s="80"/>
    </row>
    <row r="77" spans="1:17">
      <c r="A77" s="100">
        <f t="shared" si="0"/>
        <v>57</v>
      </c>
      <c r="B77" s="100"/>
      <c r="C77" s="109" t="s">
        <v>11</v>
      </c>
      <c r="D77" s="109"/>
      <c r="E77" s="105"/>
      <c r="F77" s="120">
        <v>0</v>
      </c>
      <c r="G77" s="102"/>
      <c r="H77" s="102" t="s">
        <v>12</v>
      </c>
      <c r="I77" s="591" t="s">
        <v>0</v>
      </c>
      <c r="J77" s="102"/>
      <c r="K77" s="102" t="s">
        <v>0</v>
      </c>
      <c r="L77" s="102"/>
      <c r="M77" s="102"/>
      <c r="N77" s="120"/>
      <c r="O77" s="75"/>
      <c r="P77" s="105"/>
      <c r="Q77" s="80"/>
    </row>
    <row r="78" spans="1:17">
      <c r="A78" s="100">
        <f t="shared" si="0"/>
        <v>58</v>
      </c>
      <c r="B78" s="100"/>
      <c r="C78" s="109" t="s">
        <v>111</v>
      </c>
      <c r="D78" s="102" t="s">
        <v>98</v>
      </c>
      <c r="E78" s="102" t="s">
        <v>88</v>
      </c>
      <c r="F78" s="101">
        <f>'H-32A-WP04 - Zonal Investment'!F39</f>
        <v>11986168.363846153</v>
      </c>
      <c r="G78" s="102"/>
      <c r="H78" s="102" t="s">
        <v>276</v>
      </c>
      <c r="I78" s="108">
        <v>1</v>
      </c>
      <c r="J78" s="102"/>
      <c r="K78" s="101">
        <f>I78*F78</f>
        <v>11986168.363846153</v>
      </c>
      <c r="L78" s="102"/>
      <c r="M78" s="102"/>
      <c r="N78" s="120"/>
      <c r="O78" s="75"/>
      <c r="P78" s="587"/>
      <c r="Q78" s="80"/>
    </row>
    <row r="79" spans="1:17">
      <c r="A79" s="100">
        <f t="shared" si="0"/>
        <v>59</v>
      </c>
      <c r="B79" s="100"/>
      <c r="C79" s="109" t="s">
        <v>13</v>
      </c>
      <c r="D79" s="109"/>
      <c r="E79" s="105"/>
      <c r="F79" s="120">
        <v>0</v>
      </c>
      <c r="G79" s="102"/>
      <c r="H79" s="102" t="s">
        <v>30</v>
      </c>
      <c r="I79" s="108" t="s">
        <v>0</v>
      </c>
      <c r="J79" s="102"/>
      <c r="K79" s="101">
        <v>0</v>
      </c>
      <c r="L79" s="102"/>
      <c r="M79" s="102"/>
      <c r="N79" s="120"/>
      <c r="O79" s="75"/>
      <c r="P79" s="105"/>
      <c r="Q79" s="80"/>
    </row>
    <row r="80" spans="1:17">
      <c r="A80" s="100">
        <f t="shared" si="0"/>
        <v>60</v>
      </c>
      <c r="B80" s="100"/>
      <c r="C80" s="109" t="s">
        <v>14</v>
      </c>
      <c r="D80" s="102" t="s">
        <v>99</v>
      </c>
      <c r="E80" s="105" t="s">
        <v>100</v>
      </c>
      <c r="F80" s="120">
        <f>'H-32A-WP01 - Plant'!H28+'H-32A-WP01 - Plant'!I28</f>
        <v>0</v>
      </c>
      <c r="G80" s="102"/>
      <c r="H80" s="102" t="s">
        <v>47</v>
      </c>
      <c r="I80" s="108">
        <f>$K$128</f>
        <v>0.74114065065548262</v>
      </c>
      <c r="J80" s="102"/>
      <c r="K80" s="120">
        <f>+I80*F80</f>
        <v>0</v>
      </c>
      <c r="L80" s="102"/>
      <c r="M80" s="102"/>
      <c r="N80" s="120"/>
      <c r="O80" s="75"/>
      <c r="P80" s="105"/>
      <c r="Q80" s="80"/>
    </row>
    <row r="81" spans="1:23">
      <c r="A81" s="100">
        <f t="shared" si="0"/>
        <v>61</v>
      </c>
      <c r="B81" s="100"/>
      <c r="C81" s="109" t="s">
        <v>125</v>
      </c>
      <c r="D81" s="109"/>
      <c r="E81" s="105"/>
      <c r="F81" s="120">
        <v>0</v>
      </c>
      <c r="G81" s="102"/>
      <c r="H81" s="102" t="s">
        <v>7</v>
      </c>
      <c r="I81" s="108">
        <f>$K$128</f>
        <v>0.74114065065548262</v>
      </c>
      <c r="J81" s="102"/>
      <c r="K81" s="120">
        <f>+I81*F81</f>
        <v>0</v>
      </c>
      <c r="L81" s="102"/>
      <c r="M81" s="102"/>
      <c r="N81" s="120"/>
      <c r="O81" s="75"/>
      <c r="P81" s="105"/>
      <c r="Q81" s="80"/>
    </row>
    <row r="82" spans="1:23" ht="18.5">
      <c r="A82" s="100">
        <f t="shared" si="0"/>
        <v>62</v>
      </c>
      <c r="B82" s="100"/>
      <c r="C82" s="109" t="s">
        <v>29</v>
      </c>
      <c r="D82" s="109"/>
      <c r="E82" s="105"/>
      <c r="F82" s="592">
        <v>0</v>
      </c>
      <c r="G82" s="102"/>
      <c r="H82" s="102" t="s">
        <v>7</v>
      </c>
      <c r="I82" s="108">
        <f>$K$92</f>
        <v>0.74114065065548262</v>
      </c>
      <c r="J82" s="102"/>
      <c r="K82" s="204">
        <v>0</v>
      </c>
      <c r="L82" s="102"/>
      <c r="M82" s="102"/>
      <c r="N82" s="120"/>
      <c r="O82" s="75"/>
      <c r="P82" s="105"/>
      <c r="Q82" s="80"/>
    </row>
    <row r="83" spans="1:23">
      <c r="A83" s="100">
        <f t="shared" si="0"/>
        <v>63</v>
      </c>
      <c r="B83" s="100"/>
      <c r="C83" s="124" t="s">
        <v>426</v>
      </c>
      <c r="D83" s="124"/>
      <c r="E83" s="102"/>
      <c r="F83" s="101">
        <f>SUM(F77:F82)</f>
        <v>11986168.363846153</v>
      </c>
      <c r="G83" s="102"/>
      <c r="H83" s="593"/>
      <c r="I83" s="594"/>
      <c r="J83" s="102"/>
      <c r="K83" s="101">
        <f>SUM(K77:K82)</f>
        <v>11986168.363846153</v>
      </c>
      <c r="L83" s="102"/>
      <c r="M83" s="102"/>
      <c r="N83" s="120"/>
      <c r="O83" s="104"/>
      <c r="P83" s="105"/>
      <c r="Q83" s="80"/>
    </row>
    <row r="84" spans="1:23">
      <c r="A84" s="100">
        <f t="shared" si="0"/>
        <v>64</v>
      </c>
      <c r="B84" s="100"/>
      <c r="C84" s="109"/>
      <c r="D84" s="109"/>
      <c r="E84" s="102"/>
      <c r="F84" s="120"/>
      <c r="G84" s="102"/>
      <c r="H84" s="102"/>
      <c r="I84" s="102"/>
      <c r="J84" s="102"/>
      <c r="K84" s="120"/>
      <c r="L84" s="112"/>
      <c r="M84" s="112"/>
      <c r="N84" s="653"/>
      <c r="O84" s="122"/>
      <c r="P84" s="105"/>
      <c r="Q84" s="80"/>
    </row>
    <row r="85" spans="1:23" ht="18">
      <c r="A85" s="100">
        <f t="shared" si="0"/>
        <v>65</v>
      </c>
      <c r="B85" s="100"/>
      <c r="C85" s="595" t="s">
        <v>33</v>
      </c>
      <c r="D85" s="596"/>
      <c r="E85" s="112"/>
      <c r="F85" s="123"/>
      <c r="G85" s="112"/>
      <c r="H85" s="112"/>
      <c r="I85" s="112"/>
      <c r="J85" s="112"/>
      <c r="K85" s="123"/>
      <c r="L85" s="102"/>
      <c r="M85" s="102"/>
      <c r="N85" s="120"/>
      <c r="O85" s="102"/>
      <c r="P85" s="105"/>
      <c r="Q85" s="80"/>
    </row>
    <row r="86" spans="1:23">
      <c r="A86" s="100">
        <f t="shared" si="0"/>
        <v>66</v>
      </c>
      <c r="B86" s="100"/>
      <c r="C86" s="124"/>
      <c r="D86" s="124"/>
      <c r="E86" s="112"/>
      <c r="F86" s="123"/>
      <c r="G86" s="112"/>
      <c r="H86" s="112"/>
      <c r="I86" s="112"/>
      <c r="J86" s="112"/>
      <c r="K86" s="123"/>
      <c r="L86" s="102"/>
      <c r="M86" s="102"/>
      <c r="N86" s="120"/>
      <c r="O86" s="102"/>
      <c r="P86" s="105"/>
      <c r="Q86" s="80"/>
    </row>
    <row r="87" spans="1:23">
      <c r="A87" s="100">
        <f t="shared" si="0"/>
        <v>67</v>
      </c>
      <c r="B87" s="100"/>
      <c r="C87" s="125" t="s">
        <v>425</v>
      </c>
      <c r="D87" s="125"/>
      <c r="E87" s="105" t="s">
        <v>118</v>
      </c>
      <c r="F87" s="101"/>
      <c r="G87" s="102"/>
      <c r="H87" s="102"/>
      <c r="I87" s="102"/>
      <c r="J87" s="102"/>
      <c r="K87" s="101">
        <f>'H-32A-WP04 - Zonal Investment'!I35</f>
        <v>16172596.056153845</v>
      </c>
      <c r="L87" s="102"/>
      <c r="M87" s="102"/>
      <c r="N87" s="120"/>
      <c r="O87" s="102"/>
      <c r="P87" s="105"/>
      <c r="Q87" s="80"/>
    </row>
    <row r="88" spans="1:23">
      <c r="A88" s="100">
        <f t="shared" si="0"/>
        <v>68</v>
      </c>
      <c r="B88" s="100"/>
      <c r="C88" s="125" t="s">
        <v>75</v>
      </c>
      <c r="D88" s="125"/>
      <c r="E88" s="105" t="s">
        <v>118</v>
      </c>
      <c r="F88" s="120"/>
      <c r="G88" s="105"/>
      <c r="H88" s="105"/>
      <c r="I88" s="105"/>
      <c r="J88" s="105"/>
      <c r="K88" s="101">
        <f>'H-32A-WP04 - Zonal Investment'!G35+'H-32A-WP04 - Zonal Investment'!H35</f>
        <v>4186427.6923076925</v>
      </c>
      <c r="L88" s="102"/>
      <c r="M88" s="102"/>
      <c r="N88" s="120"/>
      <c r="O88" s="102"/>
      <c r="P88" s="105"/>
      <c r="Q88" s="80"/>
    </row>
    <row r="89" spans="1:23" ht="16" thickBot="1">
      <c r="A89" s="100">
        <f t="shared" si="0"/>
        <v>69</v>
      </c>
      <c r="B89" s="100"/>
      <c r="C89" s="597" t="s">
        <v>31</v>
      </c>
      <c r="D89" s="597"/>
      <c r="E89" s="105" t="s">
        <v>118</v>
      </c>
      <c r="F89" s="120"/>
      <c r="G89" s="102"/>
      <c r="H89" s="102"/>
      <c r="I89" s="126"/>
      <c r="J89" s="102"/>
      <c r="K89" s="116">
        <f>'H-32A-WP04 - Zonal Investment'!F52</f>
        <v>0</v>
      </c>
      <c r="L89" s="102"/>
      <c r="M89" s="102"/>
      <c r="N89" s="120"/>
      <c r="O89" s="102"/>
      <c r="P89" s="105"/>
      <c r="Q89" s="80"/>
    </row>
    <row r="90" spans="1:23">
      <c r="A90" s="100">
        <f t="shared" ref="A90:A165" si="4">A89+1</f>
        <v>70</v>
      </c>
      <c r="B90" s="100"/>
      <c r="C90" s="125" t="s">
        <v>424</v>
      </c>
      <c r="D90" s="125"/>
      <c r="E90" s="112"/>
      <c r="F90" s="101"/>
      <c r="G90" s="102"/>
      <c r="H90" s="102"/>
      <c r="I90" s="126"/>
      <c r="J90" s="102"/>
      <c r="K90" s="101">
        <f>K87-K88-K89</f>
        <v>11986168.363846153</v>
      </c>
      <c r="L90" s="102"/>
      <c r="M90" s="102"/>
      <c r="N90" s="120"/>
      <c r="O90" s="127"/>
      <c r="P90" s="105"/>
      <c r="Q90" s="80"/>
    </row>
    <row r="91" spans="1:23" ht="15.75" customHeight="1">
      <c r="A91" s="100">
        <f t="shared" si="4"/>
        <v>71</v>
      </c>
      <c r="B91" s="100"/>
      <c r="C91" s="105"/>
      <c r="D91" s="105"/>
      <c r="E91" s="112"/>
      <c r="F91" s="101"/>
      <c r="G91" s="102"/>
      <c r="H91" s="102"/>
      <c r="I91" s="126"/>
      <c r="J91" s="102"/>
      <c r="K91" s="105"/>
      <c r="L91" s="102"/>
      <c r="M91" s="102"/>
      <c r="N91" s="120"/>
      <c r="O91" s="102"/>
      <c r="P91" s="105"/>
      <c r="Q91" s="80"/>
    </row>
    <row r="92" spans="1:23" ht="15.75" customHeight="1">
      <c r="A92" s="100">
        <f t="shared" si="4"/>
        <v>72</v>
      </c>
      <c r="B92" s="100"/>
      <c r="C92" s="125" t="s">
        <v>423</v>
      </c>
      <c r="D92" s="125"/>
      <c r="E92" s="128"/>
      <c r="F92" s="101"/>
      <c r="G92" s="129"/>
      <c r="H92" s="129"/>
      <c r="I92" s="130"/>
      <c r="J92" s="102" t="s">
        <v>41</v>
      </c>
      <c r="K92" s="598">
        <f>IF(K87&gt;0,K90/K87,0)</f>
        <v>0.74114065065548262</v>
      </c>
      <c r="L92" s="102"/>
      <c r="M92" s="102"/>
      <c r="N92" s="120"/>
      <c r="O92" s="102"/>
      <c r="P92" s="105"/>
      <c r="Q92" s="80"/>
      <c r="R92" s="9"/>
      <c r="S92" s="9"/>
      <c r="T92" s="9"/>
      <c r="U92" s="10"/>
      <c r="V92" s="10"/>
      <c r="W92" s="10"/>
    </row>
    <row r="93" spans="1:23" ht="15.75" customHeight="1">
      <c r="A93" s="100"/>
      <c r="B93" s="100"/>
      <c r="C93" s="125"/>
      <c r="D93" s="125"/>
      <c r="E93" s="128"/>
      <c r="F93" s="101"/>
      <c r="G93" s="129"/>
      <c r="H93" s="129"/>
      <c r="I93" s="130"/>
      <c r="J93" s="102"/>
      <c r="K93" s="131"/>
      <c r="L93" s="102"/>
      <c r="M93" s="102"/>
      <c r="N93" s="120"/>
      <c r="O93" s="102"/>
      <c r="P93" s="105"/>
      <c r="Q93" s="80"/>
      <c r="R93" s="9"/>
      <c r="S93" s="9"/>
      <c r="T93" s="9"/>
      <c r="U93" s="10"/>
      <c r="V93" s="10"/>
      <c r="W93" s="10"/>
    </row>
    <row r="94" spans="1:23" ht="15.75" customHeight="1">
      <c r="A94" s="100"/>
      <c r="B94" s="100"/>
      <c r="C94" s="125"/>
      <c r="D94" s="125"/>
      <c r="E94" s="128"/>
      <c r="F94" s="101"/>
      <c r="G94" s="129"/>
      <c r="H94" s="129"/>
      <c r="I94" s="130"/>
      <c r="J94" s="102"/>
      <c r="K94" s="131"/>
      <c r="L94" s="102"/>
      <c r="M94" s="102"/>
      <c r="N94" s="120"/>
      <c r="O94" s="102"/>
      <c r="P94" s="105"/>
      <c r="Q94" s="80"/>
      <c r="R94" s="9"/>
      <c r="S94" s="9"/>
      <c r="T94" s="9"/>
      <c r="U94" s="10"/>
      <c r="V94" s="10"/>
      <c r="W94" s="10"/>
    </row>
    <row r="95" spans="1:23" ht="15.75" customHeight="1">
      <c r="A95" s="463" t="str">
        <f ca="1">RIGHT(CELL("filename",D96),LEN(CELL("filename",D96))-FIND("]",CELL("filename",D96)))</f>
        <v>Attachment H-32A</v>
      </c>
      <c r="B95" s="435"/>
      <c r="C95" s="12"/>
      <c r="D95" s="12"/>
      <c r="E95" s="12"/>
      <c r="F95" s="12"/>
      <c r="G95" s="12"/>
      <c r="H95" s="12"/>
      <c r="I95" s="12"/>
      <c r="J95" s="12"/>
      <c r="K95" s="476" t="s">
        <v>478</v>
      </c>
      <c r="N95" s="654"/>
      <c r="O95" s="102"/>
      <c r="P95" s="105"/>
      <c r="Q95" s="80"/>
      <c r="R95" s="9"/>
      <c r="S95" s="9"/>
      <c r="T95" s="9"/>
      <c r="U95" s="10"/>
      <c r="V95" s="10"/>
      <c r="W95" s="10"/>
    </row>
    <row r="96" spans="1:23" ht="19.5" customHeight="1">
      <c r="A96" s="179" t="s">
        <v>50</v>
      </c>
      <c r="B96" s="14"/>
      <c r="C96" s="12"/>
      <c r="D96" s="12"/>
      <c r="E96" s="12"/>
      <c r="F96" s="12"/>
      <c r="G96" s="12"/>
      <c r="H96" s="12"/>
      <c r="I96" s="12"/>
      <c r="J96" s="12"/>
      <c r="K96" s="12"/>
      <c r="L96" s="12" t="s">
        <v>0</v>
      </c>
      <c r="M96" s="12"/>
      <c r="N96" s="655"/>
      <c r="O96" s="102"/>
      <c r="P96" s="105"/>
      <c r="Q96" s="80"/>
      <c r="R96" s="9"/>
      <c r="S96" s="9"/>
      <c r="T96" s="9"/>
      <c r="U96" s="10"/>
      <c r="V96" s="10"/>
      <c r="W96" s="10"/>
    </row>
    <row r="97" spans="1:26" ht="23">
      <c r="A97" s="180" t="s">
        <v>97</v>
      </c>
      <c r="B97" s="15"/>
      <c r="C97" s="12"/>
      <c r="D97" s="12"/>
      <c r="E97" s="12"/>
      <c r="F97" s="13"/>
      <c r="G97" s="12"/>
      <c r="H97" s="12"/>
      <c r="I97" s="12"/>
      <c r="J97" s="12"/>
      <c r="K97" s="12"/>
      <c r="L97" s="12" t="s">
        <v>0</v>
      </c>
      <c r="M97" s="12"/>
      <c r="N97" s="655"/>
      <c r="O97" s="102"/>
      <c r="P97" s="105"/>
      <c r="Q97" s="80"/>
      <c r="R97" s="9"/>
      <c r="S97" s="9"/>
      <c r="T97" s="9"/>
      <c r="U97" s="10"/>
      <c r="V97" s="10"/>
      <c r="W97" s="10"/>
    </row>
    <row r="98" spans="1:26" ht="22.5">
      <c r="A98" s="15"/>
      <c r="B98" s="15"/>
      <c r="C98" s="209" t="s">
        <v>439</v>
      </c>
      <c r="D98" s="205"/>
      <c r="E98" s="205"/>
      <c r="F98" s="206"/>
      <c r="G98" s="205"/>
      <c r="H98" s="205"/>
      <c r="I98" s="205"/>
      <c r="J98" s="205"/>
      <c r="K98" s="207" t="s">
        <v>415</v>
      </c>
      <c r="L98" s="12"/>
      <c r="M98" s="12"/>
      <c r="N98" s="655"/>
      <c r="O98" s="102"/>
      <c r="P98" s="105"/>
      <c r="Q98" s="80"/>
      <c r="R98" s="9"/>
      <c r="S98" s="9"/>
      <c r="T98" s="9"/>
      <c r="U98" s="10"/>
      <c r="V98" s="10"/>
      <c r="W98" s="10"/>
    </row>
    <row r="99" spans="1:26" ht="22.5">
      <c r="A99" s="15"/>
      <c r="B99" s="15"/>
      <c r="C99" s="147" t="s">
        <v>119</v>
      </c>
      <c r="D99" s="12"/>
      <c r="E99" s="12"/>
      <c r="F99" s="13"/>
      <c r="G99" s="12"/>
      <c r="H99" s="12"/>
      <c r="I99" s="12"/>
      <c r="J99" s="12"/>
      <c r="K99" s="12"/>
      <c r="L99" s="12"/>
      <c r="M99" s="12"/>
      <c r="N99" s="655"/>
      <c r="O99" s="102"/>
      <c r="P99" s="105"/>
      <c r="Q99" s="80"/>
      <c r="R99" s="9"/>
      <c r="S99" s="9"/>
      <c r="T99" s="9"/>
      <c r="U99" s="10"/>
      <c r="V99" s="10"/>
      <c r="W99" s="10"/>
    </row>
    <row r="100" spans="1:26" ht="23">
      <c r="A100" s="179" t="str">
        <f>A7</f>
        <v>Year Ended 12/31/2021</v>
      </c>
      <c r="B100" s="14"/>
      <c r="C100" s="12"/>
      <c r="D100" s="12"/>
      <c r="E100" s="12"/>
      <c r="F100" s="12"/>
      <c r="G100" s="12"/>
      <c r="H100" s="12"/>
      <c r="I100" s="12"/>
      <c r="J100" s="12"/>
      <c r="K100" s="12"/>
      <c r="L100" s="12" t="s">
        <v>0</v>
      </c>
      <c r="M100" s="12"/>
      <c r="N100" s="655"/>
      <c r="O100" s="102"/>
      <c r="P100" s="105"/>
      <c r="Q100" s="80"/>
      <c r="R100" s="9"/>
      <c r="S100" s="9"/>
      <c r="T100" s="9"/>
      <c r="U100" s="10"/>
      <c r="V100" s="10"/>
      <c r="W100" s="10"/>
    </row>
    <row r="101" spans="1:26" ht="17.5">
      <c r="A101" s="664" t="str">
        <f>A8</f>
        <v>Projected</v>
      </c>
      <c r="B101" s="62"/>
      <c r="C101" s="12"/>
      <c r="D101" s="205"/>
      <c r="E101" s="208"/>
      <c r="F101" s="12"/>
      <c r="G101" s="12"/>
      <c r="H101" s="12"/>
      <c r="I101" s="12"/>
      <c r="J101" s="12"/>
      <c r="K101" s="12"/>
      <c r="L101" s="12" t="s">
        <v>87</v>
      </c>
      <c r="M101" s="12"/>
      <c r="N101" s="655"/>
      <c r="O101" s="102"/>
      <c r="P101" s="105"/>
      <c r="Q101" s="80"/>
      <c r="R101" s="9"/>
      <c r="S101" s="9"/>
      <c r="T101" s="9"/>
      <c r="U101" s="10"/>
      <c r="V101" s="10"/>
      <c r="W101" s="10"/>
    </row>
    <row r="102" spans="1:26" ht="15.75" customHeight="1">
      <c r="A102" s="61"/>
      <c r="B102" s="61"/>
      <c r="C102" s="7"/>
      <c r="D102" s="7"/>
      <c r="F102" s="7"/>
      <c r="G102" s="6"/>
      <c r="H102" s="6"/>
      <c r="I102" s="8"/>
      <c r="J102" s="6"/>
      <c r="K102" s="178" t="str">
        <f>K9</f>
        <v>Projected</v>
      </c>
      <c r="L102" s="6"/>
      <c r="M102" s="6"/>
      <c r="N102" s="654"/>
      <c r="O102" s="102"/>
      <c r="P102" s="105"/>
      <c r="Q102" s="80"/>
      <c r="R102" s="9"/>
      <c r="S102" s="9"/>
      <c r="T102" s="9"/>
      <c r="U102" s="10"/>
      <c r="V102" s="10"/>
      <c r="W102" s="10"/>
    </row>
    <row r="103" spans="1:26" ht="15.75" customHeight="1">
      <c r="A103" s="80"/>
      <c r="B103" s="80"/>
      <c r="C103" s="68"/>
      <c r="E103" s="90"/>
      <c r="F103" s="80"/>
      <c r="G103" s="80"/>
      <c r="H103" s="80"/>
      <c r="I103" s="80"/>
      <c r="J103" s="80"/>
      <c r="K103" s="210" t="s">
        <v>90</v>
      </c>
      <c r="L103" s="75"/>
      <c r="M103" s="75"/>
      <c r="N103" s="120"/>
      <c r="O103" s="102"/>
      <c r="P103" s="105"/>
      <c r="Q103" s="80"/>
      <c r="R103" s="9"/>
      <c r="S103" s="9"/>
      <c r="T103" s="9"/>
      <c r="U103" s="10"/>
      <c r="V103" s="10"/>
      <c r="W103" s="10"/>
    </row>
    <row r="104" spans="1:26" ht="15.75" customHeight="1">
      <c r="A104" s="91" t="s">
        <v>284</v>
      </c>
      <c r="B104" s="91"/>
      <c r="C104" s="91"/>
      <c r="D104" s="81" t="s">
        <v>132</v>
      </c>
      <c r="E104" s="91"/>
      <c r="F104" s="91"/>
      <c r="G104" s="91"/>
      <c r="H104" s="91"/>
      <c r="I104" s="91"/>
      <c r="J104" s="91"/>
      <c r="K104" s="91" t="s">
        <v>28</v>
      </c>
      <c r="L104" s="75"/>
      <c r="M104" s="75"/>
      <c r="N104" s="120"/>
      <c r="O104" s="102"/>
      <c r="P104" s="105"/>
      <c r="Q104" s="80"/>
      <c r="R104" s="9"/>
      <c r="S104" s="9"/>
      <c r="T104" s="9"/>
      <c r="U104" s="10"/>
      <c r="V104" s="10"/>
      <c r="W104" s="10"/>
    </row>
    <row r="105" spans="1:26" ht="15.75" customHeight="1">
      <c r="A105" s="92" t="s">
        <v>2</v>
      </c>
      <c r="B105" s="92"/>
      <c r="C105" s="92" t="s">
        <v>27</v>
      </c>
      <c r="D105" s="92" t="s">
        <v>94</v>
      </c>
      <c r="E105" s="92" t="s">
        <v>48</v>
      </c>
      <c r="F105" s="92" t="s">
        <v>10</v>
      </c>
      <c r="G105" s="92"/>
      <c r="H105" s="474"/>
      <c r="I105" s="475" t="s">
        <v>5</v>
      </c>
      <c r="J105" s="92"/>
      <c r="K105" s="92" t="s">
        <v>9</v>
      </c>
      <c r="L105" s="75"/>
      <c r="M105" s="75"/>
      <c r="N105" s="120"/>
      <c r="O105" s="102"/>
      <c r="P105" s="105"/>
      <c r="Q105" s="80"/>
      <c r="R105" s="9"/>
      <c r="S105" s="9"/>
      <c r="T105" s="9"/>
      <c r="U105" s="10"/>
      <c r="V105" s="10"/>
      <c r="W105" s="10"/>
    </row>
    <row r="106" spans="1:26" ht="15.75" customHeight="1">
      <c r="A106" s="93" t="s">
        <v>22</v>
      </c>
      <c r="B106" s="93"/>
      <c r="C106" s="93" t="s">
        <v>23</v>
      </c>
      <c r="D106" s="93" t="s">
        <v>24</v>
      </c>
      <c r="E106" s="93" t="s">
        <v>25</v>
      </c>
      <c r="F106" s="93" t="s">
        <v>26</v>
      </c>
      <c r="G106" s="94"/>
      <c r="H106" s="95" t="s">
        <v>45</v>
      </c>
      <c r="I106" s="96"/>
      <c r="J106" s="94"/>
      <c r="K106" s="93" t="s">
        <v>95</v>
      </c>
      <c r="L106" s="75"/>
      <c r="M106" s="75"/>
      <c r="N106" s="120"/>
      <c r="O106" s="102"/>
      <c r="P106" s="105"/>
      <c r="Q106" s="80"/>
      <c r="R106" s="9"/>
      <c r="S106" s="9"/>
      <c r="T106" s="9"/>
      <c r="U106" s="10"/>
      <c r="V106" s="10"/>
      <c r="W106" s="10"/>
    </row>
    <row r="107" spans="1:26" ht="15.75" customHeight="1">
      <c r="A107" s="93"/>
      <c r="B107" s="93"/>
      <c r="C107" s="93"/>
      <c r="D107" s="93"/>
      <c r="E107" s="93"/>
      <c r="F107" s="93"/>
      <c r="G107" s="94"/>
      <c r="H107" s="95"/>
      <c r="I107" s="96"/>
      <c r="J107" s="94"/>
      <c r="K107" s="93"/>
      <c r="L107" s="75"/>
      <c r="M107" s="75"/>
      <c r="N107" s="120"/>
      <c r="O107" s="102"/>
      <c r="P107" s="105"/>
      <c r="Q107" s="80"/>
      <c r="R107" s="9"/>
      <c r="S107" s="9"/>
      <c r="T107" s="9"/>
      <c r="U107" s="10"/>
      <c r="V107" s="10"/>
      <c r="W107" s="10"/>
    </row>
    <row r="108" spans="1:26" ht="15.75" customHeight="1">
      <c r="A108" s="93"/>
      <c r="B108" s="93"/>
      <c r="C108" s="93"/>
      <c r="D108" s="93"/>
      <c r="E108" s="97"/>
      <c r="F108" s="93"/>
      <c r="G108" s="94"/>
      <c r="H108" s="95"/>
      <c r="I108" s="98"/>
      <c r="J108" s="94"/>
      <c r="K108" s="93" t="s">
        <v>96</v>
      </c>
      <c r="L108" s="75"/>
      <c r="M108" s="75"/>
      <c r="N108" s="120"/>
      <c r="O108" s="102"/>
      <c r="P108" s="105"/>
      <c r="Q108" s="80"/>
      <c r="R108" s="9"/>
      <c r="S108" s="9"/>
      <c r="T108" s="9"/>
      <c r="U108" s="10"/>
      <c r="V108" s="10"/>
      <c r="W108" s="10"/>
    </row>
    <row r="109" spans="1:26" ht="15.75" customHeight="1">
      <c r="A109" s="99"/>
      <c r="B109" s="99"/>
      <c r="C109" s="69"/>
      <c r="D109" s="69"/>
      <c r="E109" s="70"/>
      <c r="F109" s="69"/>
      <c r="G109" s="69"/>
      <c r="H109" s="69"/>
      <c r="I109" s="80"/>
      <c r="J109" s="80"/>
      <c r="K109" s="71" t="s">
        <v>124</v>
      </c>
      <c r="L109" s="75"/>
      <c r="M109" s="75"/>
      <c r="N109" s="120"/>
      <c r="O109" s="102"/>
      <c r="P109" s="105"/>
      <c r="Q109" s="80"/>
      <c r="R109" s="9"/>
      <c r="S109" s="9"/>
      <c r="T109" s="9"/>
      <c r="U109" s="10"/>
      <c r="V109" s="10"/>
      <c r="W109" s="10"/>
    </row>
    <row r="110" spans="1:26" ht="15.75" customHeight="1" thickBot="1">
      <c r="A110" s="100"/>
      <c r="B110" s="100"/>
      <c r="C110" s="69"/>
      <c r="D110" s="69"/>
      <c r="E110" s="69"/>
      <c r="F110" s="69"/>
      <c r="G110" s="69"/>
      <c r="H110" s="69"/>
      <c r="I110" s="80"/>
      <c r="J110" s="80"/>
      <c r="K110" s="72" t="s">
        <v>81</v>
      </c>
      <c r="L110" s="75"/>
      <c r="M110" s="75"/>
      <c r="N110" s="120"/>
      <c r="O110" s="102"/>
      <c r="P110" s="105"/>
      <c r="Q110" s="80"/>
      <c r="R110" s="9"/>
      <c r="S110" s="9"/>
      <c r="T110" s="9"/>
      <c r="U110" s="10"/>
      <c r="V110" s="10"/>
      <c r="W110" s="10"/>
    </row>
    <row r="111" spans="1:26" ht="15.75" customHeight="1">
      <c r="A111" s="100">
        <f>A92+1</f>
        <v>73</v>
      </c>
      <c r="B111" s="100"/>
      <c r="C111" s="105"/>
      <c r="D111" s="105"/>
      <c r="E111" s="105"/>
      <c r="F111" s="101"/>
      <c r="G111" s="105"/>
      <c r="H111" s="105"/>
      <c r="I111" s="105"/>
      <c r="J111" s="105"/>
      <c r="K111" s="105"/>
      <c r="L111" s="102"/>
      <c r="M111" s="102"/>
      <c r="N111" s="120"/>
      <c r="O111" s="102"/>
      <c r="P111" s="105"/>
      <c r="Q111" s="80"/>
      <c r="Z111" s="6"/>
    </row>
    <row r="112" spans="1:26" ht="15.75" customHeight="1">
      <c r="A112" s="100">
        <f t="shared" si="4"/>
        <v>74</v>
      </c>
      <c r="B112" s="100"/>
      <c r="C112" s="68" t="s">
        <v>126</v>
      </c>
      <c r="D112" s="132"/>
      <c r="E112" s="132"/>
      <c r="F112" s="132"/>
      <c r="G112" s="132"/>
      <c r="H112" s="132"/>
      <c r="I112" s="132"/>
      <c r="J112" s="132"/>
      <c r="K112" s="105"/>
      <c r="L112" s="102"/>
      <c r="M112" s="102"/>
      <c r="N112" s="120"/>
      <c r="O112" s="102"/>
      <c r="P112" s="105"/>
      <c r="Q112" s="80"/>
      <c r="Z112" s="6"/>
    </row>
    <row r="113" spans="1:26" ht="15.75" customHeight="1">
      <c r="A113" s="100">
        <f t="shared" si="4"/>
        <v>75</v>
      </c>
      <c r="B113" s="100"/>
      <c r="C113" s="68"/>
      <c r="D113" s="132"/>
      <c r="E113" s="132"/>
      <c r="F113" s="132"/>
      <c r="G113" s="132"/>
      <c r="H113" s="132"/>
      <c r="I113" s="132"/>
      <c r="J113" s="132"/>
      <c r="K113" s="105"/>
      <c r="L113" s="102"/>
      <c r="M113" s="102"/>
      <c r="N113" s="120"/>
      <c r="O113" s="102"/>
      <c r="P113" s="105"/>
      <c r="Q113" s="80"/>
      <c r="Z113" s="6"/>
    </row>
    <row r="114" spans="1:26" ht="15.75" customHeight="1">
      <c r="A114" s="100">
        <f t="shared" si="4"/>
        <v>76</v>
      </c>
      <c r="B114" s="100"/>
      <c r="C114" s="80" t="s">
        <v>432</v>
      </c>
      <c r="D114" s="80"/>
      <c r="E114" s="69"/>
      <c r="F114" s="69"/>
      <c r="G114" s="69"/>
      <c r="H114" s="81"/>
      <c r="I114" s="80"/>
      <c r="J114" s="69"/>
      <c r="K114" s="75">
        <f>F41+F42</f>
        <v>468744</v>
      </c>
      <c r="L114" s="102"/>
      <c r="M114" s="102"/>
      <c r="N114" s="120"/>
      <c r="O114" s="102"/>
      <c r="P114" s="105"/>
      <c r="Q114" s="80"/>
      <c r="Z114" s="6"/>
    </row>
    <row r="115" spans="1:26" ht="15.75" customHeight="1" thickBot="1">
      <c r="A115" s="100">
        <f t="shared" si="4"/>
        <v>77</v>
      </c>
      <c r="B115" s="100"/>
      <c r="C115" s="82" t="s">
        <v>247</v>
      </c>
      <c r="D115" s="83"/>
      <c r="E115" s="78"/>
      <c r="F115" s="78"/>
      <c r="G115" s="75"/>
      <c r="H115" s="75"/>
      <c r="I115" s="80"/>
      <c r="J115" s="75"/>
      <c r="K115" s="342">
        <v>0</v>
      </c>
      <c r="L115" s="102"/>
      <c r="M115" s="102"/>
      <c r="N115" s="592"/>
      <c r="O115" s="102"/>
      <c r="P115" s="105"/>
      <c r="Q115" s="80"/>
      <c r="Z115" s="6"/>
    </row>
    <row r="116" spans="1:26" ht="15.75" customHeight="1">
      <c r="A116" s="100">
        <f t="shared" si="4"/>
        <v>78</v>
      </c>
      <c r="B116" s="100"/>
      <c r="C116" s="84" t="s">
        <v>433</v>
      </c>
      <c r="D116" s="70"/>
      <c r="E116" s="85"/>
      <c r="F116" s="85"/>
      <c r="G116" s="85"/>
      <c r="H116" s="86"/>
      <c r="I116" s="80"/>
      <c r="J116" s="85"/>
      <c r="K116" s="75">
        <f>+K114-K115</f>
        <v>468744</v>
      </c>
      <c r="L116" s="102"/>
      <c r="M116" s="102"/>
      <c r="N116" s="120"/>
      <c r="O116" s="102"/>
      <c r="P116" s="105"/>
      <c r="Q116" s="80"/>
      <c r="Z116" s="6"/>
    </row>
    <row r="117" spans="1:26" ht="15.75" customHeight="1">
      <c r="A117" s="100">
        <f t="shared" si="4"/>
        <v>79</v>
      </c>
      <c r="B117" s="100"/>
      <c r="C117" s="84"/>
      <c r="D117" s="69"/>
      <c r="E117" s="75"/>
      <c r="F117" s="75"/>
      <c r="G117" s="75"/>
      <c r="H117" s="75"/>
      <c r="I117" s="80"/>
      <c r="J117" s="80"/>
      <c r="K117" s="132"/>
      <c r="L117" s="102"/>
      <c r="M117" s="102"/>
      <c r="N117" s="120"/>
      <c r="O117" s="102"/>
      <c r="P117" s="105"/>
      <c r="Q117" s="80"/>
      <c r="Z117" s="6"/>
    </row>
    <row r="118" spans="1:26" ht="15.75" customHeight="1">
      <c r="A118" s="100">
        <f t="shared" si="4"/>
        <v>80</v>
      </c>
      <c r="B118" s="100"/>
      <c r="C118" s="84" t="s">
        <v>434</v>
      </c>
      <c r="D118" s="69"/>
      <c r="E118" s="75"/>
      <c r="F118" s="75"/>
      <c r="G118" s="75"/>
      <c r="H118" s="75"/>
      <c r="I118" s="80"/>
      <c r="J118" s="75"/>
      <c r="K118" s="87">
        <f>IF(K114&gt;0,K116/K114,0)</f>
        <v>1</v>
      </c>
      <c r="L118" s="102"/>
      <c r="M118" s="102"/>
      <c r="N118" s="101"/>
      <c r="O118" s="102"/>
      <c r="P118" s="105"/>
      <c r="Q118" s="80"/>
      <c r="Z118" s="6"/>
    </row>
    <row r="119" spans="1:26" ht="15.75" customHeight="1">
      <c r="A119" s="100">
        <f t="shared" si="4"/>
        <v>81</v>
      </c>
      <c r="B119" s="100"/>
      <c r="C119" s="84" t="s">
        <v>435</v>
      </c>
      <c r="D119" s="69"/>
      <c r="E119" s="75"/>
      <c r="F119" s="75"/>
      <c r="G119" s="75"/>
      <c r="H119" s="75"/>
      <c r="I119" s="80"/>
      <c r="J119" s="69" t="s">
        <v>7</v>
      </c>
      <c r="K119" s="88">
        <f>K92</f>
        <v>0.74114065065548262</v>
      </c>
      <c r="L119" s="102"/>
      <c r="M119" s="102"/>
      <c r="N119" s="101"/>
      <c r="O119" s="102"/>
      <c r="P119" s="105"/>
      <c r="Q119" s="80"/>
      <c r="Z119" s="6"/>
    </row>
    <row r="120" spans="1:26" ht="16.5" customHeight="1">
      <c r="A120" s="100">
        <f t="shared" si="4"/>
        <v>82</v>
      </c>
      <c r="B120" s="100"/>
      <c r="C120" s="84" t="s">
        <v>436</v>
      </c>
      <c r="D120" s="69"/>
      <c r="E120" s="69"/>
      <c r="F120" s="69"/>
      <c r="G120" s="69"/>
      <c r="H120" s="69"/>
      <c r="I120" s="80"/>
      <c r="J120" s="69" t="s">
        <v>127</v>
      </c>
      <c r="K120" s="89">
        <f>+K119*K118</f>
        <v>0.74114065065548262</v>
      </c>
      <c r="L120" s="105"/>
      <c r="M120" s="105"/>
      <c r="N120" s="101"/>
      <c r="O120" s="102"/>
      <c r="P120" s="105"/>
      <c r="Q120" s="80"/>
    </row>
    <row r="121" spans="1:26" ht="16.5" customHeight="1">
      <c r="A121" s="100">
        <f t="shared" si="4"/>
        <v>83</v>
      </c>
      <c r="B121" s="100"/>
      <c r="C121" s="109"/>
      <c r="D121" s="109"/>
      <c r="E121" s="102"/>
      <c r="F121" s="101"/>
      <c r="G121" s="108"/>
      <c r="H121" s="126"/>
      <c r="I121" s="102"/>
      <c r="J121" s="102"/>
      <c r="K121" s="102"/>
      <c r="L121" s="102"/>
      <c r="M121" s="102"/>
      <c r="N121" s="101"/>
      <c r="O121" s="102"/>
      <c r="P121" s="105"/>
      <c r="Q121" s="80"/>
    </row>
    <row r="122" spans="1:26" ht="16.5" customHeight="1">
      <c r="A122" s="100">
        <f t="shared" si="4"/>
        <v>84</v>
      </c>
      <c r="B122" s="100"/>
      <c r="C122" s="109"/>
      <c r="D122" s="109"/>
      <c r="E122" s="102"/>
      <c r="F122" s="101"/>
      <c r="G122" s="102"/>
      <c r="H122" s="102"/>
      <c r="I122" s="102"/>
      <c r="J122" s="102"/>
      <c r="K122" s="102"/>
      <c r="L122" s="102"/>
      <c r="M122" s="102"/>
      <c r="N122" s="101"/>
      <c r="O122" s="102"/>
      <c r="P122" s="105"/>
      <c r="Q122" s="80"/>
    </row>
    <row r="123" spans="1:26" ht="16.5" customHeight="1" thickBot="1">
      <c r="A123" s="100">
        <f t="shared" si="4"/>
        <v>85</v>
      </c>
      <c r="B123" s="100"/>
      <c r="C123" s="109" t="s">
        <v>248</v>
      </c>
      <c r="D123" s="133"/>
      <c r="E123" s="102"/>
      <c r="F123" s="134" t="s">
        <v>21</v>
      </c>
      <c r="G123" s="135" t="s">
        <v>7</v>
      </c>
      <c r="H123" s="102"/>
      <c r="I123" s="135" t="s">
        <v>34</v>
      </c>
      <c r="J123" s="102"/>
      <c r="K123" s="102"/>
      <c r="L123" s="102"/>
      <c r="M123" s="102"/>
      <c r="N123" s="101"/>
      <c r="O123" s="102"/>
      <c r="P123" s="105"/>
      <c r="Q123" s="80"/>
    </row>
    <row r="124" spans="1:26" ht="16.5" customHeight="1">
      <c r="A124" s="100">
        <f t="shared" si="4"/>
        <v>86</v>
      </c>
      <c r="B124" s="100"/>
      <c r="C124" s="109" t="s">
        <v>35</v>
      </c>
      <c r="D124" s="109"/>
      <c r="E124" s="102"/>
      <c r="F124" s="101">
        <v>0</v>
      </c>
      <c r="G124" s="136">
        <v>0</v>
      </c>
      <c r="H124" s="137"/>
      <c r="I124" s="101">
        <f>F124*G124</f>
        <v>0</v>
      </c>
      <c r="J124" s="102"/>
      <c r="K124" s="102"/>
      <c r="L124" s="102"/>
      <c r="M124" s="102"/>
      <c r="N124" s="101"/>
      <c r="O124" s="102"/>
      <c r="P124" s="105"/>
      <c r="Q124" s="80"/>
    </row>
    <row r="125" spans="1:26" ht="16.5" customHeight="1">
      <c r="A125" s="100">
        <f t="shared" si="4"/>
        <v>87</v>
      </c>
      <c r="B125" s="100"/>
      <c r="C125" s="109" t="s">
        <v>251</v>
      </c>
      <c r="D125" s="109"/>
      <c r="E125" s="102"/>
      <c r="F125" s="101">
        <v>1</v>
      </c>
      <c r="G125" s="341">
        <f>'H-32A-WP04 - Zonal Investment'!F57</f>
        <v>0.74114065065548262</v>
      </c>
      <c r="H125" s="137"/>
      <c r="I125" s="101">
        <f>F125*G125</f>
        <v>0.74114065065548262</v>
      </c>
      <c r="J125" s="102"/>
      <c r="K125" s="102"/>
      <c r="L125" s="102"/>
      <c r="M125" s="102"/>
      <c r="N125" s="101"/>
      <c r="O125" s="102"/>
      <c r="P125" s="105"/>
      <c r="Q125" s="80"/>
    </row>
    <row r="126" spans="1:26" ht="16.5" customHeight="1">
      <c r="A126" s="100">
        <f t="shared" si="4"/>
        <v>88</v>
      </c>
      <c r="B126" s="100"/>
      <c r="C126" s="109" t="s">
        <v>36</v>
      </c>
      <c r="D126" s="109"/>
      <c r="E126" s="102"/>
      <c r="F126" s="101">
        <v>0</v>
      </c>
      <c r="G126" s="136">
        <v>0</v>
      </c>
      <c r="H126" s="137"/>
      <c r="I126" s="101">
        <f>F126*G126</f>
        <v>0</v>
      </c>
      <c r="J126" s="102"/>
      <c r="K126" s="138" t="s">
        <v>37</v>
      </c>
      <c r="L126" s="102"/>
      <c r="M126" s="102"/>
      <c r="N126" s="101"/>
      <c r="O126" s="102"/>
      <c r="P126" s="105"/>
      <c r="Q126" s="80"/>
    </row>
    <row r="127" spans="1:26" ht="16.5" customHeight="1" thickBot="1">
      <c r="A127" s="100">
        <f t="shared" si="4"/>
        <v>89</v>
      </c>
      <c r="B127" s="100"/>
      <c r="C127" s="109" t="s">
        <v>38</v>
      </c>
      <c r="D127" s="109"/>
      <c r="E127" s="102"/>
      <c r="F127" s="101">
        <v>0</v>
      </c>
      <c r="G127" s="136">
        <v>0</v>
      </c>
      <c r="H127" s="137"/>
      <c r="I127" s="116">
        <f>F127*G127</f>
        <v>0</v>
      </c>
      <c r="J127" s="102"/>
      <c r="K127" s="139" t="s">
        <v>39</v>
      </c>
      <c r="L127" s="102"/>
      <c r="M127" s="102"/>
      <c r="N127" s="101"/>
      <c r="O127" s="102"/>
      <c r="P127" s="105"/>
      <c r="Q127" s="80"/>
    </row>
    <row r="128" spans="1:26" ht="16.5" customHeight="1">
      <c r="A128" s="100">
        <f t="shared" si="4"/>
        <v>90</v>
      </c>
      <c r="B128" s="100"/>
      <c r="C128" s="109" t="s">
        <v>437</v>
      </c>
      <c r="D128" s="109"/>
      <c r="E128" s="102"/>
      <c r="F128" s="101">
        <f>SUM(F124:F127)</f>
        <v>1</v>
      </c>
      <c r="G128" s="102"/>
      <c r="H128" s="102"/>
      <c r="I128" s="101">
        <f>SUM(I124:I127)</f>
        <v>0.74114065065548262</v>
      </c>
      <c r="J128" s="140" t="s">
        <v>32</v>
      </c>
      <c r="K128" s="136">
        <f>IF(I128&gt;0,I128/F128,0)</f>
        <v>0.74114065065548262</v>
      </c>
      <c r="L128" s="141" t="s">
        <v>40</v>
      </c>
      <c r="M128" s="141"/>
      <c r="N128" s="635"/>
      <c r="O128" s="102"/>
      <c r="P128" s="105"/>
      <c r="Q128" s="80"/>
    </row>
    <row r="129" spans="1:24" ht="16.5" customHeight="1">
      <c r="A129" s="100">
        <f t="shared" si="4"/>
        <v>91</v>
      </c>
      <c r="B129" s="100"/>
      <c r="C129" s="109"/>
      <c r="D129" s="109"/>
      <c r="E129" s="102"/>
      <c r="F129" s="101"/>
      <c r="G129" s="102"/>
      <c r="H129" s="102"/>
      <c r="I129" s="102"/>
      <c r="J129" s="102"/>
      <c r="K129" s="102"/>
      <c r="L129" s="102"/>
      <c r="M129" s="102"/>
      <c r="N129" s="101"/>
      <c r="O129" s="102"/>
      <c r="P129" s="105"/>
      <c r="Q129" s="80"/>
    </row>
    <row r="130" spans="1:24">
      <c r="A130" s="100">
        <f t="shared" si="4"/>
        <v>92</v>
      </c>
      <c r="B130" s="100"/>
      <c r="C130" s="186"/>
      <c r="D130" s="186"/>
      <c r="E130" s="173"/>
      <c r="F130" s="142"/>
      <c r="G130" s="173"/>
      <c r="H130" s="173"/>
      <c r="I130" s="173"/>
      <c r="J130" s="173"/>
      <c r="K130" s="146"/>
      <c r="L130" s="173"/>
      <c r="M130" s="173"/>
      <c r="N130" s="120"/>
      <c r="O130" s="173"/>
      <c r="P130" s="146"/>
      <c r="Q130" s="187"/>
    </row>
    <row r="131" spans="1:24">
      <c r="A131" s="100">
        <f t="shared" si="4"/>
        <v>93</v>
      </c>
      <c r="B131" s="100"/>
      <c r="C131" s="145"/>
      <c r="D131" s="145"/>
      <c r="E131" s="120"/>
      <c r="F131" s="144"/>
      <c r="G131" s="172"/>
      <c r="H131" s="190"/>
      <c r="I131" s="188"/>
      <c r="J131" s="188"/>
      <c r="K131" s="188"/>
      <c r="L131" s="189"/>
      <c r="M131" s="189"/>
      <c r="N131" s="636"/>
      <c r="O131" s="146"/>
      <c r="P131" s="146"/>
      <c r="Q131" s="187"/>
      <c r="U131" s="19"/>
      <c r="W131" s="22"/>
      <c r="X131" s="19"/>
    </row>
    <row r="132" spans="1:24">
      <c r="A132" s="100">
        <f t="shared" si="4"/>
        <v>94</v>
      </c>
      <c r="B132" s="147"/>
      <c r="C132" s="148"/>
      <c r="D132" s="148"/>
      <c r="E132" s="148" t="s">
        <v>101</v>
      </c>
      <c r="F132" s="148"/>
      <c r="G132" s="148"/>
      <c r="H132" s="148"/>
      <c r="I132" s="149"/>
      <c r="J132" s="150"/>
      <c r="K132" s="151"/>
      <c r="L132" s="105"/>
      <c r="M132" s="105"/>
      <c r="N132" s="101"/>
      <c r="O132" s="152"/>
      <c r="P132" s="146"/>
      <c r="Q132" s="80"/>
    </row>
    <row r="133" spans="1:24">
      <c r="A133" s="100">
        <f t="shared" si="4"/>
        <v>95</v>
      </c>
      <c r="B133" s="147"/>
      <c r="C133" s="148"/>
      <c r="D133" s="153" t="s">
        <v>0</v>
      </c>
      <c r="E133" s="153" t="s">
        <v>109</v>
      </c>
      <c r="F133" s="153"/>
      <c r="G133" s="153"/>
      <c r="H133" s="153"/>
      <c r="I133" s="148"/>
      <c r="J133" s="148"/>
      <c r="K133" s="80"/>
      <c r="L133" s="149"/>
      <c r="M133" s="149"/>
      <c r="N133" s="637"/>
      <c r="O133" s="149"/>
      <c r="P133" s="146"/>
      <c r="Q133" s="80"/>
    </row>
    <row r="134" spans="1:24">
      <c r="A134" s="100">
        <f t="shared" si="4"/>
        <v>96</v>
      </c>
      <c r="B134" s="148"/>
      <c r="C134" s="154"/>
      <c r="D134" s="148"/>
      <c r="E134" s="153"/>
      <c r="F134" s="153"/>
      <c r="G134" s="153"/>
      <c r="H134" s="153"/>
      <c r="I134" s="148"/>
      <c r="J134" s="155"/>
      <c r="K134" s="80"/>
      <c r="L134" s="148"/>
      <c r="M134" s="148"/>
      <c r="N134" s="638"/>
      <c r="O134" s="148"/>
      <c r="P134" s="146"/>
      <c r="Q134" s="80"/>
    </row>
    <row r="135" spans="1:24">
      <c r="A135" s="100">
        <f t="shared" si="4"/>
        <v>97</v>
      </c>
      <c r="B135" s="148"/>
      <c r="C135" s="154"/>
      <c r="D135" s="148"/>
      <c r="E135" s="153"/>
      <c r="F135" s="153"/>
      <c r="G135" s="153"/>
      <c r="H135" s="153"/>
      <c r="I135" s="148"/>
      <c r="J135" s="155"/>
      <c r="K135" s="80"/>
      <c r="L135" s="156"/>
      <c r="M135" s="156"/>
      <c r="N135" s="639"/>
      <c r="O135" s="157"/>
      <c r="P135" s="146"/>
      <c r="Q135" s="80"/>
    </row>
    <row r="136" spans="1:24">
      <c r="A136" s="100">
        <f t="shared" si="4"/>
        <v>98</v>
      </c>
      <c r="B136" s="148"/>
      <c r="C136" s="154"/>
      <c r="D136" s="148"/>
      <c r="E136" s="153"/>
      <c r="F136" s="153"/>
      <c r="G136" s="153"/>
      <c r="H136" s="153"/>
      <c r="I136" s="148"/>
      <c r="J136" s="155"/>
      <c r="K136" s="80"/>
      <c r="L136" s="156"/>
      <c r="M136" s="156"/>
      <c r="N136" s="639"/>
      <c r="O136" s="157"/>
      <c r="P136" s="146"/>
      <c r="Q136" s="80"/>
    </row>
    <row r="137" spans="1:24">
      <c r="A137" s="100">
        <f t="shared" si="4"/>
        <v>99</v>
      </c>
      <c r="B137" s="148"/>
      <c r="C137" s="148" t="s">
        <v>102</v>
      </c>
      <c r="D137" s="148"/>
      <c r="E137" s="153"/>
      <c r="F137" s="153"/>
      <c r="G137" s="153"/>
      <c r="H137" s="153"/>
      <c r="I137" s="148"/>
      <c r="J137" s="153"/>
      <c r="K137" s="80"/>
      <c r="L137" s="156"/>
      <c r="M137" s="156"/>
      <c r="N137" s="639"/>
      <c r="O137" s="157"/>
      <c r="P137" s="146"/>
      <c r="Q137" s="80"/>
    </row>
    <row r="138" spans="1:24">
      <c r="A138" s="100">
        <f t="shared" si="4"/>
        <v>100</v>
      </c>
      <c r="B138" s="148"/>
      <c r="C138" s="148" t="s">
        <v>108</v>
      </c>
      <c r="D138" s="148"/>
      <c r="E138" s="153"/>
      <c r="F138" s="153"/>
      <c r="G138" s="153"/>
      <c r="H138" s="153"/>
      <c r="I138" s="148"/>
      <c r="J138" s="153"/>
      <c r="K138" s="80"/>
      <c r="L138" s="148"/>
      <c r="M138" s="148"/>
      <c r="N138" s="638"/>
      <c r="O138" s="153"/>
      <c r="P138" s="146"/>
      <c r="Q138" s="80"/>
    </row>
    <row r="139" spans="1:24">
      <c r="A139" s="100">
        <f t="shared" si="4"/>
        <v>101</v>
      </c>
      <c r="B139" s="148"/>
      <c r="C139" s="148"/>
      <c r="D139" s="148"/>
      <c r="E139" s="153"/>
      <c r="F139" s="153"/>
      <c r="G139" s="153"/>
      <c r="H139" s="153"/>
      <c r="I139" s="148"/>
      <c r="J139" s="153"/>
      <c r="K139" s="80"/>
      <c r="L139" s="148"/>
      <c r="M139" s="148"/>
      <c r="N139" s="638"/>
      <c r="O139" s="153"/>
      <c r="P139" s="146"/>
      <c r="Q139" s="80"/>
    </row>
    <row r="140" spans="1:24" ht="15.75" customHeight="1">
      <c r="A140" s="100">
        <f t="shared" si="4"/>
        <v>102</v>
      </c>
      <c r="B140" s="191" t="s">
        <v>48</v>
      </c>
      <c r="C140" s="148"/>
      <c r="D140" s="148"/>
      <c r="E140" s="153"/>
      <c r="F140" s="153"/>
      <c r="G140" s="153"/>
      <c r="H140" s="153"/>
      <c r="I140" s="148"/>
      <c r="J140" s="153"/>
      <c r="K140" s="80"/>
      <c r="L140" s="148"/>
      <c r="M140" s="148"/>
      <c r="N140" s="638"/>
      <c r="O140" s="153"/>
      <c r="P140" s="146"/>
      <c r="Q140" s="80"/>
    </row>
    <row r="141" spans="1:24">
      <c r="A141" s="100">
        <f t="shared" si="4"/>
        <v>103</v>
      </c>
      <c r="B141" s="158" t="s">
        <v>103</v>
      </c>
      <c r="C141" s="159" t="s">
        <v>110</v>
      </c>
      <c r="D141" s="159"/>
      <c r="E141" s="159"/>
      <c r="F141" s="159"/>
      <c r="G141" s="159"/>
      <c r="H141" s="159"/>
      <c r="I141" s="159"/>
      <c r="J141" s="159"/>
      <c r="K141" s="80"/>
      <c r="L141" s="148"/>
      <c r="M141" s="148"/>
      <c r="N141" s="638"/>
      <c r="O141" s="153"/>
      <c r="P141" s="146"/>
      <c r="Q141" s="80"/>
    </row>
    <row r="142" spans="1:24">
      <c r="A142" s="100">
        <f t="shared" si="4"/>
        <v>104</v>
      </c>
      <c r="B142" s="158" t="s">
        <v>104</v>
      </c>
      <c r="C142" s="159" t="s">
        <v>440</v>
      </c>
      <c r="D142" s="159"/>
      <c r="E142" s="159"/>
      <c r="F142" s="159"/>
      <c r="G142" s="159"/>
      <c r="H142" s="159"/>
      <c r="I142" s="159"/>
      <c r="J142" s="159"/>
      <c r="K142" s="80"/>
      <c r="L142" s="159"/>
      <c r="M142" s="159"/>
      <c r="N142" s="640"/>
      <c r="O142" s="159"/>
      <c r="P142" s="146"/>
      <c r="Q142" s="80"/>
    </row>
    <row r="143" spans="1:24">
      <c r="A143" s="100">
        <f t="shared" si="4"/>
        <v>105</v>
      </c>
      <c r="B143" s="158" t="s">
        <v>105</v>
      </c>
      <c r="C143" s="69" t="s">
        <v>438</v>
      </c>
      <c r="D143" s="159"/>
      <c r="E143" s="159"/>
      <c r="F143" s="159"/>
      <c r="G143" s="159"/>
      <c r="H143" s="159"/>
      <c r="I143" s="159"/>
      <c r="J143" s="159"/>
      <c r="K143" s="80"/>
      <c r="L143" s="159"/>
      <c r="M143" s="159"/>
      <c r="N143" s="640"/>
      <c r="O143" s="159"/>
      <c r="P143" s="146"/>
      <c r="Q143" s="80"/>
    </row>
    <row r="144" spans="1:24" ht="15" customHeight="1">
      <c r="A144" s="100">
        <f t="shared" si="4"/>
        <v>106</v>
      </c>
      <c r="C144" s="69" t="s">
        <v>133</v>
      </c>
      <c r="D144" s="159"/>
      <c r="E144" s="159"/>
      <c r="F144" s="159"/>
      <c r="G144" s="159"/>
      <c r="H144" s="159"/>
      <c r="I144" s="159"/>
      <c r="J144" s="159"/>
      <c r="K144" s="80"/>
      <c r="L144" s="159"/>
      <c r="M144" s="159"/>
      <c r="N144" s="640"/>
      <c r="O144" s="159"/>
      <c r="P144" s="146"/>
      <c r="Q144" s="80"/>
    </row>
    <row r="145" spans="1:18" ht="15" customHeight="1">
      <c r="A145" s="100">
        <f t="shared" si="4"/>
        <v>107</v>
      </c>
      <c r="C145" s="69" t="s">
        <v>134</v>
      </c>
      <c r="D145" s="159"/>
      <c r="E145" s="159"/>
      <c r="F145" s="159"/>
      <c r="G145" s="159"/>
      <c r="H145" s="159"/>
      <c r="I145" s="159"/>
      <c r="J145" s="159"/>
      <c r="K145" s="80"/>
      <c r="L145" s="159"/>
      <c r="M145" s="159"/>
      <c r="N145" s="640"/>
      <c r="O145" s="159"/>
      <c r="P145" s="146"/>
      <c r="Q145" s="80"/>
    </row>
    <row r="146" spans="1:18" ht="15" customHeight="1">
      <c r="A146" s="100">
        <f t="shared" si="4"/>
        <v>108</v>
      </c>
      <c r="B146" s="161"/>
      <c r="C146" s="69" t="s">
        <v>135</v>
      </c>
      <c r="D146" s="161"/>
      <c r="E146" s="161"/>
      <c r="F146" s="161"/>
      <c r="G146" s="161"/>
      <c r="H146" s="161"/>
      <c r="I146" s="161"/>
      <c r="J146" s="161"/>
      <c r="K146" s="80"/>
      <c r="L146" s="159"/>
      <c r="M146" s="159"/>
      <c r="N146" s="640"/>
      <c r="O146" s="159"/>
      <c r="P146" s="146"/>
      <c r="Q146" s="80"/>
    </row>
    <row r="147" spans="1:18" ht="15" customHeight="1">
      <c r="A147" s="100">
        <f t="shared" si="4"/>
        <v>109</v>
      </c>
      <c r="B147" s="158" t="s">
        <v>106</v>
      </c>
      <c r="C147" s="159" t="s">
        <v>484</v>
      </c>
      <c r="D147" s="161"/>
      <c r="E147" s="161"/>
      <c r="F147" s="161"/>
      <c r="G147" s="161"/>
      <c r="H147" s="161"/>
      <c r="I147" s="161"/>
      <c r="J147" s="161"/>
      <c r="K147" s="80"/>
      <c r="L147" s="161"/>
      <c r="M147" s="161"/>
      <c r="N147" s="641"/>
      <c r="O147" s="161"/>
      <c r="P147" s="146"/>
      <c r="Q147" s="80"/>
    </row>
    <row r="148" spans="1:18" ht="15" customHeight="1">
      <c r="A148" s="100">
        <f t="shared" si="4"/>
        <v>110</v>
      </c>
      <c r="B148" s="158"/>
      <c r="C148" s="159" t="s">
        <v>441</v>
      </c>
      <c r="D148" s="161"/>
      <c r="E148" s="161"/>
      <c r="F148" s="161"/>
      <c r="G148" s="161"/>
      <c r="H148" s="161"/>
      <c r="I148" s="161"/>
      <c r="J148" s="161"/>
      <c r="K148" s="80"/>
      <c r="L148" s="161"/>
      <c r="M148" s="161"/>
      <c r="N148" s="641"/>
      <c r="O148" s="161"/>
      <c r="P148" s="146"/>
      <c r="Q148" s="80"/>
    </row>
    <row r="149" spans="1:18" ht="15" customHeight="1">
      <c r="A149" s="100">
        <f t="shared" si="4"/>
        <v>111</v>
      </c>
      <c r="B149" s="158" t="s">
        <v>107</v>
      </c>
      <c r="C149" s="69" t="s">
        <v>122</v>
      </c>
      <c r="D149" s="80"/>
      <c r="E149" s="80"/>
      <c r="F149" s="80"/>
      <c r="G149" s="80"/>
      <c r="H149" s="80"/>
      <c r="I149" s="80"/>
      <c r="J149" s="80"/>
      <c r="K149" s="80"/>
      <c r="L149" s="161"/>
      <c r="M149" s="161"/>
      <c r="N149" s="641"/>
      <c r="O149" s="161"/>
      <c r="P149" s="146"/>
      <c r="Q149" s="80"/>
    </row>
    <row r="150" spans="1:18" ht="15" customHeight="1">
      <c r="A150" s="100">
        <f t="shared" si="4"/>
        <v>112</v>
      </c>
      <c r="B150" s="160" t="s">
        <v>162</v>
      </c>
      <c r="C150" s="769" t="s">
        <v>381</v>
      </c>
      <c r="D150" s="769"/>
      <c r="E150" s="769"/>
      <c r="F150" s="769"/>
      <c r="G150" s="769"/>
      <c r="H150" s="769"/>
      <c r="I150" s="769"/>
      <c r="J150" s="769"/>
      <c r="K150" s="769"/>
      <c r="L150" s="769"/>
      <c r="M150" s="633"/>
      <c r="N150" s="642"/>
      <c r="O150" s="161"/>
      <c r="P150" s="146"/>
      <c r="Q150" s="80"/>
    </row>
    <row r="151" spans="1:18" ht="15" customHeight="1">
      <c r="A151" s="100">
        <f t="shared" si="4"/>
        <v>113</v>
      </c>
      <c r="B151" s="160"/>
      <c r="C151" s="769" t="s">
        <v>161</v>
      </c>
      <c r="D151" s="769"/>
      <c r="E151" s="769"/>
      <c r="F151" s="769"/>
      <c r="G151" s="769"/>
      <c r="H151" s="769"/>
      <c r="I151" s="769"/>
      <c r="J151" s="769"/>
      <c r="K151" s="769"/>
      <c r="L151" s="769"/>
      <c r="M151" s="633"/>
      <c r="N151" s="642"/>
      <c r="O151" s="161"/>
      <c r="P151" s="146"/>
      <c r="Q151" s="80"/>
      <c r="R151" s="80"/>
    </row>
    <row r="152" spans="1:18" ht="15" customHeight="1">
      <c r="A152" s="100">
        <f t="shared" si="4"/>
        <v>114</v>
      </c>
      <c r="B152" s="160" t="s">
        <v>234</v>
      </c>
      <c r="C152" s="334" t="s">
        <v>352</v>
      </c>
      <c r="D152" s="161"/>
      <c r="E152" s="161"/>
      <c r="F152" s="161"/>
      <c r="G152" s="161"/>
      <c r="H152" s="161"/>
      <c r="I152" s="161"/>
      <c r="J152" s="161"/>
      <c r="K152" s="161"/>
      <c r="L152" s="161"/>
      <c r="M152" s="161"/>
      <c r="N152" s="641"/>
      <c r="O152" s="161"/>
      <c r="P152" s="146"/>
      <c r="Q152" s="80"/>
      <c r="R152" s="80"/>
    </row>
    <row r="153" spans="1:18" ht="15" customHeight="1">
      <c r="A153" s="100">
        <f t="shared" si="4"/>
        <v>115</v>
      </c>
      <c r="B153" s="80"/>
      <c r="C153" s="334" t="s">
        <v>233</v>
      </c>
      <c r="D153" s="161"/>
      <c r="E153" s="161"/>
      <c r="F153" s="161"/>
      <c r="G153" s="161"/>
      <c r="H153" s="161"/>
      <c r="I153" s="161"/>
      <c r="J153" s="161"/>
      <c r="K153" s="161"/>
      <c r="L153" s="161"/>
      <c r="M153" s="161"/>
      <c r="N153" s="641"/>
      <c r="O153" s="161"/>
      <c r="P153" s="146"/>
      <c r="Q153" s="80"/>
      <c r="R153" s="80"/>
    </row>
    <row r="154" spans="1:18" ht="15" customHeight="1">
      <c r="A154" s="100">
        <f t="shared" si="4"/>
        <v>116</v>
      </c>
      <c r="B154" s="335" t="s">
        <v>237</v>
      </c>
      <c r="C154" s="334" t="s">
        <v>351</v>
      </c>
      <c r="D154" s="161"/>
      <c r="E154" s="161"/>
      <c r="F154" s="161"/>
      <c r="G154" s="161"/>
      <c r="H154" s="161"/>
      <c r="I154" s="161"/>
      <c r="J154" s="161"/>
      <c r="K154" s="161"/>
      <c r="L154" s="161"/>
      <c r="M154" s="161"/>
      <c r="N154" s="641"/>
      <c r="O154" s="161"/>
      <c r="P154" s="146"/>
      <c r="Q154" s="80"/>
      <c r="R154" s="80"/>
    </row>
    <row r="155" spans="1:18" ht="15" customHeight="1">
      <c r="A155" s="100">
        <f t="shared" si="4"/>
        <v>117</v>
      </c>
      <c r="B155" s="160"/>
      <c r="C155" s="334" t="s">
        <v>236</v>
      </c>
      <c r="D155" s="333"/>
      <c r="E155" s="333"/>
      <c r="F155" s="333"/>
      <c r="G155" s="333"/>
      <c r="H155" s="333"/>
      <c r="I155" s="333"/>
      <c r="J155" s="333"/>
      <c r="K155" s="333"/>
      <c r="L155" s="333"/>
      <c r="M155" s="333"/>
      <c r="N155" s="643"/>
      <c r="O155" s="161"/>
      <c r="P155" s="146"/>
      <c r="Q155" s="80"/>
      <c r="R155" s="80"/>
    </row>
    <row r="156" spans="1:18" ht="15" customHeight="1">
      <c r="A156" s="100">
        <f t="shared" si="4"/>
        <v>118</v>
      </c>
      <c r="B156" s="160" t="s">
        <v>241</v>
      </c>
      <c r="C156" s="162" t="s">
        <v>442</v>
      </c>
      <c r="D156" s="162"/>
      <c r="E156" s="161"/>
      <c r="F156" s="163"/>
      <c r="G156" s="161"/>
      <c r="H156" s="164"/>
      <c r="I156" s="164"/>
      <c r="J156" s="161"/>
      <c r="K156" s="164"/>
      <c r="L156" s="161"/>
      <c r="M156" s="161"/>
      <c r="N156" s="641"/>
      <c r="O156" s="161"/>
      <c r="P156" s="146"/>
      <c r="Q156" s="80"/>
      <c r="R156" s="80"/>
    </row>
    <row r="157" spans="1:18" ht="15" customHeight="1">
      <c r="A157" s="100">
        <f t="shared" si="4"/>
        <v>119</v>
      </c>
      <c r="B157" s="160"/>
      <c r="C157" s="162" t="s">
        <v>349</v>
      </c>
      <c r="D157" s="162"/>
      <c r="E157" s="161"/>
      <c r="F157" s="163"/>
      <c r="G157" s="161"/>
      <c r="H157" s="164"/>
      <c r="I157" s="164"/>
      <c r="J157" s="161"/>
      <c r="K157" s="164"/>
      <c r="L157" s="161"/>
      <c r="M157" s="161"/>
      <c r="N157" s="641"/>
      <c r="O157" s="161"/>
      <c r="P157" s="146"/>
      <c r="Q157" s="80"/>
      <c r="R157" s="80"/>
    </row>
    <row r="158" spans="1:18" ht="15" customHeight="1">
      <c r="A158" s="100">
        <f t="shared" si="4"/>
        <v>120</v>
      </c>
      <c r="B158" s="160" t="s">
        <v>244</v>
      </c>
      <c r="C158" s="339" t="s">
        <v>245</v>
      </c>
      <c r="D158" s="161"/>
      <c r="E158" s="161"/>
      <c r="F158" s="163"/>
      <c r="G158" s="161"/>
      <c r="H158" s="161"/>
      <c r="I158" s="161"/>
      <c r="J158" s="161"/>
      <c r="K158" s="161"/>
      <c r="L158" s="161"/>
      <c r="M158" s="161"/>
      <c r="N158" s="641"/>
      <c r="O158" s="161"/>
      <c r="P158" s="146"/>
      <c r="Q158" s="80"/>
      <c r="R158" s="80"/>
    </row>
    <row r="159" spans="1:18" ht="15" customHeight="1">
      <c r="A159" s="100">
        <f t="shared" si="4"/>
        <v>121</v>
      </c>
      <c r="B159" s="160"/>
      <c r="C159" s="339" t="s">
        <v>246</v>
      </c>
      <c r="D159" s="161"/>
      <c r="E159" s="161"/>
      <c r="F159" s="163"/>
      <c r="G159" s="161"/>
      <c r="H159" s="161"/>
      <c r="I159" s="161"/>
      <c r="J159" s="161"/>
      <c r="K159" s="161"/>
      <c r="L159" s="161"/>
      <c r="M159" s="161"/>
      <c r="N159" s="641"/>
      <c r="O159" s="161"/>
      <c r="P159" s="146"/>
      <c r="Q159" s="80"/>
      <c r="R159" s="80"/>
    </row>
    <row r="160" spans="1:18" ht="15" customHeight="1">
      <c r="A160" s="100">
        <f t="shared" si="4"/>
        <v>122</v>
      </c>
      <c r="B160" s="160" t="s">
        <v>249</v>
      </c>
      <c r="C160" s="161" t="s">
        <v>250</v>
      </c>
      <c r="D160" s="161"/>
      <c r="E160" s="161"/>
      <c r="F160" s="161"/>
      <c r="G160" s="161"/>
      <c r="H160" s="161"/>
      <c r="I160" s="161"/>
      <c r="J160" s="161"/>
      <c r="K160" s="161"/>
      <c r="L160" s="161"/>
      <c r="M160" s="161"/>
      <c r="N160" s="641"/>
      <c r="O160" s="161"/>
      <c r="P160" s="146"/>
      <c r="Q160" s="80"/>
      <c r="R160" s="80"/>
    </row>
    <row r="161" spans="1:18" ht="15" customHeight="1">
      <c r="A161" s="100">
        <f t="shared" si="4"/>
        <v>123</v>
      </c>
      <c r="B161" s="160" t="s">
        <v>254</v>
      </c>
      <c r="C161" s="161" t="s">
        <v>378</v>
      </c>
      <c r="D161" s="161"/>
      <c r="E161" s="161"/>
      <c r="F161" s="161"/>
      <c r="G161" s="161"/>
      <c r="H161" s="161"/>
      <c r="I161" s="161"/>
      <c r="J161" s="161"/>
      <c r="K161" s="161"/>
      <c r="L161" s="161"/>
      <c r="M161" s="161"/>
      <c r="N161" s="641"/>
      <c r="O161" s="161"/>
      <c r="P161" s="146"/>
      <c r="Q161" s="80"/>
      <c r="R161" s="80"/>
    </row>
    <row r="162" spans="1:18" ht="15" customHeight="1">
      <c r="A162" s="100">
        <f t="shared" si="4"/>
        <v>124</v>
      </c>
      <c r="B162" s="160"/>
      <c r="C162" s="161" t="s">
        <v>485</v>
      </c>
      <c r="D162" s="161"/>
      <c r="E162" s="161"/>
      <c r="F162" s="161"/>
      <c r="G162" s="161"/>
      <c r="H162" s="161"/>
      <c r="I162" s="161"/>
      <c r="J162" s="161"/>
      <c r="K162" s="161"/>
      <c r="L162" s="161"/>
      <c r="M162" s="161"/>
      <c r="N162" s="641"/>
      <c r="O162" s="161"/>
      <c r="P162" s="146"/>
      <c r="Q162" s="80"/>
      <c r="R162" s="80"/>
    </row>
    <row r="163" spans="1:18" ht="15" customHeight="1">
      <c r="A163" s="100">
        <f t="shared" si="4"/>
        <v>125</v>
      </c>
      <c r="B163" s="160" t="s">
        <v>319</v>
      </c>
      <c r="C163" s="767" t="s">
        <v>634</v>
      </c>
      <c r="D163" s="767"/>
      <c r="E163" s="767"/>
      <c r="F163" s="161"/>
      <c r="G163" s="161"/>
      <c r="H163" s="161"/>
      <c r="I163" s="161"/>
      <c r="J163" s="161"/>
      <c r="K163" s="161"/>
      <c r="L163" s="161"/>
      <c r="M163" s="161"/>
      <c r="N163" s="641"/>
      <c r="O163" s="161"/>
      <c r="P163" s="146"/>
      <c r="Q163" s="80"/>
      <c r="R163" s="80"/>
    </row>
    <row r="164" spans="1:18" ht="15" customHeight="1">
      <c r="A164" s="100">
        <f t="shared" si="4"/>
        <v>126</v>
      </c>
      <c r="B164" s="160"/>
      <c r="C164" s="161"/>
      <c r="D164" s="161"/>
      <c r="E164" s="161"/>
      <c r="F164" s="161"/>
      <c r="G164" s="161"/>
      <c r="H164" s="161"/>
      <c r="I164" s="161"/>
      <c r="J164" s="161"/>
      <c r="K164" s="161"/>
      <c r="L164" s="161"/>
      <c r="M164" s="161"/>
      <c r="N164" s="641"/>
      <c r="O164" s="161"/>
      <c r="P164" s="146"/>
      <c r="Q164" s="80"/>
      <c r="R164" s="80"/>
    </row>
    <row r="165" spans="1:18" ht="15" customHeight="1">
      <c r="A165" s="100">
        <f t="shared" si="4"/>
        <v>127</v>
      </c>
      <c r="B165" s="160" t="s">
        <v>380</v>
      </c>
      <c r="C165" s="161" t="s">
        <v>443</v>
      </c>
      <c r="D165" s="161"/>
      <c r="E165" s="161"/>
      <c r="F165" s="161"/>
      <c r="G165" s="161"/>
      <c r="H165" s="161"/>
      <c r="I165" s="161"/>
      <c r="J165" s="161"/>
      <c r="K165" s="161"/>
      <c r="L165" s="161"/>
      <c r="M165" s="161"/>
      <c r="N165" s="641"/>
      <c r="O165" s="161"/>
      <c r="P165" s="146"/>
      <c r="Q165" s="80"/>
      <c r="R165" s="80"/>
    </row>
    <row r="166" spans="1:18" ht="15" customHeight="1">
      <c r="A166" s="160"/>
      <c r="B166" s="160"/>
      <c r="C166" s="161"/>
      <c r="D166" s="161"/>
      <c r="E166" s="161"/>
      <c r="F166" s="161"/>
      <c r="G166" s="161"/>
      <c r="H166" s="161"/>
      <c r="I166" s="161"/>
      <c r="J166" s="161"/>
      <c r="K166" s="161"/>
      <c r="L166" s="161"/>
      <c r="M166" s="161"/>
      <c r="N166" s="641"/>
      <c r="O166" s="161"/>
      <c r="P166" s="146"/>
      <c r="Q166" s="80"/>
      <c r="R166" s="80"/>
    </row>
    <row r="167" spans="1:18" ht="15" customHeight="1">
      <c r="A167" s="160"/>
      <c r="B167" s="160"/>
      <c r="C167" s="161"/>
      <c r="D167" s="161"/>
      <c r="E167" s="161"/>
      <c r="F167" s="161"/>
      <c r="G167" s="161"/>
      <c r="H167" s="161"/>
      <c r="I167" s="161"/>
      <c r="J167" s="161"/>
      <c r="K167" s="161"/>
      <c r="L167" s="161"/>
      <c r="M167" s="161"/>
      <c r="N167" s="641"/>
      <c r="O167" s="161"/>
      <c r="P167" s="146"/>
      <c r="Q167" s="80"/>
      <c r="R167" s="80"/>
    </row>
    <row r="168" spans="1:18" ht="15" customHeight="1">
      <c r="A168" s="160"/>
      <c r="B168" s="160"/>
      <c r="C168" s="161"/>
      <c r="D168" s="161"/>
      <c r="E168" s="161"/>
      <c r="F168" s="161"/>
      <c r="G168" s="161"/>
      <c r="H168" s="161"/>
      <c r="I168" s="161"/>
      <c r="J168" s="161"/>
      <c r="K168" s="161"/>
      <c r="L168" s="161"/>
      <c r="M168" s="161"/>
      <c r="N168" s="641"/>
      <c r="O168" s="161"/>
      <c r="P168" s="146"/>
      <c r="Q168" s="80"/>
      <c r="R168" s="80"/>
    </row>
    <row r="169" spans="1:18" ht="15" customHeight="1">
      <c r="A169" s="165"/>
      <c r="B169" s="165"/>
      <c r="C169" s="166"/>
      <c r="D169" s="166"/>
      <c r="E169" s="166"/>
      <c r="F169" s="166"/>
      <c r="G169" s="166"/>
      <c r="H169" s="166"/>
      <c r="I169" s="166"/>
      <c r="J169" s="166"/>
      <c r="K169" s="166"/>
      <c r="L169" s="166"/>
      <c r="M169" s="166"/>
      <c r="N169" s="644"/>
      <c r="O169" s="166"/>
      <c r="P169" s="146"/>
      <c r="Q169" s="80"/>
      <c r="R169" s="80"/>
    </row>
    <row r="170" spans="1:18" ht="15" customHeight="1">
      <c r="A170" s="165"/>
      <c r="B170" s="165"/>
      <c r="C170" s="166"/>
      <c r="D170" s="166"/>
      <c r="E170" s="166"/>
      <c r="F170" s="166"/>
      <c r="G170" s="166"/>
      <c r="H170" s="166"/>
      <c r="I170" s="166"/>
      <c r="J170" s="166"/>
      <c r="K170" s="166"/>
      <c r="L170" s="166"/>
      <c r="M170" s="166"/>
      <c r="N170" s="644"/>
      <c r="O170" s="166"/>
      <c r="P170" s="146"/>
      <c r="Q170" s="80"/>
      <c r="R170" s="80"/>
    </row>
    <row r="171" spans="1:18" ht="15" customHeight="1">
      <c r="A171" s="165"/>
      <c r="B171" s="165"/>
      <c r="C171" s="166"/>
      <c r="D171" s="166"/>
      <c r="E171" s="166"/>
      <c r="F171" s="166"/>
      <c r="G171" s="166"/>
      <c r="H171" s="166"/>
      <c r="I171" s="166"/>
      <c r="J171" s="166"/>
      <c r="K171" s="166"/>
      <c r="L171" s="166"/>
      <c r="M171" s="166"/>
      <c r="N171" s="644"/>
      <c r="O171" s="166"/>
      <c r="P171" s="146"/>
      <c r="Q171" s="80"/>
      <c r="R171" s="80"/>
    </row>
    <row r="172" spans="1:18" s="11" customFormat="1" ht="15" customHeight="1">
      <c r="A172" s="165"/>
      <c r="B172" s="165"/>
      <c r="C172" s="166"/>
      <c r="D172" s="166"/>
      <c r="E172" s="166"/>
      <c r="F172" s="166"/>
      <c r="G172" s="166"/>
      <c r="H172" s="166"/>
      <c r="I172" s="166"/>
      <c r="J172" s="166"/>
      <c r="K172" s="166"/>
      <c r="L172" s="166"/>
      <c r="M172" s="166"/>
      <c r="N172" s="644"/>
      <c r="O172" s="166"/>
      <c r="P172" s="167"/>
      <c r="Q172" s="168"/>
      <c r="R172" s="168"/>
    </row>
    <row r="173" spans="1:18" s="11" customFormat="1" ht="15" customHeight="1">
      <c r="A173" s="165"/>
      <c r="B173" s="165"/>
      <c r="C173" s="166"/>
      <c r="D173" s="166"/>
      <c r="E173" s="166"/>
      <c r="F173" s="166"/>
      <c r="G173" s="166"/>
      <c r="H173" s="166"/>
      <c r="I173" s="166"/>
      <c r="J173" s="166"/>
      <c r="K173" s="166"/>
      <c r="L173" s="166"/>
      <c r="M173" s="166"/>
      <c r="N173" s="644"/>
      <c r="O173" s="166"/>
      <c r="P173" s="167"/>
      <c r="Q173" s="168"/>
      <c r="R173" s="168"/>
    </row>
    <row r="174" spans="1:18" s="11" customFormat="1" ht="15" customHeight="1">
      <c r="A174" s="169"/>
      <c r="B174" s="169"/>
      <c r="C174" s="170"/>
      <c r="D174" s="170"/>
      <c r="E174" s="171"/>
      <c r="F174" s="172"/>
      <c r="G174" s="171"/>
      <c r="H174" s="145"/>
      <c r="I174" s="145"/>
      <c r="J174" s="145"/>
      <c r="K174" s="173"/>
      <c r="L174" s="145"/>
      <c r="M174" s="145"/>
      <c r="N174" s="645"/>
      <c r="O174" s="173"/>
      <c r="P174" s="167"/>
      <c r="Q174" s="168"/>
      <c r="R174" s="168"/>
    </row>
    <row r="175" spans="1:18" s="11" customFormat="1" ht="15" customHeight="1">
      <c r="A175" s="169"/>
      <c r="B175" s="169"/>
      <c r="C175" s="166"/>
      <c r="D175" s="166"/>
      <c r="E175" s="174"/>
      <c r="F175" s="175"/>
      <c r="G175" s="174"/>
      <c r="H175" s="176"/>
      <c r="I175" s="176"/>
      <c r="J175" s="176"/>
      <c r="K175" s="177"/>
      <c r="L175" s="176"/>
      <c r="M175" s="176"/>
      <c r="N175" s="646"/>
      <c r="O175" s="177"/>
      <c r="P175" s="167"/>
      <c r="Q175" s="168"/>
      <c r="R175" s="168"/>
    </row>
    <row r="176" spans="1:18" ht="15" customHeight="1">
      <c r="A176" s="71"/>
      <c r="B176" s="71"/>
      <c r="C176" s="145"/>
      <c r="D176" s="145"/>
      <c r="E176" s="145"/>
      <c r="F176" s="145"/>
      <c r="G176" s="145"/>
      <c r="H176" s="145"/>
      <c r="I176" s="145"/>
      <c r="J176" s="145"/>
      <c r="K176" s="145"/>
      <c r="L176" s="145"/>
      <c r="M176" s="145"/>
      <c r="N176" s="645"/>
      <c r="O176" s="145"/>
      <c r="P176" s="146"/>
      <c r="Q176" s="80"/>
      <c r="R176" s="80"/>
    </row>
    <row r="177" spans="1:18" ht="15" customHeight="1">
      <c r="A177" s="71"/>
      <c r="B177" s="71"/>
      <c r="C177" s="124"/>
      <c r="D177" s="124"/>
      <c r="E177" s="124"/>
      <c r="F177" s="124"/>
      <c r="G177" s="124"/>
      <c r="H177" s="124"/>
      <c r="I177" s="124"/>
      <c r="J177" s="124"/>
      <c r="K177" s="124"/>
      <c r="L177" s="124"/>
      <c r="M177" s="124"/>
      <c r="N177" s="647"/>
      <c r="O177" s="124"/>
      <c r="P177" s="105"/>
      <c r="Q177" s="80"/>
      <c r="R177" s="80"/>
    </row>
    <row r="178" spans="1:18" ht="15" customHeight="1">
      <c r="A178" s="71"/>
      <c r="B178" s="71"/>
      <c r="C178" s="124"/>
      <c r="D178" s="124"/>
      <c r="E178" s="124"/>
      <c r="F178" s="124"/>
      <c r="G178" s="124"/>
      <c r="H178" s="124"/>
      <c r="I178" s="124"/>
      <c r="J178" s="124"/>
      <c r="K178" s="124"/>
      <c r="L178" s="124"/>
      <c r="M178" s="124"/>
      <c r="N178" s="647"/>
      <c r="O178" s="124"/>
      <c r="P178" s="105"/>
      <c r="Q178" s="80"/>
      <c r="R178" s="80"/>
    </row>
    <row r="179" spans="1:18" ht="15" customHeight="1">
      <c r="A179" s="71"/>
      <c r="B179" s="71"/>
      <c r="C179" s="124"/>
      <c r="D179" s="124"/>
      <c r="E179" s="124"/>
      <c r="F179" s="124"/>
      <c r="G179" s="124"/>
      <c r="H179" s="124"/>
      <c r="I179" s="124"/>
      <c r="J179" s="124"/>
      <c r="K179" s="124"/>
      <c r="L179" s="124"/>
      <c r="M179" s="124"/>
      <c r="N179" s="647"/>
      <c r="O179" s="124"/>
      <c r="P179" s="105"/>
      <c r="Q179" s="80"/>
      <c r="R179" s="80"/>
    </row>
    <row r="180" spans="1:18" ht="15" customHeight="1">
      <c r="A180" s="71"/>
      <c r="B180" s="71"/>
      <c r="C180" s="124"/>
      <c r="D180" s="124"/>
      <c r="E180" s="124"/>
      <c r="F180" s="124"/>
      <c r="G180" s="124"/>
      <c r="H180" s="124"/>
      <c r="I180" s="124"/>
      <c r="J180" s="124"/>
      <c r="K180" s="124"/>
      <c r="L180" s="124"/>
      <c r="M180" s="124"/>
      <c r="N180" s="647"/>
      <c r="O180" s="124"/>
      <c r="P180" s="105"/>
      <c r="Q180" s="80"/>
      <c r="R180" s="80"/>
    </row>
    <row r="181" spans="1:18" ht="15" customHeight="1">
      <c r="A181" s="3"/>
      <c r="B181" s="71"/>
      <c r="C181" s="124"/>
      <c r="D181" s="124"/>
      <c r="E181" s="124"/>
      <c r="F181" s="124"/>
      <c r="G181" s="124"/>
      <c r="H181" s="124"/>
      <c r="I181" s="124"/>
      <c r="J181" s="124"/>
      <c r="K181" s="124"/>
      <c r="L181" s="124"/>
      <c r="M181" s="124"/>
      <c r="N181" s="647"/>
      <c r="O181" s="124"/>
      <c r="P181" s="105"/>
      <c r="Q181" s="80"/>
      <c r="R181" s="80"/>
    </row>
    <row r="182" spans="1:18" ht="15" customHeight="1">
      <c r="A182" s="3"/>
      <c r="B182" s="71"/>
      <c r="C182" s="124"/>
      <c r="D182" s="124"/>
      <c r="E182" s="124"/>
      <c r="F182" s="124"/>
      <c r="G182" s="124"/>
      <c r="H182" s="124"/>
      <c r="I182" s="124"/>
      <c r="J182" s="124"/>
      <c r="K182" s="124"/>
      <c r="L182" s="124"/>
      <c r="M182" s="124"/>
      <c r="N182" s="647"/>
      <c r="O182" s="124"/>
      <c r="P182" s="105"/>
      <c r="Q182" s="80"/>
      <c r="R182" s="80"/>
    </row>
    <row r="183" spans="1:18" ht="15" customHeight="1">
      <c r="A183" s="3"/>
      <c r="B183" s="71"/>
      <c r="C183" s="124"/>
      <c r="D183" s="124"/>
      <c r="E183" s="124"/>
      <c r="F183" s="124"/>
      <c r="G183" s="124"/>
      <c r="H183" s="124"/>
      <c r="I183" s="124"/>
      <c r="J183" s="124"/>
      <c r="K183" s="124"/>
      <c r="L183" s="124"/>
      <c r="M183" s="124"/>
      <c r="N183" s="647"/>
      <c r="O183" s="124"/>
      <c r="P183" s="105"/>
      <c r="Q183" s="80"/>
      <c r="R183" s="80"/>
    </row>
    <row r="184" spans="1:18" ht="15" customHeight="1">
      <c r="A184" s="3"/>
      <c r="B184" s="71"/>
      <c r="C184" s="124"/>
      <c r="D184" s="124"/>
      <c r="E184" s="124"/>
      <c r="F184" s="124"/>
      <c r="G184" s="124"/>
      <c r="H184" s="124"/>
      <c r="I184" s="124"/>
      <c r="J184" s="124"/>
      <c r="K184" s="124"/>
      <c r="L184" s="124"/>
      <c r="M184" s="124"/>
      <c r="N184" s="647"/>
      <c r="O184" s="124"/>
      <c r="P184" s="105"/>
      <c r="Q184" s="80"/>
      <c r="R184" s="80"/>
    </row>
    <row r="185" spans="1:18" ht="15" customHeight="1">
      <c r="A185" s="3"/>
      <c r="B185" s="71"/>
      <c r="C185" s="124"/>
      <c r="D185" s="124"/>
      <c r="E185" s="124"/>
      <c r="F185" s="124"/>
      <c r="G185" s="124"/>
      <c r="H185" s="124"/>
      <c r="I185" s="124"/>
      <c r="J185" s="124"/>
      <c r="K185" s="124"/>
      <c r="L185" s="124"/>
      <c r="M185" s="124"/>
      <c r="N185" s="647"/>
      <c r="O185" s="124"/>
      <c r="P185" s="105"/>
      <c r="Q185" s="80"/>
      <c r="R185" s="80"/>
    </row>
    <row r="186" spans="1:18" ht="15" customHeight="1">
      <c r="A186" s="3"/>
      <c r="B186" s="71"/>
      <c r="C186" s="124"/>
      <c r="D186" s="124"/>
      <c r="E186" s="124"/>
      <c r="F186" s="124"/>
      <c r="G186" s="124"/>
      <c r="H186" s="124"/>
      <c r="I186" s="124"/>
      <c r="J186" s="124"/>
      <c r="K186" s="124"/>
      <c r="L186" s="124"/>
      <c r="M186" s="124"/>
      <c r="N186" s="647"/>
      <c r="O186" s="124"/>
      <c r="P186" s="105"/>
      <c r="Q186" s="80"/>
      <c r="R186" s="80"/>
    </row>
    <row r="187" spans="1:18" ht="15" customHeight="1">
      <c r="A187" s="3"/>
      <c r="B187" s="71"/>
      <c r="C187" s="124"/>
      <c r="D187" s="124"/>
      <c r="E187" s="124"/>
      <c r="F187" s="124"/>
      <c r="G187" s="124"/>
      <c r="H187" s="124"/>
      <c r="I187" s="124"/>
      <c r="J187" s="124"/>
      <c r="K187" s="124"/>
      <c r="L187" s="124"/>
      <c r="M187" s="124"/>
      <c r="N187" s="647"/>
      <c r="O187" s="124"/>
      <c r="P187" s="105"/>
      <c r="Q187" s="80"/>
      <c r="R187" s="80"/>
    </row>
    <row r="188" spans="1:18" ht="15" customHeight="1">
      <c r="A188" s="3"/>
      <c r="B188" s="71"/>
      <c r="C188" s="124"/>
      <c r="D188" s="124"/>
      <c r="E188" s="124"/>
      <c r="F188" s="124"/>
      <c r="G188" s="124"/>
      <c r="H188" s="124"/>
      <c r="I188" s="124"/>
      <c r="J188" s="124"/>
      <c r="K188" s="124"/>
      <c r="L188" s="124"/>
      <c r="M188" s="124"/>
      <c r="N188" s="647"/>
      <c r="O188" s="124"/>
      <c r="P188" s="105"/>
      <c r="Q188" s="80"/>
      <c r="R188" s="80"/>
    </row>
    <row r="189" spans="1:18" ht="15" customHeight="1">
      <c r="A189" s="3"/>
      <c r="B189" s="71"/>
      <c r="C189" s="124"/>
      <c r="D189" s="124"/>
      <c r="E189" s="124"/>
      <c r="F189" s="124"/>
      <c r="G189" s="124"/>
      <c r="H189" s="124"/>
      <c r="I189" s="124"/>
      <c r="J189" s="124"/>
      <c r="K189" s="124"/>
      <c r="L189" s="124"/>
      <c r="M189" s="124"/>
      <c r="N189" s="124"/>
      <c r="O189" s="124"/>
      <c r="P189" s="105"/>
      <c r="Q189" s="80"/>
      <c r="R189" s="80"/>
    </row>
    <row r="190" spans="1:18">
      <c r="A190" s="3"/>
      <c r="B190" s="71"/>
      <c r="C190" s="121"/>
      <c r="D190" s="121"/>
      <c r="E190" s="121"/>
      <c r="F190" s="121"/>
      <c r="G190" s="121"/>
      <c r="H190" s="121"/>
      <c r="I190" s="121"/>
      <c r="J190" s="121"/>
      <c r="K190" s="121"/>
      <c r="L190" s="121"/>
      <c r="M190" s="121"/>
      <c r="N190" s="121"/>
      <c r="O190" s="121"/>
      <c r="P190" s="80"/>
      <c r="Q190" s="80"/>
      <c r="R190" s="80"/>
    </row>
    <row r="191" spans="1:18">
      <c r="A191" s="3"/>
      <c r="B191" s="71"/>
      <c r="C191" s="121"/>
      <c r="D191" s="121"/>
      <c r="E191" s="121"/>
      <c r="F191" s="121"/>
      <c r="G191" s="121"/>
      <c r="H191" s="121"/>
      <c r="I191" s="121"/>
      <c r="J191" s="121"/>
      <c r="K191" s="121"/>
      <c r="L191" s="121"/>
      <c r="M191" s="121"/>
      <c r="N191" s="121"/>
      <c r="O191" s="121"/>
      <c r="P191" s="80"/>
      <c r="Q191" s="80"/>
      <c r="R191" s="80"/>
    </row>
    <row r="192" spans="1:18">
      <c r="A192" s="3"/>
      <c r="B192" s="71"/>
      <c r="C192" s="121"/>
      <c r="D192" s="121"/>
      <c r="E192" s="121"/>
      <c r="F192" s="121"/>
      <c r="G192" s="121"/>
      <c r="H192" s="121"/>
      <c r="I192" s="121"/>
      <c r="J192" s="121"/>
      <c r="K192" s="121"/>
      <c r="L192" s="121"/>
      <c r="M192" s="121"/>
      <c r="N192" s="121"/>
      <c r="O192" s="121"/>
      <c r="P192" s="80"/>
      <c r="Q192" s="80"/>
      <c r="R192" s="80"/>
    </row>
    <row r="193" spans="1:18">
      <c r="A193" s="3"/>
      <c r="B193" s="71"/>
      <c r="C193" s="121"/>
      <c r="D193" s="121"/>
      <c r="E193" s="121"/>
      <c r="F193" s="121"/>
      <c r="G193" s="121"/>
      <c r="H193" s="121"/>
      <c r="I193" s="121"/>
      <c r="J193" s="121"/>
      <c r="K193" s="121"/>
      <c r="L193" s="121"/>
      <c r="M193" s="121"/>
      <c r="N193" s="121"/>
      <c r="O193" s="121"/>
      <c r="P193" s="80"/>
      <c r="Q193" s="80"/>
      <c r="R193" s="80"/>
    </row>
    <row r="194" spans="1:18">
      <c r="A194" s="3"/>
      <c r="B194" s="71"/>
      <c r="C194" s="121"/>
      <c r="D194" s="121"/>
      <c r="E194" s="121"/>
      <c r="F194" s="121"/>
      <c r="G194" s="121"/>
      <c r="H194" s="121"/>
      <c r="I194" s="121"/>
      <c r="J194" s="121"/>
      <c r="K194" s="121"/>
      <c r="L194" s="121"/>
      <c r="M194" s="121"/>
      <c r="N194" s="121"/>
      <c r="O194" s="121"/>
      <c r="P194" s="80"/>
    </row>
    <row r="195" spans="1:18">
      <c r="A195" s="3"/>
      <c r="B195" s="71"/>
      <c r="C195" s="121"/>
      <c r="D195" s="121"/>
      <c r="E195" s="121"/>
      <c r="F195" s="121"/>
      <c r="G195" s="121"/>
      <c r="H195" s="121"/>
      <c r="I195" s="121"/>
      <c r="J195" s="121"/>
      <c r="K195" s="121"/>
      <c r="L195" s="121"/>
      <c r="M195" s="121"/>
      <c r="N195" s="121"/>
      <c r="O195" s="121"/>
      <c r="P195" s="80"/>
    </row>
    <row r="196" spans="1:18">
      <c r="A196" s="3"/>
      <c r="B196" s="71"/>
      <c r="C196" s="121"/>
      <c r="D196" s="121"/>
      <c r="E196" s="121"/>
      <c r="F196" s="121"/>
      <c r="G196" s="121"/>
      <c r="H196" s="121"/>
      <c r="I196" s="121"/>
      <c r="J196" s="121"/>
      <c r="K196" s="121"/>
      <c r="L196" s="121"/>
      <c r="M196" s="121"/>
      <c r="N196" s="121"/>
      <c r="O196" s="121"/>
      <c r="P196" s="80"/>
    </row>
    <row r="197" spans="1:18">
      <c r="A197" s="3"/>
      <c r="B197" s="71"/>
      <c r="C197" s="121"/>
      <c r="D197" s="121"/>
      <c r="E197" s="121"/>
      <c r="F197" s="121"/>
      <c r="G197" s="121"/>
      <c r="H197" s="121"/>
      <c r="I197" s="121"/>
      <c r="J197" s="121"/>
      <c r="K197" s="121"/>
      <c r="L197" s="121"/>
      <c r="M197" s="121"/>
      <c r="N197" s="121"/>
      <c r="O197" s="121"/>
      <c r="P197" s="80"/>
    </row>
    <row r="198" spans="1:18">
      <c r="B198" s="80"/>
      <c r="C198" s="68"/>
      <c r="D198" s="68"/>
      <c r="E198" s="68"/>
      <c r="F198" s="68"/>
      <c r="G198" s="68"/>
      <c r="H198" s="68"/>
      <c r="I198" s="68"/>
      <c r="J198" s="68"/>
      <c r="K198" s="68"/>
      <c r="L198" s="68"/>
      <c r="M198" s="68"/>
      <c r="N198" s="68"/>
      <c r="O198" s="68"/>
      <c r="P198" s="80"/>
    </row>
    <row r="199" spans="1:18">
      <c r="C199" s="5"/>
      <c r="D199" s="5"/>
      <c r="E199" s="5"/>
      <c r="F199" s="5"/>
      <c r="G199" s="5"/>
      <c r="H199" s="5"/>
      <c r="I199" s="5"/>
      <c r="J199" s="5"/>
      <c r="K199" s="5"/>
      <c r="L199" s="5"/>
      <c r="M199" s="5"/>
      <c r="N199" s="5"/>
      <c r="O199" s="5"/>
    </row>
    <row r="200" spans="1:18">
      <c r="C200" s="5"/>
      <c r="D200" s="5"/>
      <c r="E200" s="5"/>
      <c r="F200" s="5"/>
      <c r="G200" s="5"/>
      <c r="H200" s="5"/>
      <c r="I200" s="5"/>
      <c r="J200" s="5"/>
      <c r="K200" s="5"/>
      <c r="L200" s="5"/>
      <c r="M200" s="5"/>
      <c r="N200" s="5"/>
      <c r="O200" s="5"/>
    </row>
    <row r="201" spans="1:18">
      <c r="C201" s="5"/>
      <c r="D201" s="5"/>
      <c r="E201" s="5"/>
      <c r="F201" s="5"/>
      <c r="G201" s="5"/>
      <c r="H201" s="5"/>
      <c r="I201" s="5"/>
      <c r="J201" s="5"/>
      <c r="K201" s="5"/>
      <c r="L201" s="5"/>
      <c r="M201" s="5"/>
      <c r="N201" s="5"/>
      <c r="O201" s="5"/>
    </row>
    <row r="202" spans="1:18">
      <c r="C202" s="5"/>
      <c r="D202" s="5"/>
      <c r="E202" s="5"/>
      <c r="F202" s="5"/>
      <c r="G202" s="5"/>
      <c r="H202" s="5"/>
      <c r="I202" s="5"/>
      <c r="J202" s="5"/>
      <c r="K202" s="5"/>
      <c r="L202" s="5"/>
      <c r="M202" s="5"/>
      <c r="N202" s="5"/>
      <c r="O202" s="5"/>
    </row>
    <row r="203" spans="1:18">
      <c r="C203" s="5"/>
      <c r="D203" s="5"/>
      <c r="E203" s="5"/>
      <c r="F203" s="5"/>
      <c r="G203" s="5"/>
      <c r="H203" s="5"/>
      <c r="I203" s="5"/>
      <c r="J203" s="5"/>
      <c r="K203" s="5"/>
      <c r="L203" s="5"/>
      <c r="M203" s="5"/>
      <c r="N203" s="5"/>
      <c r="O203" s="5"/>
    </row>
    <row r="204" spans="1:18">
      <c r="C204" s="5"/>
      <c r="D204" s="5"/>
      <c r="E204" s="5"/>
      <c r="F204" s="5"/>
      <c r="G204" s="5"/>
      <c r="H204" s="5"/>
      <c r="I204" s="5"/>
      <c r="J204" s="5"/>
      <c r="K204" s="5"/>
      <c r="L204" s="5"/>
      <c r="M204" s="5"/>
      <c r="N204" s="5"/>
      <c r="O204" s="5"/>
    </row>
    <row r="205" spans="1:18">
      <c r="C205" s="4"/>
      <c r="D205" s="4"/>
      <c r="E205" s="4"/>
      <c r="F205" s="4"/>
      <c r="G205" s="4"/>
      <c r="H205" s="4"/>
      <c r="I205" s="4"/>
      <c r="J205" s="4"/>
      <c r="K205" s="4"/>
      <c r="L205" s="4"/>
      <c r="M205" s="4"/>
      <c r="N205" s="4"/>
      <c r="O205" s="4"/>
    </row>
    <row r="206" spans="1:18">
      <c r="C206" s="4"/>
      <c r="D206" s="4"/>
      <c r="E206" s="4"/>
      <c r="F206" s="4"/>
      <c r="G206" s="4"/>
      <c r="H206" s="4"/>
      <c r="I206" s="4"/>
      <c r="J206" s="4"/>
      <c r="K206" s="4"/>
      <c r="L206" s="4"/>
      <c r="M206" s="4"/>
      <c r="N206" s="4"/>
      <c r="O206" s="4"/>
    </row>
  </sheetData>
  <mergeCells count="2">
    <mergeCell ref="C150:L150"/>
    <mergeCell ref="C151:L151"/>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4"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O259"/>
  <sheetViews>
    <sheetView zoomScale="80" zoomScaleNormal="80" workbookViewId="0">
      <selection activeCell="D1" sqref="D1"/>
    </sheetView>
  </sheetViews>
  <sheetFormatPr defaultColWidth="9.1796875" defaultRowHeight="15.5"/>
  <cols>
    <col min="1" max="1" width="9.1796875" style="10"/>
    <col min="2" max="2" width="7.7265625" style="10" customWidth="1"/>
    <col min="3" max="3" width="1.81640625" style="10" customWidth="1"/>
    <col min="4" max="4" width="59.54296875" style="10" customWidth="1"/>
    <col min="5" max="5" width="13.1796875" style="10" customWidth="1"/>
    <col min="6" max="6" width="18.54296875" style="10" customWidth="1"/>
    <col min="7" max="7" width="15.26953125" style="10" customWidth="1"/>
    <col min="8" max="8" width="17.453125" style="10" customWidth="1"/>
    <col min="9" max="9" width="17.81640625" style="10" customWidth="1"/>
    <col min="10" max="11" width="16.453125" style="10" customWidth="1"/>
    <col min="12" max="12" width="15.7265625" style="10" customWidth="1"/>
    <col min="13" max="13" width="17.81640625" style="10" customWidth="1"/>
    <col min="14" max="14" width="17.7265625" style="10" customWidth="1"/>
    <col min="15" max="15" width="37" style="10" customWidth="1"/>
    <col min="16" max="16384" width="9.1796875" style="10"/>
  </cols>
  <sheetData>
    <row r="1" spans="1:15">
      <c r="B1" s="23"/>
      <c r="C1" s="259"/>
      <c r="D1" s="259"/>
      <c r="E1" s="259"/>
      <c r="F1" s="259"/>
      <c r="G1" s="259"/>
      <c r="H1" s="259"/>
      <c r="I1" s="259"/>
      <c r="J1" s="259"/>
      <c r="K1" s="259"/>
      <c r="L1" s="259"/>
      <c r="M1" s="259"/>
      <c r="N1" s="259"/>
      <c r="O1" s="260"/>
    </row>
    <row r="2" spans="1:15">
      <c r="B2" s="259"/>
      <c r="C2" s="259"/>
      <c r="D2" s="259"/>
      <c r="E2" s="259"/>
      <c r="F2" s="259"/>
      <c r="G2" s="259"/>
      <c r="H2" s="261"/>
      <c r="I2" s="259"/>
      <c r="J2" s="518" t="s">
        <v>419</v>
      </c>
      <c r="K2" s="259"/>
      <c r="L2" s="259"/>
      <c r="M2" s="259"/>
      <c r="N2" s="259"/>
      <c r="O2" s="260"/>
    </row>
    <row r="3" spans="1:15">
      <c r="B3" s="259"/>
      <c r="C3" s="259"/>
      <c r="D3" s="259"/>
      <c r="E3" s="259"/>
      <c r="F3" s="259"/>
      <c r="G3" s="259"/>
      <c r="H3" s="259"/>
      <c r="I3" s="259"/>
      <c r="J3" s="259" t="s">
        <v>467</v>
      </c>
      <c r="K3" s="259"/>
      <c r="L3" s="259"/>
      <c r="M3" s="259"/>
      <c r="N3" s="259"/>
      <c r="O3" s="262"/>
    </row>
    <row r="4" spans="1:15" s="748" customFormat="1">
      <c r="B4" s="761"/>
      <c r="C4" s="761"/>
      <c r="D4" s="761"/>
      <c r="E4" s="761"/>
      <c r="F4" s="761"/>
      <c r="G4" s="761"/>
      <c r="H4" s="761"/>
      <c r="I4" s="761"/>
      <c r="J4" s="747" t="str">
        <f>'Attachment H-32A'!$K$2</f>
        <v>With corrections under Commission Consideration in Docket No. ER20-2942</v>
      </c>
      <c r="K4" s="761"/>
      <c r="L4" s="761"/>
      <c r="M4" s="761"/>
      <c r="N4" s="761"/>
      <c r="O4" s="762"/>
    </row>
    <row r="5" spans="1:15" ht="26">
      <c r="B5" s="63" t="s">
        <v>50</v>
      </c>
      <c r="C5" s="536"/>
      <c r="D5" s="536"/>
      <c r="E5" s="536"/>
      <c r="F5" s="536"/>
      <c r="G5" s="536"/>
      <c r="H5" s="536"/>
      <c r="I5" s="536"/>
      <c r="J5" s="536"/>
      <c r="K5" s="259"/>
      <c r="L5" s="259"/>
      <c r="M5" s="259"/>
      <c r="N5" s="259"/>
      <c r="O5" s="259"/>
    </row>
    <row r="6" spans="1:15">
      <c r="B6" s="537" t="s">
        <v>320</v>
      </c>
      <c r="C6" s="537"/>
      <c r="D6" s="537"/>
      <c r="E6" s="537"/>
      <c r="F6" s="537"/>
      <c r="G6" s="537"/>
      <c r="H6" s="537"/>
      <c r="I6" s="537"/>
      <c r="J6" s="537"/>
      <c r="K6" s="534"/>
      <c r="L6" s="534"/>
      <c r="M6" s="534"/>
      <c r="N6" s="534"/>
      <c r="O6" s="534"/>
    </row>
    <row r="7" spans="1:15">
      <c r="B7" s="538" t="s">
        <v>373</v>
      </c>
      <c r="C7" s="538"/>
      <c r="D7" s="538"/>
      <c r="E7" s="538"/>
      <c r="F7" s="538"/>
      <c r="G7" s="538"/>
      <c r="H7" s="538"/>
      <c r="I7" s="538"/>
      <c r="J7" s="538"/>
      <c r="K7" s="535"/>
      <c r="L7" s="535"/>
      <c r="M7" s="535"/>
      <c r="N7" s="535"/>
      <c r="O7" s="535"/>
    </row>
    <row r="8" spans="1:15">
      <c r="B8" s="535"/>
      <c r="C8" s="535"/>
      <c r="D8" s="535"/>
      <c r="E8" s="535"/>
      <c r="F8" s="535"/>
      <c r="G8" s="535"/>
      <c r="H8" s="535"/>
      <c r="I8" s="535"/>
      <c r="J8" s="535"/>
      <c r="K8" s="535"/>
      <c r="L8" s="535"/>
      <c r="M8" s="535"/>
      <c r="N8" s="470"/>
      <c r="O8" s="470"/>
    </row>
    <row r="9" spans="1:15">
      <c r="B9" s="263"/>
      <c r="C9" s="259"/>
      <c r="D9" s="264"/>
      <c r="E9" s="264"/>
      <c r="F9" s="264"/>
      <c r="G9" s="264"/>
      <c r="H9" s="265"/>
      <c r="I9" s="259"/>
      <c r="J9" s="259"/>
      <c r="K9" s="259"/>
      <c r="L9" s="259"/>
      <c r="M9" s="264"/>
      <c r="N9" s="259"/>
      <c r="O9" s="259"/>
    </row>
    <row r="10" spans="1:15">
      <c r="B10" s="263"/>
      <c r="C10" s="259"/>
      <c r="D10" s="264"/>
      <c r="E10" s="264"/>
      <c r="F10" s="264"/>
      <c r="G10" s="264"/>
      <c r="H10" s="264"/>
      <c r="I10" s="259"/>
      <c r="J10" s="259"/>
      <c r="K10" s="259"/>
      <c r="L10" s="259"/>
      <c r="M10" s="266"/>
      <c r="N10" s="259"/>
      <c r="O10" s="259"/>
    </row>
    <row r="11" spans="1:15">
      <c r="B11" s="259"/>
      <c r="C11" s="259"/>
      <c r="D11" s="267" t="s">
        <v>164</v>
      </c>
      <c r="E11" s="267"/>
      <c r="F11" s="267" t="s">
        <v>165</v>
      </c>
      <c r="G11" s="267"/>
      <c r="H11" s="267" t="s">
        <v>166</v>
      </c>
      <c r="I11" s="259"/>
      <c r="J11" s="268" t="s">
        <v>167</v>
      </c>
      <c r="K11" s="259"/>
      <c r="L11" s="259"/>
      <c r="M11" s="259"/>
      <c r="N11" s="259"/>
      <c r="O11" s="259"/>
    </row>
    <row r="12" spans="1:15">
      <c r="B12" s="259"/>
      <c r="C12" s="259"/>
      <c r="D12" s="269"/>
      <c r="E12" s="269"/>
      <c r="F12" s="270"/>
      <c r="G12" s="270"/>
      <c r="H12" s="271"/>
      <c r="I12" s="259"/>
      <c r="J12" s="259"/>
      <c r="K12" s="259"/>
      <c r="L12" s="259"/>
      <c r="M12" s="259"/>
      <c r="N12" s="259"/>
      <c r="O12" s="259"/>
    </row>
    <row r="13" spans="1:15">
      <c r="A13" s="263" t="s">
        <v>1</v>
      </c>
      <c r="C13" s="259"/>
      <c r="D13" s="269"/>
      <c r="E13" s="269"/>
      <c r="F13" s="320" t="s">
        <v>168</v>
      </c>
      <c r="G13" s="320"/>
      <c r="H13" s="273" t="s">
        <v>9</v>
      </c>
      <c r="I13" s="311"/>
      <c r="J13" s="273" t="s">
        <v>5</v>
      </c>
      <c r="K13" s="259"/>
      <c r="L13" s="259"/>
      <c r="M13" s="259"/>
      <c r="N13" s="259"/>
      <c r="O13" s="259"/>
    </row>
    <row r="14" spans="1:15">
      <c r="A14" s="263" t="s">
        <v>2</v>
      </c>
      <c r="C14" s="259"/>
      <c r="D14" s="272"/>
      <c r="E14" s="272"/>
      <c r="F14" s="271"/>
      <c r="G14" s="271"/>
      <c r="H14" s="271"/>
      <c r="I14" s="259"/>
      <c r="J14" s="271"/>
      <c r="K14" s="259"/>
      <c r="L14" s="259"/>
      <c r="M14" s="259"/>
      <c r="N14" s="259"/>
      <c r="O14" s="259"/>
    </row>
    <row r="15" spans="1:15">
      <c r="A15" s="273"/>
      <c r="C15" s="259"/>
      <c r="D15" s="269"/>
      <c r="E15" s="269"/>
      <c r="F15" s="271"/>
      <c r="G15" s="271"/>
      <c r="H15" s="271"/>
      <c r="I15" s="259"/>
      <c r="J15" s="271"/>
      <c r="K15" s="259"/>
      <c r="L15" s="259"/>
      <c r="M15" s="259"/>
      <c r="N15" s="259"/>
      <c r="O15" s="259"/>
    </row>
    <row r="16" spans="1:15">
      <c r="A16" s="274">
        <v>1</v>
      </c>
      <c r="C16" s="259"/>
      <c r="D16" s="269" t="s">
        <v>169</v>
      </c>
      <c r="E16" s="269"/>
      <c r="F16" s="274"/>
      <c r="G16" s="274"/>
      <c r="H16" s="275">
        <f>'Attachment H-32A'!K78</f>
        <v>11986168.363846153</v>
      </c>
      <c r="I16" s="259"/>
      <c r="J16" s="259"/>
      <c r="K16" s="259"/>
      <c r="L16" s="259"/>
      <c r="M16" s="259"/>
      <c r="N16" s="259"/>
      <c r="O16" s="259"/>
    </row>
    <row r="17" spans="1:15">
      <c r="A17" s="274">
        <f>A16+1</f>
        <v>2</v>
      </c>
      <c r="C17" s="259"/>
      <c r="D17" s="269" t="s">
        <v>170</v>
      </c>
      <c r="E17" s="269"/>
      <c r="F17" s="274"/>
      <c r="G17" s="274"/>
      <c r="H17" s="275"/>
      <c r="I17" s="259"/>
      <c r="J17" s="259"/>
      <c r="K17" s="259"/>
      <c r="L17" s="259"/>
      <c r="M17" s="259"/>
      <c r="N17" s="259"/>
      <c r="O17" s="259"/>
    </row>
    <row r="18" spans="1:15">
      <c r="A18" s="274">
        <f t="shared" ref="A18:A60" si="0">A17+1</f>
        <v>3</v>
      </c>
      <c r="C18" s="259"/>
      <c r="D18" s="259"/>
      <c r="E18" s="259"/>
      <c r="F18" s="274"/>
      <c r="G18" s="274"/>
      <c r="H18" s="259"/>
      <c r="I18" s="259"/>
      <c r="J18" s="259"/>
      <c r="K18" s="259"/>
      <c r="L18" s="259"/>
      <c r="M18" s="259"/>
      <c r="N18" s="259"/>
      <c r="O18" s="259"/>
    </row>
    <row r="19" spans="1:15">
      <c r="A19" s="274">
        <f t="shared" si="0"/>
        <v>4</v>
      </c>
      <c r="C19" s="259"/>
      <c r="D19" s="269" t="s">
        <v>171</v>
      </c>
      <c r="E19" s="269"/>
      <c r="F19" s="274"/>
      <c r="G19" s="274"/>
      <c r="H19" s="271"/>
      <c r="I19" s="259"/>
      <c r="J19" s="271"/>
      <c r="K19" s="259"/>
      <c r="L19" s="259"/>
      <c r="M19" s="259"/>
      <c r="N19" s="259"/>
      <c r="O19" s="259"/>
    </row>
    <row r="20" spans="1:15">
      <c r="A20" s="274">
        <f t="shared" si="0"/>
        <v>5</v>
      </c>
      <c r="C20" s="259"/>
      <c r="D20" s="269" t="s">
        <v>172</v>
      </c>
      <c r="E20" s="269"/>
      <c r="F20" s="274"/>
      <c r="G20" s="274"/>
      <c r="H20" s="275">
        <f>'Attachment H-32A'!K51</f>
        <v>2348222.8861755016</v>
      </c>
      <c r="I20" s="259"/>
      <c r="J20" s="259"/>
      <c r="K20" s="259"/>
      <c r="L20" s="259"/>
      <c r="M20" s="259"/>
      <c r="N20" s="259"/>
      <c r="O20" s="259"/>
    </row>
    <row r="21" spans="1:15">
      <c r="A21" s="274">
        <f t="shared" si="0"/>
        <v>6</v>
      </c>
      <c r="C21" s="259"/>
      <c r="D21" s="269" t="s">
        <v>173</v>
      </c>
      <c r="E21" s="269"/>
      <c r="F21" s="274"/>
      <c r="G21" s="274"/>
      <c r="H21" s="315">
        <f>IF(H20=0,0,H20/$H$16)</f>
        <v>0.19591105471690518</v>
      </c>
      <c r="I21" s="259"/>
      <c r="J21" s="316">
        <f>H21</f>
        <v>0.19591105471690518</v>
      </c>
      <c r="K21" s="259"/>
      <c r="L21" s="259"/>
      <c r="M21" s="259"/>
      <c r="N21" s="259"/>
      <c r="O21" s="259"/>
    </row>
    <row r="22" spans="1:15">
      <c r="A22" s="274">
        <f t="shared" si="0"/>
        <v>7</v>
      </c>
      <c r="C22" s="259"/>
      <c r="D22" s="269"/>
      <c r="E22" s="269"/>
      <c r="F22" s="274"/>
      <c r="G22" s="274"/>
      <c r="H22" s="276"/>
      <c r="I22" s="259"/>
      <c r="J22" s="277"/>
      <c r="K22" s="259"/>
      <c r="L22" s="259"/>
      <c r="M22" s="259"/>
      <c r="N22" s="259"/>
      <c r="O22" s="259"/>
    </row>
    <row r="23" spans="1:15">
      <c r="A23" s="274">
        <f t="shared" si="0"/>
        <v>8</v>
      </c>
      <c r="C23" s="259"/>
      <c r="D23" s="278" t="s">
        <v>120</v>
      </c>
      <c r="E23" s="269"/>
      <c r="F23" s="274"/>
      <c r="G23" s="274"/>
      <c r="H23" s="275">
        <f>'Attachment H-32A'!K56</f>
        <v>1409528.0818953658</v>
      </c>
      <c r="I23" s="259"/>
      <c r="J23" s="277"/>
      <c r="K23" s="259"/>
      <c r="L23" s="259"/>
      <c r="M23" s="259"/>
      <c r="N23" s="259"/>
      <c r="O23" s="259"/>
    </row>
    <row r="24" spans="1:15">
      <c r="A24" s="274">
        <f t="shared" si="0"/>
        <v>9</v>
      </c>
      <c r="C24" s="259"/>
      <c r="D24" s="269" t="s">
        <v>200</v>
      </c>
      <c r="E24" s="269"/>
      <c r="F24" s="274"/>
      <c r="G24" s="274"/>
      <c r="H24" s="315">
        <f>IF(H23=0,0,H23/$H$16)</f>
        <v>0.11759621916766341</v>
      </c>
      <c r="I24" s="259"/>
      <c r="J24" s="316">
        <f>H24</f>
        <v>0.11759621916766341</v>
      </c>
      <c r="K24" s="259"/>
      <c r="L24" s="259"/>
      <c r="M24" s="259"/>
      <c r="N24" s="259"/>
      <c r="O24" s="259"/>
    </row>
    <row r="25" spans="1:15">
      <c r="A25" s="274">
        <f t="shared" si="0"/>
        <v>10</v>
      </c>
      <c r="C25" s="259"/>
      <c r="D25" s="269"/>
      <c r="E25" s="269"/>
      <c r="F25" s="274"/>
      <c r="G25" s="274"/>
      <c r="H25" s="315"/>
      <c r="I25" s="259"/>
      <c r="J25" s="316"/>
      <c r="K25" s="259"/>
      <c r="L25" s="259"/>
      <c r="M25" s="259"/>
      <c r="N25" s="259"/>
      <c r="O25" s="259"/>
    </row>
    <row r="26" spans="1:15">
      <c r="A26" s="274">
        <f t="shared" si="0"/>
        <v>11</v>
      </c>
      <c r="C26" s="259"/>
      <c r="D26" s="269" t="s">
        <v>203</v>
      </c>
      <c r="E26" s="269"/>
      <c r="F26" s="274"/>
      <c r="G26" s="274"/>
      <c r="H26" s="275">
        <f>'Attachment H-32A'!K72</f>
        <v>563811.23275814636</v>
      </c>
      <c r="I26" s="259"/>
      <c r="J26" s="316"/>
      <c r="K26" s="259"/>
      <c r="L26" s="259"/>
      <c r="M26" s="259"/>
      <c r="N26" s="259"/>
      <c r="O26" s="259"/>
    </row>
    <row r="27" spans="1:15">
      <c r="A27" s="274">
        <f t="shared" si="0"/>
        <v>12</v>
      </c>
      <c r="C27" s="259"/>
      <c r="D27" s="269" t="s">
        <v>204</v>
      </c>
      <c r="E27" s="269"/>
      <c r="F27" s="274"/>
      <c r="G27" s="274"/>
      <c r="H27" s="315">
        <f>IF(H26=0,0,H26/$H$16)</f>
        <v>4.7038487667065372E-2</v>
      </c>
      <c r="I27" s="259"/>
      <c r="J27" s="316">
        <f>H27</f>
        <v>4.7038487667065372E-2</v>
      </c>
      <c r="K27" s="259"/>
      <c r="L27" s="259"/>
      <c r="M27" s="259"/>
      <c r="N27" s="259"/>
      <c r="O27" s="259"/>
    </row>
    <row r="28" spans="1:15">
      <c r="A28" s="274">
        <f t="shared" si="0"/>
        <v>13</v>
      </c>
      <c r="C28" s="259"/>
      <c r="D28" s="269"/>
      <c r="E28" s="269"/>
      <c r="F28" s="274"/>
      <c r="G28" s="274"/>
      <c r="H28" s="276"/>
      <c r="I28" s="259"/>
      <c r="J28" s="277"/>
      <c r="K28" s="259"/>
      <c r="L28" s="259"/>
      <c r="M28" s="259"/>
      <c r="N28" s="259"/>
      <c r="O28" s="259"/>
    </row>
    <row r="29" spans="1:15">
      <c r="A29" s="274">
        <f t="shared" si="0"/>
        <v>14</v>
      </c>
      <c r="C29" s="259"/>
      <c r="D29" s="269" t="s">
        <v>174</v>
      </c>
      <c r="E29" s="269"/>
      <c r="F29" s="279"/>
      <c r="G29" s="279"/>
      <c r="H29" s="271"/>
      <c r="I29" s="259"/>
      <c r="J29" s="276"/>
      <c r="K29" s="259"/>
      <c r="L29" s="259"/>
      <c r="M29" s="259"/>
      <c r="N29" s="259"/>
      <c r="O29" s="259"/>
    </row>
    <row r="30" spans="1:15">
      <c r="A30" s="274">
        <f t="shared" si="0"/>
        <v>15</v>
      </c>
      <c r="C30" s="259"/>
      <c r="D30" s="269" t="s">
        <v>175</v>
      </c>
      <c r="E30" s="269"/>
      <c r="F30" s="274"/>
      <c r="G30" s="274"/>
      <c r="H30" s="275">
        <f>'Attachment H-32A'!K68</f>
        <v>80000</v>
      </c>
      <c r="I30" s="259"/>
      <c r="J30" s="276"/>
      <c r="K30" s="259"/>
      <c r="L30" s="259"/>
      <c r="M30" s="259"/>
      <c r="N30" s="259"/>
      <c r="O30" s="259"/>
    </row>
    <row r="31" spans="1:15">
      <c r="A31" s="274">
        <f t="shared" si="0"/>
        <v>16</v>
      </c>
      <c r="C31" s="259"/>
      <c r="D31" s="269" t="s">
        <v>176</v>
      </c>
      <c r="E31" s="269"/>
      <c r="F31" s="274"/>
      <c r="G31" s="274"/>
      <c r="H31" s="315">
        <f>IF(H30=0,0,H30/$H$16)</f>
        <v>6.6743597763321751E-3</v>
      </c>
      <c r="I31" s="259"/>
      <c r="J31" s="315">
        <f>H31</f>
        <v>6.6743597763321751E-3</v>
      </c>
      <c r="K31" s="259"/>
      <c r="L31" s="259"/>
      <c r="M31" s="259"/>
      <c r="N31" s="259"/>
      <c r="O31" s="259"/>
    </row>
    <row r="32" spans="1:15">
      <c r="A32" s="274">
        <f t="shared" si="0"/>
        <v>17</v>
      </c>
      <c r="C32" s="259"/>
      <c r="D32" s="269"/>
      <c r="E32" s="269"/>
      <c r="F32" s="274"/>
      <c r="G32" s="274"/>
      <c r="H32" s="271"/>
      <c r="I32" s="259"/>
      <c r="J32" s="276"/>
      <c r="K32" s="259"/>
      <c r="L32" s="259"/>
      <c r="M32" s="259"/>
      <c r="N32" s="259"/>
      <c r="O32" s="259"/>
    </row>
    <row r="33" spans="1:15">
      <c r="A33" s="274">
        <f t="shared" si="0"/>
        <v>18</v>
      </c>
      <c r="C33" s="261"/>
      <c r="D33" s="272" t="s">
        <v>202</v>
      </c>
      <c r="E33" s="272"/>
      <c r="F33" s="270" t="s">
        <v>375</v>
      </c>
      <c r="G33" s="270"/>
      <c r="H33" s="280"/>
      <c r="I33" s="259"/>
      <c r="J33" s="317">
        <f>J21+J24+J27+J31</f>
        <v>0.36722012132796611</v>
      </c>
      <c r="K33" s="259"/>
      <c r="L33" s="259"/>
      <c r="M33" s="259"/>
      <c r="N33" s="259"/>
      <c r="O33" s="259"/>
    </row>
    <row r="34" spans="1:15">
      <c r="A34" s="471">
        <f t="shared" si="0"/>
        <v>19</v>
      </c>
      <c r="B34" s="268"/>
      <c r="C34" s="259"/>
      <c r="D34" s="269"/>
      <c r="E34" s="269"/>
      <c r="F34" s="274"/>
      <c r="G34" s="274"/>
      <c r="H34" s="271"/>
      <c r="I34" s="259"/>
      <c r="J34" s="276"/>
      <c r="K34" s="259"/>
      <c r="L34" s="259"/>
      <c r="M34" s="259"/>
      <c r="N34" s="259"/>
      <c r="O34" s="259"/>
    </row>
    <row r="35" spans="1:15">
      <c r="A35" s="471">
        <f t="shared" si="0"/>
        <v>20</v>
      </c>
      <c r="B35" s="263"/>
      <c r="C35" s="259"/>
      <c r="D35" s="269"/>
      <c r="E35" s="269"/>
      <c r="F35" s="259"/>
      <c r="G35" s="259"/>
      <c r="H35" s="259"/>
      <c r="I35" s="259"/>
      <c r="J35" s="259"/>
      <c r="K35" s="259"/>
      <c r="L35" s="259"/>
      <c r="M35" s="271"/>
      <c r="N35" s="259"/>
      <c r="O35" s="259"/>
    </row>
    <row r="36" spans="1:15" ht="14.25" customHeight="1">
      <c r="A36" s="471">
        <f t="shared" si="0"/>
        <v>21</v>
      </c>
      <c r="B36" s="263"/>
      <c r="C36" s="259"/>
      <c r="D36" s="261" t="s">
        <v>376</v>
      </c>
      <c r="E36" s="259"/>
      <c r="F36" s="259"/>
      <c r="G36" s="259"/>
      <c r="H36" s="259"/>
      <c r="I36" s="259"/>
      <c r="J36" s="259"/>
      <c r="K36" s="259"/>
      <c r="L36" s="259"/>
      <c r="M36" s="259"/>
      <c r="N36" s="259"/>
      <c r="O36" s="259"/>
    </row>
    <row r="37" spans="1:15">
      <c r="A37" s="471">
        <f t="shared" si="0"/>
        <v>22</v>
      </c>
      <c r="B37" s="541" t="str">
        <f>B6</f>
        <v>Transmission Enhancement Credit (Schedule 12 Projects)</v>
      </c>
      <c r="C37" s="541"/>
      <c r="D37" s="541"/>
      <c r="E37" s="541"/>
      <c r="F37" s="541"/>
      <c r="G37" s="541"/>
      <c r="H37" s="541"/>
      <c r="I37" s="541"/>
      <c r="J37" s="541"/>
      <c r="K37" s="541"/>
      <c r="L37" s="541"/>
      <c r="M37" s="541"/>
      <c r="N37" s="541"/>
      <c r="O37" s="539"/>
    </row>
    <row r="38" spans="1:15">
      <c r="A38" s="471">
        <f t="shared" si="0"/>
        <v>23</v>
      </c>
      <c r="B38" s="542" t="str">
        <f>B7</f>
        <v>To be completed in conjunction with Attachment H-32A</v>
      </c>
      <c r="C38" s="542"/>
      <c r="D38" s="542"/>
      <c r="E38" s="542"/>
      <c r="F38" s="542"/>
      <c r="G38" s="542"/>
      <c r="H38" s="542"/>
      <c r="I38" s="542"/>
      <c r="J38" s="542"/>
      <c r="K38" s="542"/>
      <c r="L38" s="542"/>
      <c r="M38" s="542"/>
      <c r="N38" s="542"/>
      <c r="O38" s="540"/>
    </row>
    <row r="39" spans="1:15">
      <c r="A39" s="471">
        <f t="shared" si="0"/>
        <v>24</v>
      </c>
      <c r="B39" s="263"/>
      <c r="C39" s="259"/>
      <c r="D39" s="259"/>
      <c r="E39" s="259"/>
      <c r="F39" s="272"/>
      <c r="G39" s="259"/>
      <c r="H39" s="259"/>
      <c r="I39" s="264"/>
      <c r="J39" s="264"/>
      <c r="K39" s="264"/>
      <c r="L39" s="264"/>
      <c r="M39" s="264"/>
      <c r="N39" s="259"/>
      <c r="O39" s="259"/>
    </row>
    <row r="40" spans="1:15">
      <c r="A40" s="471">
        <f t="shared" si="0"/>
        <v>25</v>
      </c>
      <c r="B40" s="263"/>
      <c r="C40" s="259"/>
      <c r="D40" s="259"/>
      <c r="E40" s="259"/>
      <c r="F40" s="272"/>
      <c r="G40" s="272"/>
      <c r="H40" s="259"/>
      <c r="I40" s="264"/>
      <c r="J40" s="264"/>
      <c r="K40" s="264"/>
      <c r="L40" s="264"/>
      <c r="M40" s="264"/>
      <c r="N40" s="259"/>
      <c r="O40" s="259"/>
    </row>
    <row r="41" spans="1:15">
      <c r="A41" s="471">
        <f t="shared" si="0"/>
        <v>26</v>
      </c>
      <c r="B41" s="263"/>
      <c r="C41" s="259"/>
      <c r="D41" s="281">
        <v>-1</v>
      </c>
      <c r="E41" s="281">
        <v>-2</v>
      </c>
      <c r="F41" s="281">
        <v>-3</v>
      </c>
      <c r="G41" s="281">
        <v>-4</v>
      </c>
      <c r="H41" s="281">
        <v>-5</v>
      </c>
      <c r="I41" s="281">
        <v>-6</v>
      </c>
      <c r="J41" s="281">
        <v>-7</v>
      </c>
      <c r="K41" s="281">
        <v>-8</v>
      </c>
      <c r="L41" s="281">
        <v>-9</v>
      </c>
      <c r="M41" s="281">
        <v>-10</v>
      </c>
      <c r="N41" s="281">
        <v>-11</v>
      </c>
      <c r="O41" s="259"/>
    </row>
    <row r="42" spans="1:15" ht="62">
      <c r="A42" s="471">
        <f t="shared" si="0"/>
        <v>27</v>
      </c>
      <c r="B42" s="282" t="s">
        <v>179</v>
      </c>
      <c r="C42" s="283"/>
      <c r="D42" s="284" t="s">
        <v>180</v>
      </c>
      <c r="E42" s="285" t="s">
        <v>181</v>
      </c>
      <c r="F42" s="286" t="s">
        <v>182</v>
      </c>
      <c r="G42" s="286" t="s">
        <v>177</v>
      </c>
      <c r="H42" s="287" t="s">
        <v>183</v>
      </c>
      <c r="I42" s="286" t="s">
        <v>184</v>
      </c>
      <c r="J42" s="286" t="s">
        <v>178</v>
      </c>
      <c r="K42" s="287" t="s">
        <v>185</v>
      </c>
      <c r="L42" s="286" t="s">
        <v>186</v>
      </c>
      <c r="M42" s="288" t="s">
        <v>128</v>
      </c>
      <c r="N42" s="288" t="s">
        <v>187</v>
      </c>
      <c r="O42" s="259"/>
    </row>
    <row r="43" spans="1:15" ht="46.5" customHeight="1">
      <c r="A43" s="471">
        <f>A42+1</f>
        <v>28</v>
      </c>
      <c r="B43" s="289"/>
      <c r="C43" s="290"/>
      <c r="D43" s="290"/>
      <c r="E43" s="290"/>
      <c r="F43" s="291"/>
      <c r="G43" s="291" t="s">
        <v>205</v>
      </c>
      <c r="H43" s="292" t="s">
        <v>188</v>
      </c>
      <c r="I43" s="291" t="s">
        <v>30</v>
      </c>
      <c r="J43" s="291"/>
      <c r="K43" s="292" t="s">
        <v>189</v>
      </c>
      <c r="L43" s="291"/>
      <c r="M43" s="293" t="s">
        <v>377</v>
      </c>
      <c r="N43" s="293" t="s">
        <v>190</v>
      </c>
      <c r="O43" s="259"/>
    </row>
    <row r="44" spans="1:15">
      <c r="A44" s="471">
        <f t="shared" si="0"/>
        <v>29</v>
      </c>
      <c r="B44" s="294"/>
      <c r="C44" s="264"/>
      <c r="D44" s="264"/>
      <c r="E44" s="264"/>
      <c r="F44" s="264"/>
      <c r="G44" s="264"/>
      <c r="H44" s="295"/>
      <c r="I44" s="264"/>
      <c r="J44" s="264"/>
      <c r="K44" s="295"/>
      <c r="L44" s="264"/>
      <c r="M44" s="295"/>
      <c r="N44" s="295"/>
      <c r="O44" s="259"/>
    </row>
    <row r="45" spans="1:15">
      <c r="A45" s="471">
        <f t="shared" si="0"/>
        <v>30</v>
      </c>
      <c r="B45" s="296" t="s">
        <v>191</v>
      </c>
      <c r="C45" s="279"/>
      <c r="D45" s="297"/>
      <c r="E45" s="298" t="s">
        <v>201</v>
      </c>
      <c r="F45" s="299">
        <v>0</v>
      </c>
      <c r="G45" s="316">
        <f>$J$33</f>
        <v>0.36722012132796611</v>
      </c>
      <c r="H45" s="319">
        <f>F45*G45</f>
        <v>0</v>
      </c>
      <c r="I45" s="318" t="s">
        <v>30</v>
      </c>
      <c r="J45" s="316">
        <v>0</v>
      </c>
      <c r="K45" s="319">
        <v>0</v>
      </c>
      <c r="L45" s="299">
        <v>0</v>
      </c>
      <c r="M45" s="300">
        <f>'H-32A-WP08 - TEC True-up'!K21</f>
        <v>0</v>
      </c>
      <c r="N45" s="319">
        <f>G45*F45</f>
        <v>0</v>
      </c>
      <c r="O45" s="259"/>
    </row>
    <row r="46" spans="1:15">
      <c r="A46" s="471">
        <f t="shared" si="0"/>
        <v>31</v>
      </c>
      <c r="B46" s="296" t="s">
        <v>192</v>
      </c>
      <c r="C46" s="279"/>
      <c r="D46" s="297"/>
      <c r="E46" s="298" t="s">
        <v>201</v>
      </c>
      <c r="F46" s="299">
        <v>0</v>
      </c>
      <c r="G46" s="316">
        <f>$J$33</f>
        <v>0.36722012132796611</v>
      </c>
      <c r="H46" s="319">
        <f>F46*G46</f>
        <v>0</v>
      </c>
      <c r="I46" s="318" t="s">
        <v>30</v>
      </c>
      <c r="J46" s="316">
        <v>0</v>
      </c>
      <c r="K46" s="319">
        <v>0</v>
      </c>
      <c r="L46" s="299">
        <v>0</v>
      </c>
      <c r="M46" s="300">
        <f>'H-32A-WP08 - TEC True-up'!K22</f>
        <v>0</v>
      </c>
      <c r="N46" s="319">
        <f t="shared" ref="N46:N47" si="1">G46*F46</f>
        <v>0</v>
      </c>
      <c r="O46" s="259"/>
    </row>
    <row r="47" spans="1:15">
      <c r="A47" s="471">
        <f t="shared" si="0"/>
        <v>32</v>
      </c>
      <c r="B47" s="296" t="s">
        <v>193</v>
      </c>
      <c r="C47" s="279"/>
      <c r="D47" s="297"/>
      <c r="E47" s="298" t="s">
        <v>201</v>
      </c>
      <c r="F47" s="299">
        <v>0</v>
      </c>
      <c r="G47" s="316">
        <f>$J$33</f>
        <v>0.36722012132796611</v>
      </c>
      <c r="H47" s="319">
        <f>F47*G47</f>
        <v>0</v>
      </c>
      <c r="I47" s="318" t="s">
        <v>30</v>
      </c>
      <c r="J47" s="316">
        <v>0</v>
      </c>
      <c r="K47" s="319">
        <v>0</v>
      </c>
      <c r="L47" s="299">
        <v>0</v>
      </c>
      <c r="M47" s="300">
        <f>'H-32A-WP08 - TEC True-up'!K23</f>
        <v>0</v>
      </c>
      <c r="N47" s="319">
        <f t="shared" si="1"/>
        <v>0</v>
      </c>
      <c r="O47" s="259"/>
    </row>
    <row r="48" spans="1:15">
      <c r="A48" s="471">
        <f t="shared" si="0"/>
        <v>33</v>
      </c>
      <c r="B48" s="301"/>
      <c r="C48" s="259"/>
      <c r="D48" s="259"/>
      <c r="E48" s="298"/>
      <c r="F48" s="259"/>
      <c r="G48" s="259"/>
      <c r="H48" s="302"/>
      <c r="I48" s="259"/>
      <c r="J48" s="259"/>
      <c r="K48" s="302"/>
      <c r="L48" s="259"/>
      <c r="M48" s="302"/>
      <c r="N48" s="302"/>
      <c r="O48" s="259"/>
    </row>
    <row r="49" spans="1:15">
      <c r="A49" s="471">
        <f t="shared" si="0"/>
        <v>34</v>
      </c>
      <c r="B49" s="301"/>
      <c r="C49" s="259"/>
      <c r="D49" s="259"/>
      <c r="E49" s="259"/>
      <c r="F49" s="259"/>
      <c r="G49" s="259"/>
      <c r="H49" s="302"/>
      <c r="I49" s="259"/>
      <c r="J49" s="259"/>
      <c r="K49" s="302"/>
      <c r="L49" s="259"/>
      <c r="M49" s="302"/>
      <c r="N49" s="302"/>
      <c r="O49" s="303"/>
    </row>
    <row r="50" spans="1:15">
      <c r="A50" s="471">
        <f t="shared" si="0"/>
        <v>35</v>
      </c>
      <c r="B50" s="301"/>
      <c r="C50" s="259"/>
      <c r="D50" s="304"/>
      <c r="E50" s="304"/>
      <c r="F50" s="304"/>
      <c r="G50" s="304"/>
      <c r="H50" s="305"/>
      <c r="I50" s="304"/>
      <c r="J50" s="304"/>
      <c r="K50" s="305"/>
      <c r="L50" s="304"/>
      <c r="M50" s="305"/>
      <c r="N50" s="305"/>
      <c r="O50" s="303"/>
    </row>
    <row r="51" spans="1:15">
      <c r="A51" s="471">
        <f t="shared" si="0"/>
        <v>36</v>
      </c>
      <c r="B51" s="301"/>
      <c r="C51" s="259"/>
      <c r="D51" s="304"/>
      <c r="E51" s="304"/>
      <c r="F51" s="304"/>
      <c r="G51" s="304"/>
      <c r="H51" s="305"/>
      <c r="I51" s="304"/>
      <c r="J51" s="304"/>
      <c r="K51" s="305"/>
      <c r="L51" s="304"/>
      <c r="M51" s="305"/>
      <c r="N51" s="305"/>
      <c r="O51" s="259"/>
    </row>
    <row r="52" spans="1:15">
      <c r="A52" s="471">
        <f t="shared" si="0"/>
        <v>37</v>
      </c>
      <c r="B52" s="306"/>
      <c r="C52" s="307"/>
      <c r="D52" s="308"/>
      <c r="E52" s="308"/>
      <c r="F52" s="308"/>
      <c r="G52" s="308"/>
      <c r="H52" s="309"/>
      <c r="I52" s="308"/>
      <c r="J52" s="308"/>
      <c r="K52" s="309"/>
      <c r="L52" s="308"/>
      <c r="M52" s="309"/>
      <c r="N52" s="309"/>
      <c r="O52" s="259"/>
    </row>
    <row r="53" spans="1:15">
      <c r="A53" s="471">
        <f t="shared" si="0"/>
        <v>38</v>
      </c>
      <c r="B53" s="268" t="s">
        <v>194</v>
      </c>
      <c r="C53" s="259"/>
      <c r="D53" s="259" t="s">
        <v>374</v>
      </c>
      <c r="E53" s="269"/>
      <c r="F53" s="279"/>
      <c r="G53" s="279"/>
      <c r="H53" s="271"/>
      <c r="I53" s="271"/>
      <c r="J53" s="271"/>
      <c r="K53" s="271"/>
      <c r="L53" s="271"/>
      <c r="M53" s="275"/>
      <c r="N53" s="310">
        <f>SUM(N45:N52)</f>
        <v>0</v>
      </c>
      <c r="O53" s="259"/>
    </row>
    <row r="54" spans="1:15">
      <c r="A54" s="471">
        <f t="shared" si="0"/>
        <v>39</v>
      </c>
      <c r="B54" s="304"/>
      <c r="C54" s="304"/>
      <c r="D54" s="304"/>
      <c r="E54" s="304"/>
      <c r="F54" s="304"/>
      <c r="G54" s="304"/>
      <c r="H54" s="304"/>
      <c r="I54" s="304"/>
      <c r="J54" s="304"/>
      <c r="K54" s="304"/>
      <c r="L54" s="304"/>
      <c r="M54" s="304"/>
      <c r="N54" s="259"/>
      <c r="O54" s="259"/>
    </row>
    <row r="55" spans="1:15">
      <c r="A55" s="471">
        <f t="shared" si="0"/>
        <v>40</v>
      </c>
      <c r="B55" s="311" t="s">
        <v>48</v>
      </c>
      <c r="C55" s="304"/>
      <c r="D55" s="304"/>
      <c r="E55" s="304"/>
      <c r="F55" s="304"/>
      <c r="G55" s="304"/>
      <c r="H55" s="304"/>
      <c r="I55" s="304"/>
      <c r="J55" s="304"/>
      <c r="K55" s="304"/>
      <c r="L55" s="304"/>
      <c r="M55" s="304"/>
      <c r="N55" s="259"/>
      <c r="O55" s="259"/>
    </row>
    <row r="56" spans="1:15">
      <c r="A56" s="471">
        <f t="shared" si="0"/>
        <v>41</v>
      </c>
      <c r="B56" s="279" t="s">
        <v>103</v>
      </c>
      <c r="C56" s="259"/>
      <c r="D56" s="775" t="s">
        <v>195</v>
      </c>
      <c r="E56" s="775"/>
      <c r="F56" s="775"/>
      <c r="G56" s="775"/>
      <c r="H56" s="775"/>
      <c r="I56" s="775"/>
      <c r="J56" s="775"/>
      <c r="K56" s="775"/>
      <c r="L56" s="775"/>
      <c r="M56" s="775"/>
      <c r="N56" s="259"/>
      <c r="O56" s="259"/>
    </row>
    <row r="57" spans="1:15">
      <c r="A57" s="471">
        <f t="shared" si="0"/>
        <v>42</v>
      </c>
      <c r="B57" s="279" t="s">
        <v>104</v>
      </c>
      <c r="C57" s="259"/>
      <c r="D57" s="775" t="s">
        <v>196</v>
      </c>
      <c r="E57" s="775"/>
      <c r="F57" s="775"/>
      <c r="G57" s="775"/>
      <c r="H57" s="775"/>
      <c r="I57" s="775"/>
      <c r="J57" s="775"/>
      <c r="K57" s="775"/>
      <c r="L57" s="775"/>
      <c r="M57" s="775"/>
      <c r="N57" s="259"/>
      <c r="O57" s="259"/>
    </row>
    <row r="58" spans="1:15" ht="33" customHeight="1">
      <c r="A58" s="471">
        <f t="shared" si="0"/>
        <v>43</v>
      </c>
      <c r="B58" s="312" t="s">
        <v>105</v>
      </c>
      <c r="C58" s="259"/>
      <c r="D58" s="776" t="s">
        <v>197</v>
      </c>
      <c r="E58" s="776"/>
      <c r="F58" s="776"/>
      <c r="G58" s="776"/>
      <c r="H58" s="776"/>
      <c r="I58" s="776"/>
      <c r="J58" s="776"/>
      <c r="K58" s="776"/>
      <c r="L58" s="776"/>
      <c r="M58" s="776"/>
      <c r="N58" s="259"/>
      <c r="O58" s="259"/>
    </row>
    <row r="59" spans="1:15">
      <c r="A59" s="471">
        <f t="shared" si="0"/>
        <v>44</v>
      </c>
      <c r="B59" s="312" t="s">
        <v>106</v>
      </c>
      <c r="C59" s="259"/>
      <c r="D59" s="776" t="s">
        <v>198</v>
      </c>
      <c r="E59" s="776"/>
      <c r="F59" s="776"/>
      <c r="G59" s="776"/>
      <c r="H59" s="776"/>
      <c r="I59" s="776"/>
      <c r="J59" s="776"/>
      <c r="K59" s="776"/>
      <c r="L59" s="776"/>
      <c r="M59" s="776"/>
      <c r="N59" s="259"/>
      <c r="O59" s="259"/>
    </row>
    <row r="60" spans="1:15">
      <c r="A60" s="471">
        <f t="shared" si="0"/>
        <v>45</v>
      </c>
      <c r="B60" s="279" t="s">
        <v>107</v>
      </c>
      <c r="C60" s="259"/>
      <c r="D60" s="775" t="s">
        <v>199</v>
      </c>
      <c r="E60" s="775"/>
      <c r="F60" s="775"/>
      <c r="G60" s="775"/>
      <c r="H60" s="775"/>
      <c r="I60" s="775"/>
      <c r="J60" s="775"/>
      <c r="K60" s="775"/>
      <c r="L60" s="775"/>
      <c r="M60" s="775"/>
      <c r="N60" s="259"/>
      <c r="O60" s="259"/>
    </row>
    <row r="61" spans="1:15">
      <c r="B61" s="313"/>
      <c r="C61" s="304"/>
      <c r="D61" s="304"/>
      <c r="E61" s="304"/>
      <c r="F61" s="304"/>
      <c r="G61" s="304"/>
      <c r="H61" s="304"/>
      <c r="I61" s="304"/>
      <c r="J61" s="304"/>
      <c r="K61" s="304"/>
      <c r="L61" s="304"/>
      <c r="M61" s="304"/>
      <c r="N61" s="259"/>
      <c r="O61" s="259"/>
    </row>
    <row r="62" spans="1:15">
      <c r="B62" s="314"/>
      <c r="C62" s="259"/>
      <c r="D62" s="268"/>
      <c r="E62" s="268"/>
      <c r="F62" s="279"/>
      <c r="G62" s="279"/>
      <c r="H62" s="271"/>
      <c r="I62" s="259"/>
      <c r="J62" s="259"/>
      <c r="K62" s="315"/>
      <c r="L62" s="259"/>
      <c r="M62" s="259"/>
      <c r="N62" s="259"/>
      <c r="O62" s="259"/>
    </row>
    <row r="63" spans="1:15">
      <c r="B63" s="314"/>
      <c r="C63" s="259"/>
      <c r="D63" s="268"/>
      <c r="E63" s="268"/>
      <c r="F63" s="279"/>
      <c r="G63" s="279"/>
      <c r="H63" s="271"/>
      <c r="I63" s="259"/>
      <c r="J63" s="259"/>
      <c r="K63" s="315"/>
      <c r="L63" s="259"/>
      <c r="M63" s="259"/>
      <c r="N63" s="259"/>
      <c r="O63" s="259"/>
    </row>
    <row r="64" spans="1:15">
      <c r="B64" s="259"/>
      <c r="C64" s="259"/>
      <c r="D64" s="304"/>
      <c r="E64" s="304"/>
      <c r="F64" s="304"/>
      <c r="G64" s="304"/>
      <c r="H64" s="304"/>
      <c r="I64" s="304"/>
      <c r="J64" s="304"/>
      <c r="K64" s="304"/>
      <c r="L64" s="304"/>
      <c r="M64" s="304"/>
      <c r="N64" s="259"/>
      <c r="O64" s="259"/>
    </row>
    <row r="65" spans="2:15">
      <c r="B65" s="259"/>
      <c r="C65" s="259"/>
      <c r="D65" s="304"/>
      <c r="E65" s="304"/>
      <c r="F65" s="304"/>
      <c r="G65" s="304"/>
      <c r="H65" s="304"/>
      <c r="I65" s="304"/>
      <c r="J65" s="304"/>
      <c r="K65" s="304"/>
      <c r="L65" s="304"/>
      <c r="M65" s="304"/>
      <c r="N65" s="259"/>
      <c r="O65" s="259"/>
    </row>
    <row r="66" spans="2:15">
      <c r="B66" s="259"/>
      <c r="C66" s="259"/>
      <c r="D66" s="304"/>
      <c r="E66" s="304"/>
      <c r="F66" s="304"/>
      <c r="G66" s="304"/>
      <c r="H66" s="304"/>
      <c r="I66" s="304"/>
      <c r="J66" s="304"/>
      <c r="K66" s="304"/>
      <c r="L66" s="304"/>
      <c r="M66" s="304"/>
      <c r="N66" s="259"/>
      <c r="O66" s="259"/>
    </row>
    <row r="67" spans="2:15">
      <c r="B67" s="259"/>
      <c r="C67" s="259"/>
      <c r="D67" s="304"/>
      <c r="E67" s="304"/>
      <c r="F67" s="304"/>
      <c r="G67" s="304"/>
      <c r="H67" s="304"/>
      <c r="I67" s="304"/>
      <c r="J67" s="304"/>
      <c r="K67" s="304"/>
      <c r="L67" s="304"/>
      <c r="M67" s="304"/>
      <c r="N67" s="259"/>
      <c r="O67" s="259"/>
    </row>
    <row r="68" spans="2:15">
      <c r="B68" s="259"/>
      <c r="C68" s="259"/>
      <c r="D68" s="304"/>
      <c r="E68" s="304"/>
      <c r="F68" s="304"/>
      <c r="G68" s="304"/>
      <c r="H68" s="304"/>
      <c r="I68" s="304"/>
      <c r="J68" s="304"/>
      <c r="K68" s="304"/>
      <c r="L68" s="304"/>
      <c r="M68" s="304"/>
      <c r="N68" s="259"/>
      <c r="O68" s="259"/>
    </row>
    <row r="69" spans="2:15">
      <c r="B69" s="259"/>
      <c r="C69" s="259"/>
      <c r="D69" s="304"/>
      <c r="E69" s="304"/>
      <c r="F69" s="304"/>
      <c r="G69" s="304"/>
      <c r="H69" s="304"/>
      <c r="I69" s="304"/>
      <c r="J69" s="304"/>
      <c r="K69" s="304"/>
      <c r="L69" s="304"/>
      <c r="M69" s="304"/>
      <c r="N69" s="259"/>
      <c r="O69" s="259"/>
    </row>
    <row r="70" spans="2:15">
      <c r="B70" s="259"/>
      <c r="C70" s="259"/>
      <c r="D70" s="304"/>
      <c r="E70" s="304"/>
      <c r="F70" s="304"/>
      <c r="G70" s="304"/>
      <c r="H70" s="304"/>
      <c r="I70" s="304"/>
      <c r="J70" s="304"/>
      <c r="K70" s="304"/>
      <c r="L70" s="304"/>
      <c r="M70" s="304"/>
      <c r="N70" s="259"/>
      <c r="O70" s="259"/>
    </row>
    <row r="71" spans="2:15">
      <c r="B71" s="259"/>
      <c r="C71" s="259"/>
      <c r="D71" s="304"/>
      <c r="E71" s="304"/>
      <c r="F71" s="304"/>
      <c r="G71" s="304"/>
      <c r="H71" s="304"/>
      <c r="I71" s="304"/>
      <c r="J71" s="304"/>
      <c r="K71" s="304"/>
      <c r="L71" s="304"/>
      <c r="M71" s="304"/>
      <c r="N71" s="259"/>
      <c r="O71" s="259"/>
    </row>
    <row r="72" spans="2:15">
      <c r="B72" s="259"/>
      <c r="C72" s="259"/>
      <c r="D72" s="304"/>
      <c r="E72" s="304"/>
      <c r="F72" s="304"/>
      <c r="G72" s="304"/>
      <c r="H72" s="304"/>
      <c r="I72" s="304"/>
      <c r="J72" s="304"/>
      <c r="K72" s="304"/>
      <c r="L72" s="304"/>
      <c r="M72" s="304"/>
      <c r="N72" s="259"/>
      <c r="O72" s="259"/>
    </row>
    <row r="73" spans="2:15">
      <c r="B73" s="259"/>
      <c r="C73" s="259"/>
      <c r="D73" s="304"/>
      <c r="E73" s="304"/>
      <c r="F73" s="304"/>
      <c r="G73" s="304"/>
      <c r="H73" s="304"/>
      <c r="I73" s="304"/>
      <c r="J73" s="304"/>
      <c r="K73" s="304"/>
      <c r="L73" s="304"/>
      <c r="M73" s="304"/>
      <c r="N73" s="259"/>
      <c r="O73" s="259"/>
    </row>
    <row r="74" spans="2:15">
      <c r="B74" s="259"/>
      <c r="C74" s="259"/>
      <c r="D74" s="304"/>
      <c r="E74" s="304"/>
      <c r="F74" s="304"/>
      <c r="G74" s="304"/>
      <c r="H74" s="304"/>
      <c r="I74" s="304"/>
      <c r="J74" s="304"/>
      <c r="K74" s="304"/>
      <c r="L74" s="304"/>
      <c r="M74" s="304"/>
      <c r="N74" s="259"/>
      <c r="O74" s="259"/>
    </row>
    <row r="75" spans="2:15">
      <c r="B75" s="259"/>
      <c r="C75" s="259"/>
      <c r="D75" s="304"/>
      <c r="E75" s="304"/>
      <c r="F75" s="304"/>
      <c r="G75" s="304"/>
      <c r="H75" s="304"/>
      <c r="I75" s="304"/>
      <c r="J75" s="304"/>
      <c r="K75" s="304"/>
      <c r="L75" s="304"/>
      <c r="M75" s="304"/>
      <c r="N75" s="259"/>
      <c r="O75" s="259"/>
    </row>
    <row r="76" spans="2:15">
      <c r="B76" s="259"/>
      <c r="C76" s="259"/>
      <c r="D76" s="304"/>
      <c r="E76" s="304"/>
      <c r="F76" s="304"/>
      <c r="G76" s="304"/>
      <c r="H76" s="304"/>
      <c r="I76" s="304"/>
      <c r="J76" s="304"/>
      <c r="K76" s="304"/>
      <c r="L76" s="304"/>
      <c r="M76" s="304"/>
      <c r="N76" s="259"/>
      <c r="O76" s="259"/>
    </row>
    <row r="77" spans="2:15">
      <c r="B77" s="259"/>
      <c r="C77" s="259"/>
      <c r="D77" s="304"/>
      <c r="E77" s="304"/>
      <c r="F77" s="304"/>
      <c r="G77" s="304"/>
      <c r="H77" s="304"/>
      <c r="I77" s="304"/>
      <c r="J77" s="304"/>
      <c r="K77" s="304"/>
      <c r="L77" s="304"/>
      <c r="M77" s="304"/>
      <c r="N77" s="259"/>
      <c r="O77" s="259"/>
    </row>
    <row r="78" spans="2:15">
      <c r="B78" s="259"/>
      <c r="C78" s="259"/>
      <c r="D78" s="304"/>
      <c r="E78" s="304"/>
      <c r="F78" s="304"/>
      <c r="G78" s="304"/>
      <c r="H78" s="304"/>
      <c r="I78" s="304"/>
      <c r="J78" s="304"/>
      <c r="K78" s="304"/>
      <c r="L78" s="304"/>
      <c r="M78" s="304"/>
      <c r="N78" s="259"/>
      <c r="O78" s="259"/>
    </row>
    <row r="79" spans="2:15">
      <c r="B79" s="259"/>
      <c r="C79" s="259"/>
      <c r="D79" s="304"/>
      <c r="E79" s="304"/>
      <c r="F79" s="304"/>
      <c r="G79" s="304"/>
      <c r="H79" s="304"/>
      <c r="I79" s="304"/>
      <c r="J79" s="304"/>
      <c r="K79" s="304"/>
      <c r="L79" s="304"/>
      <c r="M79" s="304"/>
      <c r="N79" s="259"/>
      <c r="O79" s="259"/>
    </row>
    <row r="80" spans="2:15">
      <c r="B80" s="259"/>
      <c r="C80" s="259"/>
      <c r="D80" s="304"/>
      <c r="E80" s="304"/>
      <c r="F80" s="304"/>
      <c r="G80" s="304"/>
      <c r="H80" s="304"/>
      <c r="I80" s="304"/>
      <c r="J80" s="304"/>
      <c r="K80" s="304"/>
      <c r="L80" s="304"/>
      <c r="M80" s="304"/>
      <c r="N80" s="259"/>
      <c r="O80" s="259"/>
    </row>
    <row r="81" spans="2:15">
      <c r="B81" s="259"/>
      <c r="C81" s="259"/>
      <c r="D81" s="304"/>
      <c r="E81" s="304"/>
      <c r="F81" s="304"/>
      <c r="G81" s="304"/>
      <c r="H81" s="304"/>
      <c r="I81" s="304"/>
      <c r="J81" s="304"/>
      <c r="K81" s="304"/>
      <c r="L81" s="304"/>
      <c r="M81" s="304"/>
      <c r="N81" s="259"/>
      <c r="O81" s="259"/>
    </row>
    <row r="82" spans="2:15">
      <c r="B82" s="259"/>
      <c r="C82" s="259"/>
      <c r="D82" s="304"/>
      <c r="E82" s="304"/>
      <c r="F82" s="304"/>
      <c r="G82" s="304"/>
      <c r="H82" s="304"/>
      <c r="I82" s="304"/>
      <c r="J82" s="304"/>
      <c r="K82" s="304"/>
      <c r="L82" s="304"/>
      <c r="M82" s="304"/>
      <c r="N82" s="259"/>
      <c r="O82" s="259"/>
    </row>
    <row r="83" spans="2:15">
      <c r="B83" s="259"/>
      <c r="C83" s="259"/>
      <c r="D83" s="304"/>
      <c r="E83" s="304"/>
      <c r="F83" s="304"/>
      <c r="G83" s="304"/>
      <c r="H83" s="304"/>
      <c r="I83" s="304"/>
      <c r="J83" s="304"/>
      <c r="K83" s="304"/>
      <c r="L83" s="304"/>
      <c r="M83" s="304"/>
      <c r="N83" s="259"/>
      <c r="O83" s="259"/>
    </row>
    <row r="84" spans="2:15">
      <c r="B84" s="259"/>
      <c r="C84" s="259"/>
      <c r="D84" s="304"/>
      <c r="E84" s="304"/>
      <c r="F84" s="304"/>
      <c r="G84" s="304"/>
      <c r="H84" s="304"/>
      <c r="I84" s="304"/>
      <c r="J84" s="304"/>
      <c r="K84" s="304"/>
      <c r="L84" s="304"/>
      <c r="M84" s="304"/>
      <c r="N84" s="259"/>
      <c r="O84" s="259"/>
    </row>
    <row r="85" spans="2:15">
      <c r="B85" s="259"/>
      <c r="C85" s="259"/>
      <c r="D85" s="304"/>
      <c r="E85" s="304"/>
      <c r="F85" s="304"/>
      <c r="G85" s="304"/>
      <c r="H85" s="304"/>
      <c r="I85" s="304"/>
      <c r="J85" s="304"/>
      <c r="K85" s="304"/>
      <c r="L85" s="304"/>
      <c r="M85" s="304"/>
      <c r="N85" s="259"/>
      <c r="O85" s="259"/>
    </row>
    <row r="86" spans="2:15">
      <c r="B86" s="259"/>
      <c r="C86" s="259"/>
      <c r="D86" s="304"/>
      <c r="E86" s="304"/>
      <c r="F86" s="304"/>
      <c r="G86" s="304"/>
      <c r="H86" s="304"/>
      <c r="I86" s="304"/>
      <c r="J86" s="304"/>
      <c r="K86" s="304"/>
      <c r="L86" s="304"/>
      <c r="M86" s="304"/>
      <c r="N86" s="259"/>
      <c r="O86" s="259"/>
    </row>
    <row r="87" spans="2:15">
      <c r="B87" s="259"/>
      <c r="C87" s="259"/>
      <c r="D87" s="304"/>
      <c r="E87" s="304"/>
      <c r="F87" s="304"/>
      <c r="G87" s="304"/>
      <c r="H87" s="304"/>
      <c r="I87" s="304"/>
      <c r="J87" s="304"/>
      <c r="K87" s="304"/>
      <c r="L87" s="304"/>
      <c r="M87" s="304"/>
      <c r="N87" s="259"/>
      <c r="O87" s="259"/>
    </row>
    <row r="88" spans="2:15">
      <c r="B88" s="259"/>
      <c r="C88" s="259"/>
      <c r="D88" s="304"/>
      <c r="E88" s="304"/>
      <c r="F88" s="304"/>
      <c r="G88" s="304"/>
      <c r="H88" s="304"/>
      <c r="I88" s="304"/>
      <c r="J88" s="304"/>
      <c r="K88" s="304"/>
      <c r="L88" s="304"/>
      <c r="M88" s="304"/>
      <c r="N88" s="259"/>
      <c r="O88" s="259"/>
    </row>
    <row r="89" spans="2:15">
      <c r="B89" s="259"/>
      <c r="C89" s="259"/>
      <c r="D89" s="304"/>
      <c r="E89" s="304"/>
      <c r="F89" s="304"/>
      <c r="G89" s="304"/>
      <c r="H89" s="304"/>
      <c r="I89" s="304"/>
      <c r="J89" s="304"/>
      <c r="K89" s="304"/>
      <c r="L89" s="304"/>
      <c r="M89" s="304"/>
      <c r="N89" s="259"/>
      <c r="O89" s="259"/>
    </row>
    <row r="90" spans="2:15">
      <c r="B90" s="259"/>
      <c r="C90" s="259"/>
      <c r="D90" s="304"/>
      <c r="E90" s="304"/>
      <c r="F90" s="304"/>
      <c r="G90" s="304"/>
      <c r="H90" s="304"/>
      <c r="I90" s="304"/>
      <c r="J90" s="304"/>
      <c r="K90" s="304"/>
      <c r="L90" s="304"/>
      <c r="M90" s="304"/>
      <c r="N90" s="259"/>
      <c r="O90" s="259"/>
    </row>
    <row r="91" spans="2:15">
      <c r="B91" s="259"/>
      <c r="C91" s="259"/>
      <c r="D91" s="304"/>
      <c r="E91" s="304"/>
      <c r="F91" s="304"/>
      <c r="G91" s="304"/>
      <c r="H91" s="304"/>
      <c r="I91" s="304"/>
      <c r="J91" s="304"/>
      <c r="K91" s="304"/>
      <c r="L91" s="304"/>
      <c r="M91" s="304"/>
      <c r="N91" s="259"/>
      <c r="O91" s="259"/>
    </row>
    <row r="92" spans="2:15">
      <c r="B92" s="259"/>
      <c r="C92" s="259"/>
      <c r="D92" s="304"/>
      <c r="E92" s="304"/>
      <c r="F92" s="304"/>
      <c r="G92" s="304"/>
      <c r="H92" s="304"/>
      <c r="I92" s="304"/>
      <c r="J92" s="304"/>
      <c r="K92" s="304"/>
      <c r="L92" s="304"/>
      <c r="M92" s="304"/>
      <c r="N92" s="259"/>
      <c r="O92" s="259"/>
    </row>
    <row r="93" spans="2:15">
      <c r="B93" s="259"/>
      <c r="C93" s="259"/>
      <c r="D93" s="304"/>
      <c r="E93" s="304"/>
      <c r="F93" s="304"/>
      <c r="G93" s="304"/>
      <c r="H93" s="304"/>
      <c r="I93" s="304"/>
      <c r="J93" s="304"/>
      <c r="K93" s="304"/>
      <c r="L93" s="304"/>
      <c r="M93" s="304"/>
      <c r="N93" s="259"/>
      <c r="O93" s="259"/>
    </row>
    <row r="94" spans="2:15">
      <c r="B94" s="259"/>
      <c r="C94" s="259"/>
      <c r="D94" s="304"/>
      <c r="E94" s="304"/>
      <c r="F94" s="304"/>
      <c r="G94" s="304"/>
      <c r="H94" s="304"/>
      <c r="I94" s="304"/>
      <c r="J94" s="304"/>
      <c r="K94" s="304"/>
      <c r="L94" s="304"/>
      <c r="M94" s="304"/>
      <c r="N94" s="259"/>
      <c r="O94" s="259"/>
    </row>
    <row r="95" spans="2:15">
      <c r="B95" s="259"/>
      <c r="C95" s="259"/>
      <c r="D95" s="304"/>
      <c r="E95" s="304"/>
      <c r="F95" s="304"/>
      <c r="G95" s="304"/>
      <c r="H95" s="304"/>
      <c r="I95" s="304"/>
      <c r="J95" s="304"/>
      <c r="K95" s="304"/>
      <c r="L95" s="304"/>
      <c r="M95" s="304"/>
      <c r="N95" s="259"/>
      <c r="O95" s="259"/>
    </row>
    <row r="96" spans="2:15">
      <c r="B96" s="259"/>
      <c r="C96" s="259"/>
      <c r="D96" s="304"/>
      <c r="E96" s="304"/>
      <c r="F96" s="304"/>
      <c r="G96" s="304"/>
      <c r="H96" s="304"/>
      <c r="I96" s="304"/>
      <c r="J96" s="304"/>
      <c r="K96" s="304"/>
      <c r="L96" s="304"/>
      <c r="M96" s="304"/>
      <c r="N96" s="259"/>
      <c r="O96" s="259"/>
    </row>
    <row r="97" spans="2:15">
      <c r="B97" s="259"/>
      <c r="C97" s="259"/>
      <c r="D97" s="304"/>
      <c r="E97" s="304"/>
      <c r="F97" s="304"/>
      <c r="G97" s="304"/>
      <c r="H97" s="304"/>
      <c r="I97" s="304"/>
      <c r="J97" s="304"/>
      <c r="K97" s="304"/>
      <c r="L97" s="304"/>
      <c r="M97" s="304"/>
      <c r="N97" s="259"/>
      <c r="O97" s="259"/>
    </row>
    <row r="98" spans="2:15">
      <c r="B98" s="259"/>
      <c r="C98" s="259"/>
      <c r="D98" s="304"/>
      <c r="E98" s="304"/>
      <c r="F98" s="304"/>
      <c r="G98" s="304"/>
      <c r="H98" s="304"/>
      <c r="I98" s="304"/>
      <c r="J98" s="304"/>
      <c r="K98" s="304"/>
      <c r="L98" s="304"/>
      <c r="M98" s="304"/>
      <c r="N98" s="259"/>
      <c r="O98" s="259"/>
    </row>
    <row r="99" spans="2:15">
      <c r="B99" s="259"/>
      <c r="C99" s="259"/>
      <c r="D99" s="304"/>
      <c r="E99" s="304"/>
      <c r="F99" s="304"/>
      <c r="G99" s="304"/>
      <c r="H99" s="304"/>
      <c r="I99" s="304"/>
      <c r="J99" s="304"/>
      <c r="K99" s="304"/>
      <c r="L99" s="304"/>
      <c r="M99" s="304"/>
      <c r="N99" s="259"/>
      <c r="O99" s="259"/>
    </row>
    <row r="100" spans="2:15">
      <c r="B100" s="259"/>
      <c r="C100" s="259"/>
      <c r="D100" s="304"/>
      <c r="E100" s="304"/>
      <c r="F100" s="304"/>
      <c r="G100" s="304"/>
      <c r="H100" s="304"/>
      <c r="I100" s="304"/>
      <c r="J100" s="304"/>
      <c r="K100" s="304"/>
      <c r="L100" s="304"/>
      <c r="M100" s="304"/>
      <c r="N100" s="259"/>
      <c r="O100" s="259"/>
    </row>
    <row r="101" spans="2:15">
      <c r="B101" s="259"/>
      <c r="C101" s="259"/>
      <c r="D101" s="304"/>
      <c r="E101" s="304"/>
      <c r="F101" s="304"/>
      <c r="G101" s="304"/>
      <c r="H101" s="304"/>
      <c r="I101" s="304"/>
      <c r="J101" s="304"/>
      <c r="K101" s="304"/>
      <c r="L101" s="304"/>
      <c r="M101" s="304"/>
      <c r="N101" s="259"/>
      <c r="O101" s="259"/>
    </row>
    <row r="102" spans="2:15">
      <c r="B102" s="259"/>
      <c r="C102" s="259"/>
      <c r="D102" s="304"/>
      <c r="E102" s="304"/>
      <c r="F102" s="304"/>
      <c r="G102" s="304"/>
      <c r="H102" s="304"/>
      <c r="I102" s="304"/>
      <c r="J102" s="304"/>
      <c r="K102" s="304"/>
      <c r="L102" s="304"/>
      <c r="M102" s="304"/>
      <c r="N102" s="259"/>
      <c r="O102" s="259"/>
    </row>
    <row r="103" spans="2:15">
      <c r="B103" s="259"/>
      <c r="C103" s="259"/>
      <c r="D103" s="304"/>
      <c r="E103" s="304"/>
      <c r="F103" s="304"/>
      <c r="G103" s="304"/>
      <c r="H103" s="304"/>
      <c r="I103" s="304"/>
      <c r="J103" s="304"/>
      <c r="K103" s="304"/>
      <c r="L103" s="304"/>
      <c r="M103" s="304"/>
      <c r="N103" s="259"/>
      <c r="O103" s="259"/>
    </row>
    <row r="104" spans="2:15">
      <c r="B104" s="259"/>
      <c r="C104" s="259"/>
      <c r="D104" s="304"/>
      <c r="E104" s="304"/>
      <c r="F104" s="304"/>
      <c r="G104" s="304"/>
      <c r="H104" s="304"/>
      <c r="I104" s="304"/>
      <c r="J104" s="304"/>
      <c r="K104" s="304"/>
      <c r="L104" s="304"/>
      <c r="M104" s="304"/>
      <c r="N104" s="259"/>
      <c r="O104" s="259"/>
    </row>
    <row r="105" spans="2:15">
      <c r="B105" s="259"/>
      <c r="C105" s="259"/>
      <c r="D105" s="304"/>
      <c r="E105" s="304"/>
      <c r="F105" s="304"/>
      <c r="G105" s="304"/>
      <c r="H105" s="304"/>
      <c r="I105" s="304"/>
      <c r="J105" s="304"/>
      <c r="K105" s="304"/>
      <c r="L105" s="304"/>
      <c r="M105" s="304"/>
      <c r="N105" s="259"/>
      <c r="O105" s="259"/>
    </row>
    <row r="106" spans="2:15">
      <c r="B106" s="259"/>
      <c r="C106" s="259"/>
      <c r="D106" s="304"/>
      <c r="E106" s="304"/>
      <c r="F106" s="304"/>
      <c r="G106" s="304"/>
      <c r="H106" s="304"/>
      <c r="I106" s="304"/>
      <c r="J106" s="304"/>
      <c r="K106" s="304"/>
      <c r="L106" s="304"/>
      <c r="M106" s="304"/>
      <c r="N106" s="259"/>
      <c r="O106" s="259"/>
    </row>
    <row r="107" spans="2:15">
      <c r="B107" s="259"/>
      <c r="C107" s="259"/>
      <c r="D107" s="304"/>
      <c r="E107" s="304"/>
      <c r="F107" s="304"/>
      <c r="G107" s="304"/>
      <c r="H107" s="304"/>
      <c r="I107" s="304"/>
      <c r="J107" s="304"/>
      <c r="K107" s="304"/>
      <c r="L107" s="304"/>
      <c r="M107" s="304"/>
      <c r="N107" s="259"/>
      <c r="O107" s="259"/>
    </row>
    <row r="108" spans="2:15">
      <c r="B108" s="259"/>
      <c r="C108" s="259"/>
      <c r="D108" s="304"/>
      <c r="E108" s="304"/>
      <c r="F108" s="304"/>
      <c r="G108" s="304"/>
      <c r="H108" s="304"/>
      <c r="I108" s="304"/>
      <c r="J108" s="304"/>
      <c r="K108" s="304"/>
      <c r="L108" s="304"/>
      <c r="M108" s="304"/>
      <c r="N108" s="259"/>
      <c r="O108" s="259"/>
    </row>
    <row r="109" spans="2:15">
      <c r="B109" s="259"/>
      <c r="C109" s="259"/>
      <c r="D109" s="304"/>
      <c r="E109" s="304"/>
      <c r="F109" s="304"/>
      <c r="G109" s="304"/>
      <c r="H109" s="304"/>
      <c r="I109" s="304"/>
      <c r="J109" s="304"/>
      <c r="K109" s="304"/>
      <c r="L109" s="304"/>
      <c r="M109" s="304"/>
      <c r="N109" s="259"/>
      <c r="O109" s="259"/>
    </row>
    <row r="110" spans="2:15">
      <c r="B110" s="259"/>
      <c r="C110" s="259"/>
      <c r="D110" s="304"/>
      <c r="E110" s="304"/>
      <c r="F110" s="304"/>
      <c r="G110" s="304"/>
      <c r="H110" s="304"/>
      <c r="I110" s="304"/>
      <c r="J110" s="304"/>
      <c r="K110" s="304"/>
      <c r="L110" s="304"/>
      <c r="M110" s="304"/>
      <c r="N110" s="259"/>
      <c r="O110" s="259"/>
    </row>
    <row r="111" spans="2:15">
      <c r="B111" s="259"/>
      <c r="C111" s="259"/>
      <c r="D111" s="304"/>
      <c r="E111" s="304"/>
      <c r="F111" s="304"/>
      <c r="G111" s="304"/>
      <c r="H111" s="304"/>
      <c r="I111" s="304"/>
      <c r="J111" s="304"/>
      <c r="K111" s="304"/>
      <c r="L111" s="304"/>
      <c r="M111" s="304"/>
      <c r="N111" s="259"/>
      <c r="O111" s="259"/>
    </row>
    <row r="112" spans="2:15">
      <c r="B112" s="259"/>
      <c r="C112" s="259"/>
      <c r="D112" s="304"/>
      <c r="E112" s="304"/>
      <c r="F112" s="304"/>
      <c r="G112" s="304"/>
      <c r="H112" s="304"/>
      <c r="I112" s="304"/>
      <c r="J112" s="304"/>
      <c r="K112" s="304"/>
      <c r="L112" s="304"/>
      <c r="M112" s="304"/>
      <c r="N112" s="259"/>
      <c r="O112" s="259"/>
    </row>
    <row r="113" spans="2:15">
      <c r="B113" s="259"/>
      <c r="C113" s="259"/>
      <c r="D113" s="304"/>
      <c r="E113" s="304"/>
      <c r="F113" s="304"/>
      <c r="G113" s="304"/>
      <c r="H113" s="304"/>
      <c r="I113" s="304"/>
      <c r="J113" s="304"/>
      <c r="K113" s="304"/>
      <c r="L113" s="304"/>
      <c r="M113" s="304"/>
      <c r="N113" s="259"/>
      <c r="O113" s="259"/>
    </row>
    <row r="114" spans="2:15">
      <c r="B114" s="259"/>
      <c r="C114" s="259"/>
      <c r="D114" s="304"/>
      <c r="E114" s="304"/>
      <c r="F114" s="304"/>
      <c r="G114" s="304"/>
      <c r="H114" s="304"/>
      <c r="I114" s="304"/>
      <c r="J114" s="304"/>
      <c r="K114" s="304"/>
      <c r="L114" s="304"/>
      <c r="M114" s="304"/>
      <c r="N114" s="259"/>
      <c r="O114" s="259"/>
    </row>
    <row r="115" spans="2:15">
      <c r="B115" s="259"/>
      <c r="C115" s="259"/>
      <c r="D115" s="304"/>
      <c r="E115" s="304"/>
      <c r="F115" s="304"/>
      <c r="G115" s="304"/>
      <c r="H115" s="304"/>
      <c r="I115" s="304"/>
      <c r="J115" s="304"/>
      <c r="K115" s="304"/>
      <c r="L115" s="304"/>
      <c r="M115" s="304"/>
      <c r="N115" s="259"/>
      <c r="O115" s="259"/>
    </row>
    <row r="116" spans="2:15">
      <c r="B116" s="259"/>
      <c r="C116" s="259"/>
      <c r="D116" s="304"/>
      <c r="E116" s="304"/>
      <c r="F116" s="304"/>
      <c r="G116" s="304"/>
      <c r="H116" s="304"/>
      <c r="I116" s="304"/>
      <c r="J116" s="304"/>
      <c r="K116" s="304"/>
      <c r="L116" s="304"/>
      <c r="M116" s="304"/>
      <c r="N116" s="259"/>
      <c r="O116" s="259"/>
    </row>
    <row r="117" spans="2:15">
      <c r="B117" s="259"/>
      <c r="C117" s="259"/>
      <c r="D117" s="304"/>
      <c r="E117" s="304"/>
      <c r="F117" s="304"/>
      <c r="G117" s="304"/>
      <c r="H117" s="304"/>
      <c r="I117" s="304"/>
      <c r="J117" s="304"/>
      <c r="K117" s="304"/>
      <c r="L117" s="304"/>
      <c r="M117" s="304"/>
      <c r="N117" s="259"/>
      <c r="O117" s="259"/>
    </row>
    <row r="118" spans="2:15">
      <c r="B118" s="259"/>
      <c r="C118" s="259"/>
      <c r="D118" s="304"/>
      <c r="E118" s="304"/>
      <c r="F118" s="304"/>
      <c r="G118" s="304"/>
      <c r="H118" s="304"/>
      <c r="I118" s="304"/>
      <c r="J118" s="304"/>
      <c r="K118" s="304"/>
      <c r="L118" s="304"/>
      <c r="M118" s="304"/>
      <c r="N118" s="259"/>
      <c r="O118" s="259"/>
    </row>
    <row r="119" spans="2:15">
      <c r="B119" s="259"/>
      <c r="C119" s="259"/>
      <c r="D119" s="304"/>
      <c r="E119" s="304"/>
      <c r="F119" s="304"/>
      <c r="G119" s="304"/>
      <c r="H119" s="304"/>
      <c r="I119" s="304"/>
      <c r="J119" s="304"/>
      <c r="K119" s="304"/>
      <c r="L119" s="304"/>
      <c r="M119" s="304"/>
      <c r="N119" s="259"/>
      <c r="O119" s="259"/>
    </row>
    <row r="120" spans="2:15">
      <c r="B120" s="259"/>
      <c r="C120" s="259"/>
      <c r="D120" s="304"/>
      <c r="E120" s="304"/>
      <c r="F120" s="304"/>
      <c r="G120" s="304"/>
      <c r="H120" s="304"/>
      <c r="I120" s="304"/>
      <c r="J120" s="304"/>
      <c r="K120" s="304"/>
      <c r="L120" s="304"/>
      <c r="M120" s="304"/>
      <c r="N120" s="259"/>
      <c r="O120" s="259"/>
    </row>
    <row r="121" spans="2:15">
      <c r="B121" s="259"/>
      <c r="C121" s="259"/>
      <c r="D121" s="304"/>
      <c r="E121" s="304"/>
      <c r="F121" s="304"/>
      <c r="G121" s="304"/>
      <c r="H121" s="304"/>
      <c r="I121" s="304"/>
      <c r="J121" s="304"/>
      <c r="K121" s="304"/>
      <c r="L121" s="304"/>
      <c r="M121" s="304"/>
      <c r="N121" s="259"/>
      <c r="O121" s="259"/>
    </row>
    <row r="122" spans="2:15">
      <c r="B122" s="259"/>
      <c r="C122" s="259"/>
      <c r="D122" s="304"/>
      <c r="E122" s="304"/>
      <c r="F122" s="304"/>
      <c r="G122" s="304"/>
      <c r="H122" s="304"/>
      <c r="I122" s="304"/>
      <c r="J122" s="304"/>
      <c r="K122" s="304"/>
      <c r="L122" s="304"/>
      <c r="M122" s="304"/>
      <c r="N122" s="259"/>
      <c r="O122" s="259"/>
    </row>
    <row r="123" spans="2:15">
      <c r="B123" s="259"/>
      <c r="C123" s="259"/>
      <c r="D123" s="304"/>
      <c r="E123" s="304"/>
      <c r="F123" s="304"/>
      <c r="G123" s="304"/>
      <c r="H123" s="304"/>
      <c r="I123" s="304"/>
      <c r="J123" s="304"/>
      <c r="K123" s="304"/>
      <c r="L123" s="304"/>
      <c r="M123" s="304"/>
      <c r="N123" s="259"/>
      <c r="O123" s="259"/>
    </row>
    <row r="124" spans="2:15">
      <c r="B124" s="259"/>
      <c r="C124" s="259"/>
      <c r="D124" s="304"/>
      <c r="E124" s="304"/>
      <c r="F124" s="304"/>
      <c r="G124" s="304"/>
      <c r="H124" s="304"/>
      <c r="I124" s="304"/>
      <c r="J124" s="304"/>
      <c r="K124" s="304"/>
      <c r="L124" s="304"/>
      <c r="M124" s="304"/>
      <c r="N124" s="259"/>
      <c r="O124" s="259"/>
    </row>
    <row r="125" spans="2:15">
      <c r="B125" s="259"/>
      <c r="C125" s="259"/>
      <c r="D125" s="304"/>
      <c r="E125" s="304"/>
      <c r="F125" s="304"/>
      <c r="G125" s="304"/>
      <c r="H125" s="304"/>
      <c r="I125" s="304"/>
      <c r="J125" s="304"/>
      <c r="K125" s="304"/>
      <c r="L125" s="304"/>
      <c r="M125" s="304"/>
      <c r="N125" s="259"/>
      <c r="O125" s="259"/>
    </row>
    <row r="126" spans="2:15">
      <c r="B126" s="259"/>
      <c r="C126" s="259"/>
      <c r="D126" s="304"/>
      <c r="E126" s="304"/>
      <c r="F126" s="304"/>
      <c r="G126" s="304"/>
      <c r="H126" s="304"/>
      <c r="I126" s="304"/>
      <c r="J126" s="304"/>
      <c r="K126" s="304"/>
      <c r="L126" s="304"/>
      <c r="M126" s="304"/>
      <c r="N126" s="259"/>
      <c r="O126" s="259"/>
    </row>
    <row r="127" spans="2:15">
      <c r="B127" s="259"/>
      <c r="C127" s="259"/>
      <c r="D127" s="304"/>
      <c r="E127" s="304"/>
      <c r="F127" s="304"/>
      <c r="G127" s="304"/>
      <c r="H127" s="304"/>
      <c r="I127" s="304"/>
      <c r="J127" s="304"/>
      <c r="K127" s="304"/>
      <c r="L127" s="304"/>
      <c r="M127" s="304"/>
      <c r="N127" s="259"/>
      <c r="O127" s="259"/>
    </row>
    <row r="128" spans="2:15">
      <c r="B128" s="259"/>
      <c r="C128" s="259"/>
      <c r="D128" s="304"/>
      <c r="E128" s="304"/>
      <c r="F128" s="304"/>
      <c r="G128" s="304"/>
      <c r="H128" s="304"/>
      <c r="I128" s="304"/>
      <c r="J128" s="304"/>
      <c r="K128" s="304"/>
      <c r="L128" s="304"/>
      <c r="M128" s="304"/>
      <c r="N128" s="259"/>
      <c r="O128" s="259"/>
    </row>
    <row r="129" spans="2:15">
      <c r="B129" s="259"/>
      <c r="C129" s="259"/>
      <c r="D129" s="304"/>
      <c r="E129" s="304"/>
      <c r="F129" s="304"/>
      <c r="G129" s="304"/>
      <c r="H129" s="304"/>
      <c r="I129" s="304"/>
      <c r="J129" s="304"/>
      <c r="K129" s="304"/>
      <c r="L129" s="304"/>
      <c r="M129" s="304"/>
      <c r="N129" s="259"/>
      <c r="O129" s="259"/>
    </row>
    <row r="130" spans="2:15">
      <c r="B130" s="259"/>
      <c r="C130" s="259"/>
      <c r="D130" s="304"/>
      <c r="E130" s="304"/>
      <c r="F130" s="304"/>
      <c r="G130" s="304"/>
      <c r="H130" s="304"/>
      <c r="I130" s="304"/>
      <c r="J130" s="304"/>
      <c r="K130" s="304"/>
      <c r="L130" s="304"/>
      <c r="M130" s="304"/>
      <c r="N130" s="259"/>
      <c r="O130" s="259"/>
    </row>
    <row r="131" spans="2:15">
      <c r="B131" s="259"/>
      <c r="C131" s="259"/>
      <c r="D131" s="304"/>
      <c r="E131" s="304"/>
      <c r="F131" s="304"/>
      <c r="G131" s="304"/>
      <c r="H131" s="304"/>
      <c r="I131" s="304"/>
      <c r="J131" s="304"/>
      <c r="K131" s="304"/>
      <c r="L131" s="304"/>
      <c r="M131" s="304"/>
      <c r="N131" s="259"/>
      <c r="O131" s="259"/>
    </row>
    <row r="132" spans="2:15">
      <c r="B132" s="259"/>
      <c r="C132" s="259"/>
      <c r="D132" s="304"/>
      <c r="E132" s="304"/>
      <c r="F132" s="304"/>
      <c r="G132" s="304"/>
      <c r="H132" s="304"/>
      <c r="I132" s="304"/>
      <c r="J132" s="304"/>
      <c r="K132" s="304"/>
      <c r="L132" s="304"/>
      <c r="M132" s="304"/>
      <c r="N132" s="259"/>
      <c r="O132" s="259"/>
    </row>
    <row r="133" spans="2:15">
      <c r="B133" s="259"/>
      <c r="C133" s="259"/>
      <c r="D133" s="304"/>
      <c r="E133" s="304"/>
      <c r="F133" s="304"/>
      <c r="G133" s="304"/>
      <c r="H133" s="304"/>
      <c r="I133" s="304"/>
      <c r="J133" s="304"/>
      <c r="K133" s="304"/>
      <c r="L133" s="304"/>
      <c r="M133" s="304"/>
      <c r="N133" s="259"/>
      <c r="O133" s="259"/>
    </row>
    <row r="134" spans="2:15">
      <c r="B134" s="259"/>
      <c r="C134" s="259"/>
      <c r="D134" s="304"/>
      <c r="E134" s="304"/>
      <c r="F134" s="304"/>
      <c r="G134" s="304"/>
      <c r="H134" s="304"/>
      <c r="I134" s="304"/>
      <c r="J134" s="304"/>
      <c r="K134" s="304"/>
      <c r="L134" s="304"/>
      <c r="M134" s="304"/>
      <c r="N134" s="259"/>
      <c r="O134" s="259"/>
    </row>
    <row r="135" spans="2:15">
      <c r="B135" s="259"/>
      <c r="C135" s="259"/>
      <c r="D135" s="304"/>
      <c r="E135" s="304"/>
      <c r="F135" s="304"/>
      <c r="G135" s="304"/>
      <c r="H135" s="304"/>
      <c r="I135" s="304"/>
      <c r="J135" s="304"/>
      <c r="K135" s="304"/>
      <c r="L135" s="304"/>
      <c r="M135" s="304"/>
      <c r="N135" s="259"/>
      <c r="O135" s="259"/>
    </row>
    <row r="136" spans="2:15">
      <c r="B136" s="259"/>
      <c r="C136" s="259"/>
      <c r="D136" s="304"/>
      <c r="E136" s="304"/>
      <c r="F136" s="304"/>
      <c r="G136" s="304"/>
      <c r="H136" s="304"/>
      <c r="I136" s="304"/>
      <c r="J136" s="304"/>
      <c r="K136" s="304"/>
      <c r="L136" s="304"/>
      <c r="M136" s="304"/>
      <c r="N136" s="259"/>
      <c r="O136" s="259"/>
    </row>
    <row r="137" spans="2:15">
      <c r="B137" s="259"/>
      <c r="C137" s="259"/>
      <c r="D137" s="304"/>
      <c r="E137" s="304"/>
      <c r="F137" s="304"/>
      <c r="G137" s="304"/>
      <c r="H137" s="304"/>
      <c r="I137" s="304"/>
      <c r="J137" s="304"/>
      <c r="K137" s="304"/>
      <c r="L137" s="304"/>
      <c r="M137" s="304"/>
      <c r="N137" s="259"/>
      <c r="O137" s="259"/>
    </row>
    <row r="138" spans="2:15">
      <c r="B138" s="259"/>
      <c r="C138" s="259"/>
      <c r="D138" s="304"/>
      <c r="E138" s="304"/>
      <c r="F138" s="304"/>
      <c r="G138" s="304"/>
      <c r="H138" s="304"/>
      <c r="I138" s="304"/>
      <c r="J138" s="304"/>
      <c r="K138" s="304"/>
      <c r="L138" s="304"/>
      <c r="M138" s="304"/>
      <c r="N138" s="259"/>
      <c r="O138" s="259"/>
    </row>
    <row r="139" spans="2:15">
      <c r="B139" s="259"/>
      <c r="C139" s="259"/>
      <c r="D139" s="304"/>
      <c r="E139" s="304"/>
      <c r="F139" s="304"/>
      <c r="G139" s="304"/>
      <c r="H139" s="304"/>
      <c r="I139" s="304"/>
      <c r="J139" s="304"/>
      <c r="K139" s="304"/>
      <c r="L139" s="304"/>
      <c r="M139" s="304"/>
      <c r="N139" s="259"/>
      <c r="O139" s="259"/>
    </row>
    <row r="140" spans="2:15">
      <c r="B140" s="259"/>
      <c r="C140" s="259"/>
      <c r="D140" s="304"/>
      <c r="E140" s="304"/>
      <c r="F140" s="304"/>
      <c r="G140" s="304"/>
      <c r="H140" s="304"/>
      <c r="I140" s="304"/>
      <c r="J140" s="304"/>
      <c r="K140" s="304"/>
      <c r="L140" s="304"/>
      <c r="M140" s="304"/>
      <c r="N140" s="259"/>
      <c r="O140" s="259"/>
    </row>
    <row r="141" spans="2:15">
      <c r="B141" s="259"/>
      <c r="C141" s="259"/>
      <c r="D141" s="304"/>
      <c r="E141" s="304"/>
      <c r="F141" s="304"/>
      <c r="G141" s="304"/>
      <c r="H141" s="304"/>
      <c r="I141" s="304"/>
      <c r="J141" s="304"/>
      <c r="K141" s="304"/>
      <c r="L141" s="304"/>
      <c r="M141" s="304"/>
      <c r="N141" s="259"/>
      <c r="O141" s="259"/>
    </row>
    <row r="142" spans="2:15">
      <c r="B142" s="259"/>
      <c r="C142" s="259"/>
      <c r="D142" s="304"/>
      <c r="E142" s="304"/>
      <c r="F142" s="304"/>
      <c r="G142" s="304"/>
      <c r="H142" s="304"/>
      <c r="I142" s="304"/>
      <c r="J142" s="304"/>
      <c r="K142" s="304"/>
      <c r="L142" s="304"/>
      <c r="M142" s="304"/>
      <c r="N142" s="259"/>
      <c r="O142" s="259"/>
    </row>
    <row r="143" spans="2:15">
      <c r="B143" s="259"/>
      <c r="C143" s="259"/>
      <c r="D143" s="304"/>
      <c r="E143" s="304"/>
      <c r="F143" s="304"/>
      <c r="G143" s="304"/>
      <c r="H143" s="304"/>
      <c r="I143" s="304"/>
      <c r="J143" s="304"/>
      <c r="K143" s="304"/>
      <c r="L143" s="304"/>
      <c r="M143" s="304"/>
      <c r="N143" s="259"/>
      <c r="O143" s="259"/>
    </row>
    <row r="144" spans="2:15">
      <c r="B144" s="259"/>
      <c r="C144" s="259"/>
      <c r="D144" s="304"/>
      <c r="E144" s="304"/>
      <c r="F144" s="304"/>
      <c r="G144" s="304"/>
      <c r="H144" s="304"/>
      <c r="I144" s="304"/>
      <c r="J144" s="304"/>
      <c r="K144" s="304"/>
      <c r="L144" s="304"/>
      <c r="M144" s="304"/>
      <c r="N144" s="259"/>
      <c r="O144" s="259"/>
    </row>
    <row r="145" spans="2:15">
      <c r="B145" s="259"/>
      <c r="C145" s="259"/>
      <c r="D145" s="304"/>
      <c r="E145" s="304"/>
      <c r="F145" s="304"/>
      <c r="G145" s="304"/>
      <c r="H145" s="304"/>
      <c r="I145" s="304"/>
      <c r="J145" s="304"/>
      <c r="K145" s="304"/>
      <c r="L145" s="304"/>
      <c r="M145" s="304"/>
      <c r="N145" s="259"/>
      <c r="O145" s="259"/>
    </row>
    <row r="146" spans="2:15">
      <c r="B146" s="259"/>
      <c r="C146" s="259"/>
      <c r="D146" s="304"/>
      <c r="E146" s="304"/>
      <c r="F146" s="304"/>
      <c r="G146" s="304"/>
      <c r="H146" s="304"/>
      <c r="I146" s="304"/>
      <c r="J146" s="304"/>
      <c r="K146" s="304"/>
      <c r="L146" s="304"/>
      <c r="M146" s="304"/>
      <c r="N146" s="259"/>
      <c r="O146" s="259"/>
    </row>
    <row r="147" spans="2:15">
      <c r="B147" s="259"/>
      <c r="C147" s="259"/>
      <c r="D147" s="304"/>
      <c r="E147" s="304"/>
      <c r="F147" s="304"/>
      <c r="G147" s="304"/>
      <c r="H147" s="304"/>
      <c r="I147" s="304"/>
      <c r="J147" s="304"/>
      <c r="K147" s="304"/>
      <c r="L147" s="304"/>
      <c r="M147" s="304"/>
      <c r="N147" s="259"/>
      <c r="O147" s="259"/>
    </row>
    <row r="148" spans="2:15">
      <c r="B148" s="259"/>
      <c r="C148" s="259"/>
      <c r="D148" s="304"/>
      <c r="E148" s="304"/>
      <c r="F148" s="304"/>
      <c r="G148" s="304"/>
      <c r="H148" s="304"/>
      <c r="I148" s="304"/>
      <c r="J148" s="304"/>
      <c r="K148" s="304"/>
      <c r="L148" s="304"/>
      <c r="M148" s="304"/>
      <c r="N148" s="259"/>
      <c r="O148" s="259"/>
    </row>
    <row r="149" spans="2:15">
      <c r="B149" s="259"/>
      <c r="C149" s="259"/>
      <c r="D149" s="304"/>
      <c r="E149" s="304"/>
      <c r="F149" s="304"/>
      <c r="G149" s="304"/>
      <c r="H149" s="304"/>
      <c r="I149" s="304"/>
      <c r="J149" s="304"/>
      <c r="K149" s="304"/>
      <c r="L149" s="304"/>
      <c r="M149" s="304"/>
      <c r="N149" s="259"/>
      <c r="O149" s="259"/>
    </row>
    <row r="150" spans="2:15">
      <c r="B150" s="259"/>
      <c r="C150" s="259"/>
      <c r="D150" s="304"/>
      <c r="E150" s="304"/>
      <c r="F150" s="304"/>
      <c r="G150" s="304"/>
      <c r="H150" s="304"/>
      <c r="I150" s="304"/>
      <c r="J150" s="304"/>
      <c r="K150" s="304"/>
      <c r="L150" s="304"/>
      <c r="M150" s="304"/>
      <c r="N150" s="259"/>
      <c r="O150" s="259"/>
    </row>
    <row r="151" spans="2:15">
      <c r="B151" s="259"/>
      <c r="C151" s="259"/>
      <c r="D151" s="304"/>
      <c r="E151" s="304"/>
      <c r="F151" s="304"/>
      <c r="G151" s="304"/>
      <c r="H151" s="304"/>
      <c r="I151" s="304"/>
      <c r="J151" s="304"/>
      <c r="K151" s="304"/>
      <c r="L151" s="304"/>
      <c r="M151" s="304"/>
      <c r="N151" s="259"/>
      <c r="O151" s="259"/>
    </row>
    <row r="152" spans="2:15">
      <c r="B152" s="259"/>
      <c r="C152" s="259"/>
      <c r="D152" s="304"/>
      <c r="E152" s="304"/>
      <c r="F152" s="304"/>
      <c r="G152" s="304"/>
      <c r="H152" s="304"/>
      <c r="I152" s="304"/>
      <c r="J152" s="304"/>
      <c r="K152" s="304"/>
      <c r="L152" s="304"/>
      <c r="M152" s="304"/>
      <c r="N152" s="259"/>
      <c r="O152" s="259"/>
    </row>
    <row r="153" spans="2:15">
      <c r="B153" s="259"/>
      <c r="C153" s="259"/>
      <c r="D153" s="304"/>
      <c r="E153" s="304"/>
      <c r="F153" s="304"/>
      <c r="G153" s="304"/>
      <c r="H153" s="304"/>
      <c r="I153" s="304"/>
      <c r="J153" s="304"/>
      <c r="K153" s="304"/>
      <c r="L153" s="304"/>
      <c r="M153" s="304"/>
      <c r="N153" s="259"/>
      <c r="O153" s="259"/>
    </row>
    <row r="154" spans="2:15">
      <c r="B154" s="259"/>
      <c r="C154" s="259"/>
      <c r="D154" s="304"/>
      <c r="E154" s="304"/>
      <c r="F154" s="304"/>
      <c r="G154" s="304"/>
      <c r="H154" s="304"/>
      <c r="I154" s="304"/>
      <c r="J154" s="304"/>
      <c r="K154" s="304"/>
      <c r="L154" s="304"/>
      <c r="M154" s="304"/>
      <c r="N154" s="259"/>
      <c r="O154" s="259"/>
    </row>
    <row r="155" spans="2:15">
      <c r="B155" s="259"/>
      <c r="C155" s="259"/>
      <c r="D155" s="304"/>
      <c r="E155" s="304"/>
      <c r="F155" s="304"/>
      <c r="G155" s="304"/>
      <c r="H155" s="304"/>
      <c r="I155" s="304"/>
      <c r="J155" s="304"/>
      <c r="K155" s="304"/>
      <c r="L155" s="304"/>
      <c r="M155" s="304"/>
      <c r="N155" s="259"/>
      <c r="O155" s="259"/>
    </row>
    <row r="156" spans="2:15">
      <c r="B156" s="259"/>
      <c r="C156" s="259"/>
      <c r="D156" s="304"/>
      <c r="E156" s="304"/>
      <c r="F156" s="304"/>
      <c r="G156" s="304"/>
      <c r="H156" s="304"/>
      <c r="I156" s="304"/>
      <c r="J156" s="304"/>
      <c r="K156" s="304"/>
      <c r="L156" s="304"/>
      <c r="M156" s="304"/>
      <c r="N156" s="259"/>
      <c r="O156" s="259"/>
    </row>
    <row r="157" spans="2:15">
      <c r="B157" s="259"/>
      <c r="C157" s="259"/>
      <c r="D157" s="304"/>
      <c r="E157" s="304"/>
      <c r="F157" s="304"/>
      <c r="G157" s="304"/>
      <c r="H157" s="304"/>
      <c r="I157" s="304"/>
      <c r="J157" s="304"/>
      <c r="K157" s="304"/>
      <c r="L157" s="304"/>
      <c r="M157" s="304"/>
      <c r="N157" s="259"/>
      <c r="O157" s="259"/>
    </row>
    <row r="158" spans="2:15">
      <c r="B158" s="259"/>
      <c r="C158" s="259"/>
      <c r="D158" s="304"/>
      <c r="E158" s="304"/>
      <c r="F158" s="304"/>
      <c r="G158" s="304"/>
      <c r="H158" s="304"/>
      <c r="I158" s="304"/>
      <c r="J158" s="304"/>
      <c r="K158" s="304"/>
      <c r="L158" s="304"/>
      <c r="M158" s="304"/>
      <c r="N158" s="259"/>
      <c r="O158" s="259"/>
    </row>
    <row r="159" spans="2:15">
      <c r="B159" s="259"/>
      <c r="C159" s="259"/>
      <c r="D159" s="304"/>
      <c r="E159" s="304"/>
      <c r="F159" s="304"/>
      <c r="G159" s="304"/>
      <c r="H159" s="304"/>
      <c r="I159" s="304"/>
      <c r="J159" s="304"/>
      <c r="K159" s="304"/>
      <c r="L159" s="304"/>
      <c r="M159" s="304"/>
      <c r="N159" s="259"/>
      <c r="O159" s="259"/>
    </row>
    <row r="160" spans="2:15">
      <c r="B160" s="259"/>
      <c r="C160" s="259"/>
      <c r="D160" s="304"/>
      <c r="E160" s="304"/>
      <c r="F160" s="304"/>
      <c r="G160" s="304"/>
      <c r="H160" s="304"/>
      <c r="I160" s="304"/>
      <c r="J160" s="304"/>
      <c r="K160" s="304"/>
      <c r="L160" s="304"/>
      <c r="M160" s="304"/>
      <c r="N160" s="259"/>
      <c r="O160" s="259"/>
    </row>
    <row r="161" spans="2:15">
      <c r="B161" s="259"/>
      <c r="C161" s="259"/>
      <c r="D161" s="304"/>
      <c r="E161" s="304"/>
      <c r="F161" s="304"/>
      <c r="G161" s="304"/>
      <c r="H161" s="304"/>
      <c r="I161" s="304"/>
      <c r="J161" s="304"/>
      <c r="K161" s="304"/>
      <c r="L161" s="304"/>
      <c r="M161" s="304"/>
      <c r="N161" s="259"/>
      <c r="O161" s="259"/>
    </row>
    <row r="162" spans="2:15">
      <c r="B162" s="259"/>
      <c r="C162" s="259"/>
      <c r="D162" s="304"/>
      <c r="E162" s="304"/>
      <c r="F162" s="304"/>
      <c r="G162" s="304"/>
      <c r="H162" s="304"/>
      <c r="I162" s="304"/>
      <c r="J162" s="304"/>
      <c r="K162" s="304"/>
      <c r="L162" s="304"/>
      <c r="M162" s="304"/>
      <c r="N162" s="259"/>
      <c r="O162" s="259"/>
    </row>
    <row r="163" spans="2:15">
      <c r="B163" s="259"/>
      <c r="C163" s="259"/>
      <c r="D163" s="304"/>
      <c r="E163" s="304"/>
      <c r="F163" s="304"/>
      <c r="G163" s="304"/>
      <c r="H163" s="304"/>
      <c r="I163" s="304"/>
      <c r="J163" s="304"/>
      <c r="K163" s="304"/>
      <c r="L163" s="304"/>
      <c r="M163" s="304"/>
      <c r="N163" s="259"/>
      <c r="O163" s="259"/>
    </row>
    <row r="164" spans="2:15">
      <c r="B164" s="259"/>
      <c r="C164" s="259"/>
      <c r="D164" s="304"/>
      <c r="E164" s="304"/>
      <c r="F164" s="304"/>
      <c r="G164" s="304"/>
      <c r="H164" s="304"/>
      <c r="I164" s="304"/>
      <c r="J164" s="304"/>
      <c r="K164" s="304"/>
      <c r="L164" s="304"/>
      <c r="M164" s="304"/>
      <c r="N164" s="259"/>
      <c r="O164" s="259"/>
    </row>
    <row r="165" spans="2:15">
      <c r="B165" s="259"/>
      <c r="C165" s="259"/>
      <c r="D165" s="304"/>
      <c r="E165" s="304"/>
      <c r="F165" s="304"/>
      <c r="G165" s="304"/>
      <c r="H165" s="304"/>
      <c r="I165" s="304"/>
      <c r="J165" s="304"/>
      <c r="K165" s="304"/>
      <c r="L165" s="304"/>
      <c r="M165" s="304"/>
      <c r="N165" s="259"/>
      <c r="O165" s="259"/>
    </row>
    <row r="166" spans="2:15">
      <c r="B166" s="259"/>
      <c r="C166" s="259"/>
      <c r="D166" s="304"/>
      <c r="E166" s="304"/>
      <c r="F166" s="304"/>
      <c r="G166" s="304"/>
      <c r="H166" s="304"/>
      <c r="I166" s="304"/>
      <c r="J166" s="304"/>
      <c r="K166" s="304"/>
      <c r="L166" s="304"/>
      <c r="M166" s="304"/>
      <c r="N166" s="259"/>
      <c r="O166" s="259"/>
    </row>
    <row r="167" spans="2:15">
      <c r="B167" s="259"/>
      <c r="C167" s="259"/>
      <c r="D167" s="304"/>
      <c r="E167" s="304"/>
      <c r="F167" s="304"/>
      <c r="G167" s="304"/>
      <c r="H167" s="304"/>
      <c r="I167" s="304"/>
      <c r="J167" s="304"/>
      <c r="K167" s="304"/>
      <c r="L167" s="304"/>
      <c r="M167" s="304"/>
      <c r="N167" s="259"/>
      <c r="O167" s="259"/>
    </row>
    <row r="168" spans="2:15">
      <c r="B168" s="259"/>
      <c r="C168" s="259"/>
      <c r="D168" s="304"/>
      <c r="E168" s="304"/>
      <c r="F168" s="304"/>
      <c r="G168" s="304"/>
      <c r="H168" s="304"/>
      <c r="I168" s="304"/>
      <c r="J168" s="304"/>
      <c r="K168" s="304"/>
      <c r="L168" s="304"/>
      <c r="M168" s="304"/>
      <c r="N168" s="259"/>
      <c r="O168" s="259"/>
    </row>
    <row r="169" spans="2:15">
      <c r="B169" s="259"/>
      <c r="C169" s="259"/>
      <c r="D169" s="304"/>
      <c r="E169" s="304"/>
      <c r="F169" s="304"/>
      <c r="G169" s="304"/>
      <c r="H169" s="304"/>
      <c r="I169" s="304"/>
      <c r="J169" s="304"/>
      <c r="K169" s="304"/>
      <c r="L169" s="304"/>
      <c r="M169" s="304"/>
      <c r="N169" s="259"/>
      <c r="O169" s="259"/>
    </row>
    <row r="170" spans="2:15">
      <c r="B170" s="259"/>
      <c r="C170" s="259"/>
      <c r="D170" s="304"/>
      <c r="E170" s="304"/>
      <c r="F170" s="304"/>
      <c r="G170" s="304"/>
      <c r="H170" s="304"/>
      <c r="I170" s="304"/>
      <c r="J170" s="304"/>
      <c r="K170" s="304"/>
      <c r="L170" s="304"/>
      <c r="M170" s="304"/>
      <c r="N170" s="259"/>
      <c r="O170" s="259"/>
    </row>
    <row r="171" spans="2:15">
      <c r="B171" s="259"/>
      <c r="C171" s="259"/>
      <c r="D171" s="304"/>
      <c r="E171" s="304"/>
      <c r="F171" s="304"/>
      <c r="G171" s="304"/>
      <c r="H171" s="304"/>
      <c r="I171" s="304"/>
      <c r="J171" s="304"/>
      <c r="K171" s="304"/>
      <c r="L171" s="304"/>
      <c r="M171" s="304"/>
      <c r="N171" s="259"/>
      <c r="O171" s="259"/>
    </row>
    <row r="172" spans="2:15">
      <c r="B172" s="259"/>
      <c r="C172" s="259"/>
      <c r="D172" s="304"/>
      <c r="E172" s="304"/>
      <c r="F172" s="304"/>
      <c r="G172" s="304"/>
      <c r="H172" s="304"/>
      <c r="I172" s="304"/>
      <c r="J172" s="304"/>
      <c r="K172" s="304"/>
      <c r="L172" s="304"/>
      <c r="M172" s="304"/>
      <c r="N172" s="259"/>
      <c r="O172" s="259"/>
    </row>
    <row r="173" spans="2:15">
      <c r="B173" s="259"/>
      <c r="C173" s="259"/>
      <c r="D173" s="304"/>
      <c r="E173" s="304"/>
      <c r="F173" s="304"/>
      <c r="G173" s="304"/>
      <c r="H173" s="304"/>
      <c r="I173" s="304"/>
      <c r="J173" s="304"/>
      <c r="K173" s="304"/>
      <c r="L173" s="304"/>
      <c r="M173" s="304"/>
      <c r="N173" s="259"/>
      <c r="O173" s="259"/>
    </row>
    <row r="174" spans="2:15">
      <c r="B174" s="259"/>
      <c r="C174" s="259"/>
      <c r="D174" s="304"/>
      <c r="E174" s="304"/>
      <c r="F174" s="304"/>
      <c r="G174" s="304"/>
      <c r="H174" s="304"/>
      <c r="I174" s="304"/>
      <c r="J174" s="304"/>
      <c r="K174" s="304"/>
      <c r="L174" s="304"/>
      <c r="M174" s="304"/>
      <c r="N174" s="259"/>
      <c r="O174" s="259"/>
    </row>
    <row r="175" spans="2:15">
      <c r="B175" s="259"/>
      <c r="C175" s="259"/>
      <c r="D175" s="304"/>
      <c r="E175" s="304"/>
      <c r="F175" s="304"/>
      <c r="G175" s="304"/>
      <c r="H175" s="304"/>
      <c r="I175" s="304"/>
      <c r="J175" s="304"/>
      <c r="K175" s="304"/>
      <c r="L175" s="304"/>
      <c r="M175" s="304"/>
      <c r="N175" s="259"/>
      <c r="O175" s="259"/>
    </row>
    <row r="176" spans="2:15">
      <c r="B176" s="259"/>
      <c r="C176" s="259"/>
      <c r="D176" s="304"/>
      <c r="E176" s="304"/>
      <c r="F176" s="304"/>
      <c r="G176" s="304"/>
      <c r="H176" s="304"/>
      <c r="I176" s="304"/>
      <c r="J176" s="304"/>
      <c r="K176" s="304"/>
      <c r="L176" s="304"/>
      <c r="M176" s="304"/>
      <c r="N176" s="259"/>
      <c r="O176" s="259"/>
    </row>
    <row r="177" spans="2:15">
      <c r="B177" s="259"/>
      <c r="C177" s="259"/>
      <c r="D177" s="304"/>
      <c r="E177" s="304"/>
      <c r="F177" s="304"/>
      <c r="G177" s="304"/>
      <c r="H177" s="304"/>
      <c r="I177" s="304"/>
      <c r="J177" s="304"/>
      <c r="K177" s="304"/>
      <c r="L177" s="304"/>
      <c r="M177" s="304"/>
      <c r="N177" s="259"/>
      <c r="O177" s="259"/>
    </row>
    <row r="178" spans="2:15">
      <c r="B178" s="259"/>
      <c r="C178" s="259"/>
      <c r="D178" s="304"/>
      <c r="E178" s="304"/>
      <c r="F178" s="304"/>
      <c r="G178" s="304"/>
      <c r="H178" s="304"/>
      <c r="I178" s="304"/>
      <c r="J178" s="304"/>
      <c r="K178" s="304"/>
      <c r="L178" s="304"/>
      <c r="M178" s="304"/>
      <c r="N178" s="259"/>
      <c r="O178" s="259"/>
    </row>
    <row r="179" spans="2:15">
      <c r="B179" s="259"/>
      <c r="C179" s="259"/>
      <c r="D179" s="304"/>
      <c r="E179" s="304"/>
      <c r="F179" s="304"/>
      <c r="G179" s="304"/>
      <c r="H179" s="304"/>
      <c r="I179" s="304"/>
      <c r="J179" s="304"/>
      <c r="K179" s="304"/>
      <c r="L179" s="304"/>
      <c r="M179" s="304"/>
      <c r="N179" s="259"/>
      <c r="O179" s="259"/>
    </row>
    <row r="180" spans="2:15">
      <c r="B180" s="259"/>
      <c r="C180" s="259"/>
      <c r="D180" s="304"/>
      <c r="E180" s="304"/>
      <c r="F180" s="304"/>
      <c r="G180" s="304"/>
      <c r="H180" s="304"/>
      <c r="I180" s="304"/>
      <c r="J180" s="304"/>
      <c r="K180" s="304"/>
      <c r="L180" s="304"/>
      <c r="M180" s="304"/>
      <c r="N180" s="259"/>
      <c r="O180" s="259"/>
    </row>
    <row r="181" spans="2:15">
      <c r="B181" s="259"/>
      <c r="C181" s="259"/>
      <c r="D181" s="304"/>
      <c r="E181" s="304"/>
      <c r="F181" s="304"/>
      <c r="G181" s="304"/>
      <c r="H181" s="304"/>
      <c r="I181" s="304"/>
      <c r="J181" s="304"/>
      <c r="K181" s="304"/>
      <c r="L181" s="304"/>
      <c r="M181" s="304"/>
      <c r="N181" s="259"/>
      <c r="O181" s="259"/>
    </row>
    <row r="182" spans="2:15">
      <c r="B182" s="259"/>
      <c r="C182" s="259"/>
      <c r="D182" s="304"/>
      <c r="E182" s="304"/>
      <c r="F182" s="304"/>
      <c r="G182" s="304"/>
      <c r="H182" s="304"/>
      <c r="I182" s="304"/>
      <c r="J182" s="304"/>
      <c r="K182" s="304"/>
      <c r="L182" s="304"/>
      <c r="M182" s="304"/>
      <c r="N182" s="259"/>
      <c r="O182" s="259"/>
    </row>
    <row r="183" spans="2:15">
      <c r="B183" s="259"/>
      <c r="C183" s="259"/>
      <c r="D183" s="304"/>
      <c r="E183" s="304"/>
      <c r="F183" s="304"/>
      <c r="G183" s="304"/>
      <c r="H183" s="304"/>
      <c r="I183" s="304"/>
      <c r="J183" s="304"/>
      <c r="K183" s="304"/>
      <c r="L183" s="304"/>
      <c r="M183" s="304"/>
      <c r="N183" s="259"/>
      <c r="O183" s="259"/>
    </row>
    <row r="184" spans="2:15">
      <c r="B184" s="259"/>
      <c r="C184" s="259"/>
      <c r="D184" s="304"/>
      <c r="E184" s="304"/>
      <c r="F184" s="304"/>
      <c r="G184" s="304"/>
      <c r="H184" s="304"/>
      <c r="I184" s="304"/>
      <c r="J184" s="304"/>
      <c r="K184" s="304"/>
      <c r="L184" s="304"/>
      <c r="M184" s="304"/>
      <c r="N184" s="259"/>
      <c r="O184" s="259"/>
    </row>
    <row r="185" spans="2:15">
      <c r="B185" s="259"/>
      <c r="C185" s="259"/>
      <c r="D185" s="304"/>
      <c r="E185" s="304"/>
      <c r="F185" s="304"/>
      <c r="G185" s="304"/>
      <c r="H185" s="304"/>
      <c r="I185" s="304"/>
      <c r="J185" s="304"/>
      <c r="K185" s="304"/>
      <c r="L185" s="304"/>
      <c r="M185" s="304"/>
      <c r="N185" s="259"/>
      <c r="O185" s="259"/>
    </row>
    <row r="186" spans="2:15">
      <c r="B186" s="259"/>
      <c r="C186" s="259"/>
      <c r="D186" s="304"/>
      <c r="E186" s="304"/>
      <c r="F186" s="304"/>
      <c r="G186" s="304"/>
      <c r="H186" s="304"/>
      <c r="I186" s="304"/>
      <c r="J186" s="304"/>
      <c r="K186" s="304"/>
      <c r="L186" s="304"/>
      <c r="M186" s="304"/>
      <c r="N186" s="259"/>
      <c r="O186" s="259"/>
    </row>
    <row r="187" spans="2:15">
      <c r="B187" s="259"/>
      <c r="C187" s="259"/>
      <c r="D187" s="304"/>
      <c r="E187" s="304"/>
      <c r="F187" s="304"/>
      <c r="G187" s="304"/>
      <c r="H187" s="304"/>
      <c r="I187" s="304"/>
      <c r="J187" s="304"/>
      <c r="K187" s="304"/>
      <c r="L187" s="304"/>
      <c r="M187" s="304"/>
      <c r="N187" s="259"/>
      <c r="O187" s="259"/>
    </row>
    <row r="188" spans="2:15">
      <c r="B188" s="259"/>
      <c r="C188" s="259"/>
      <c r="D188" s="304"/>
      <c r="E188" s="304"/>
      <c r="F188" s="304"/>
      <c r="G188" s="304"/>
      <c r="H188" s="304"/>
      <c r="I188" s="304"/>
      <c r="J188" s="304"/>
      <c r="K188" s="304"/>
      <c r="L188" s="304"/>
      <c r="M188" s="304"/>
      <c r="N188" s="259"/>
      <c r="O188" s="259"/>
    </row>
    <row r="189" spans="2:15">
      <c r="B189" s="259"/>
      <c r="C189" s="259"/>
      <c r="D189" s="304"/>
      <c r="E189" s="304"/>
      <c r="F189" s="304"/>
      <c r="G189" s="304"/>
      <c r="H189" s="304"/>
      <c r="I189" s="304"/>
      <c r="J189" s="304"/>
      <c r="K189" s="304"/>
      <c r="L189" s="304"/>
      <c r="M189" s="304"/>
      <c r="N189" s="259"/>
      <c r="O189" s="259"/>
    </row>
    <row r="190" spans="2:15">
      <c r="B190" s="259"/>
      <c r="C190" s="259"/>
      <c r="D190" s="304"/>
      <c r="E190" s="304"/>
      <c r="F190" s="304"/>
      <c r="G190" s="304"/>
      <c r="H190" s="304"/>
      <c r="I190" s="304"/>
      <c r="J190" s="304"/>
      <c r="K190" s="304"/>
      <c r="L190" s="304"/>
      <c r="M190" s="304"/>
      <c r="N190" s="259"/>
      <c r="O190" s="259"/>
    </row>
    <row r="191" spans="2:15">
      <c r="B191" s="259"/>
      <c r="C191" s="259"/>
      <c r="D191" s="304"/>
      <c r="E191" s="304"/>
      <c r="F191" s="304"/>
      <c r="G191" s="304"/>
      <c r="H191" s="304"/>
      <c r="I191" s="304"/>
      <c r="J191" s="304"/>
      <c r="K191" s="304"/>
      <c r="L191" s="304"/>
      <c r="M191" s="304"/>
      <c r="N191" s="259"/>
      <c r="O191" s="259"/>
    </row>
    <row r="192" spans="2:15">
      <c r="B192" s="259"/>
      <c r="C192" s="259"/>
      <c r="D192" s="304"/>
      <c r="E192" s="304"/>
      <c r="F192" s="304"/>
      <c r="G192" s="304"/>
      <c r="H192" s="304"/>
      <c r="I192" s="304"/>
      <c r="J192" s="304"/>
      <c r="K192" s="304"/>
      <c r="L192" s="304"/>
      <c r="M192" s="304"/>
      <c r="N192" s="259"/>
      <c r="O192" s="259"/>
    </row>
    <row r="193" spans="2:15">
      <c r="B193" s="259"/>
      <c r="C193" s="259"/>
      <c r="D193" s="304"/>
      <c r="E193" s="304"/>
      <c r="F193" s="304"/>
      <c r="G193" s="304"/>
      <c r="H193" s="304"/>
      <c r="I193" s="304"/>
      <c r="J193" s="304"/>
      <c r="K193" s="304"/>
      <c r="L193" s="304"/>
      <c r="M193" s="304"/>
      <c r="N193" s="259"/>
      <c r="O193" s="259"/>
    </row>
    <row r="194" spans="2:15">
      <c r="B194" s="259"/>
      <c r="C194" s="259"/>
      <c r="D194" s="304"/>
      <c r="E194" s="304"/>
      <c r="F194" s="304"/>
      <c r="G194" s="304"/>
      <c r="H194" s="304"/>
      <c r="I194" s="304"/>
      <c r="J194" s="304"/>
      <c r="K194" s="304"/>
      <c r="L194" s="304"/>
      <c r="M194" s="304"/>
      <c r="N194" s="259"/>
      <c r="O194" s="259"/>
    </row>
    <row r="195" spans="2:15">
      <c r="B195" s="259"/>
      <c r="C195" s="259"/>
      <c r="D195" s="304"/>
      <c r="E195" s="304"/>
      <c r="F195" s="304"/>
      <c r="G195" s="304"/>
      <c r="H195" s="304"/>
      <c r="I195" s="304"/>
      <c r="J195" s="304"/>
      <c r="K195" s="304"/>
      <c r="L195" s="304"/>
      <c r="M195" s="304"/>
      <c r="N195" s="259"/>
      <c r="O195" s="259"/>
    </row>
    <row r="196" spans="2:15">
      <c r="B196" s="259"/>
      <c r="C196" s="259"/>
      <c r="D196" s="304"/>
      <c r="E196" s="304"/>
      <c r="F196" s="304"/>
      <c r="G196" s="304"/>
      <c r="H196" s="304"/>
      <c r="I196" s="304"/>
      <c r="J196" s="304"/>
      <c r="K196" s="304"/>
      <c r="L196" s="304"/>
      <c r="M196" s="304"/>
      <c r="N196" s="259"/>
      <c r="O196" s="259"/>
    </row>
    <row r="197" spans="2:15">
      <c r="B197" s="259"/>
      <c r="C197" s="259"/>
      <c r="D197" s="304"/>
      <c r="E197" s="304"/>
      <c r="F197" s="304"/>
      <c r="G197" s="304"/>
      <c r="H197" s="304"/>
      <c r="I197" s="304"/>
      <c r="J197" s="304"/>
      <c r="K197" s="304"/>
      <c r="L197" s="304"/>
      <c r="M197" s="304"/>
      <c r="N197" s="259"/>
      <c r="O197" s="259"/>
    </row>
    <row r="198" spans="2:15">
      <c r="B198" s="259"/>
      <c r="C198" s="259"/>
      <c r="D198" s="304"/>
      <c r="E198" s="304"/>
      <c r="F198" s="304"/>
      <c r="G198" s="304"/>
      <c r="H198" s="304"/>
      <c r="I198" s="304"/>
      <c r="J198" s="304"/>
      <c r="K198" s="304"/>
      <c r="L198" s="304"/>
      <c r="M198" s="304"/>
      <c r="N198" s="259"/>
      <c r="O198" s="259"/>
    </row>
    <row r="199" spans="2:15">
      <c r="B199" s="259"/>
      <c r="C199" s="259"/>
      <c r="D199" s="304"/>
      <c r="E199" s="304"/>
      <c r="F199" s="304"/>
      <c r="G199" s="304"/>
      <c r="H199" s="304"/>
      <c r="I199" s="304"/>
      <c r="J199" s="304"/>
      <c r="K199" s="304"/>
      <c r="L199" s="304"/>
      <c r="M199" s="304"/>
      <c r="N199" s="259"/>
      <c r="O199" s="259"/>
    </row>
    <row r="200" spans="2:15">
      <c r="D200" s="253"/>
      <c r="E200" s="253"/>
      <c r="F200" s="253"/>
      <c r="G200" s="253"/>
      <c r="H200" s="253"/>
      <c r="I200" s="253"/>
      <c r="J200" s="253"/>
      <c r="K200" s="253"/>
      <c r="L200" s="253"/>
      <c r="M200" s="253"/>
    </row>
    <row r="201" spans="2:15">
      <c r="D201" s="253"/>
      <c r="E201" s="253"/>
      <c r="F201" s="253"/>
      <c r="G201" s="253"/>
      <c r="H201" s="253"/>
      <c r="I201" s="253"/>
      <c r="J201" s="253"/>
      <c r="K201" s="253"/>
      <c r="L201" s="253"/>
      <c r="M201" s="253"/>
    </row>
    <row r="202" spans="2:15">
      <c r="D202" s="253"/>
      <c r="E202" s="253"/>
      <c r="F202" s="253"/>
      <c r="G202" s="253"/>
      <c r="H202" s="253"/>
      <c r="I202" s="253"/>
      <c r="J202" s="253"/>
      <c r="K202" s="253"/>
      <c r="L202" s="253"/>
      <c r="M202" s="253"/>
    </row>
    <row r="203" spans="2:15">
      <c r="D203" s="253"/>
      <c r="E203" s="253"/>
      <c r="F203" s="253"/>
      <c r="G203" s="253"/>
      <c r="H203" s="253"/>
      <c r="I203" s="253"/>
      <c r="J203" s="253"/>
      <c r="K203" s="253"/>
      <c r="L203" s="253"/>
      <c r="M203" s="253"/>
    </row>
    <row r="204" spans="2:15">
      <c r="D204" s="253"/>
      <c r="E204" s="253"/>
      <c r="F204" s="253"/>
      <c r="G204" s="253"/>
      <c r="H204" s="253"/>
      <c r="I204" s="253"/>
      <c r="J204" s="253"/>
      <c r="K204" s="253"/>
      <c r="L204" s="253"/>
      <c r="M204" s="253"/>
    </row>
    <row r="205" spans="2:15">
      <c r="D205" s="253"/>
      <c r="E205" s="253"/>
      <c r="F205" s="253"/>
      <c r="G205" s="253"/>
      <c r="H205" s="253"/>
      <c r="I205" s="253"/>
      <c r="J205" s="253"/>
      <c r="K205" s="253"/>
      <c r="L205" s="253"/>
      <c r="M205" s="253"/>
    </row>
    <row r="206" spans="2:15">
      <c r="D206" s="253"/>
      <c r="E206" s="253"/>
      <c r="F206" s="253"/>
      <c r="G206" s="253"/>
      <c r="H206" s="253"/>
      <c r="I206" s="253"/>
      <c r="J206" s="253"/>
      <c r="K206" s="253"/>
      <c r="L206" s="253"/>
      <c r="M206" s="253"/>
    </row>
    <row r="207" spans="2:15">
      <c r="D207" s="253"/>
      <c r="E207" s="253"/>
      <c r="F207" s="253"/>
      <c r="G207" s="253"/>
      <c r="H207" s="253"/>
      <c r="I207" s="253"/>
      <c r="J207" s="253"/>
      <c r="K207" s="253"/>
      <c r="L207" s="253"/>
      <c r="M207" s="253"/>
    </row>
    <row r="208" spans="2:15">
      <c r="D208" s="253"/>
      <c r="E208" s="253"/>
      <c r="F208" s="253"/>
      <c r="G208" s="253"/>
      <c r="H208" s="253"/>
      <c r="I208" s="253"/>
      <c r="J208" s="253"/>
      <c r="K208" s="253"/>
      <c r="L208" s="253"/>
      <c r="M208" s="253"/>
    </row>
    <row r="209" spans="4:13">
      <c r="D209" s="253"/>
      <c r="E209" s="253"/>
      <c r="F209" s="253"/>
      <c r="G209" s="253"/>
      <c r="H209" s="253"/>
      <c r="I209" s="253"/>
      <c r="J209" s="253"/>
      <c r="K209" s="253"/>
      <c r="L209" s="253"/>
      <c r="M209" s="253"/>
    </row>
    <row r="210" spans="4:13">
      <c r="D210" s="253"/>
      <c r="E210" s="253"/>
      <c r="F210" s="253"/>
      <c r="G210" s="253"/>
      <c r="H210" s="253"/>
      <c r="I210" s="253"/>
      <c r="J210" s="253"/>
      <c r="K210" s="253"/>
      <c r="L210" s="253"/>
      <c r="M210" s="253"/>
    </row>
    <row r="211" spans="4:13">
      <c r="D211" s="253"/>
      <c r="E211" s="253"/>
      <c r="F211" s="253"/>
      <c r="G211" s="253"/>
      <c r="H211" s="253"/>
      <c r="I211" s="253"/>
      <c r="J211" s="253"/>
      <c r="K211" s="253"/>
      <c r="L211" s="253"/>
      <c r="M211" s="253"/>
    </row>
    <row r="212" spans="4:13">
      <c r="D212" s="253"/>
      <c r="E212" s="253"/>
      <c r="F212" s="253"/>
      <c r="G212" s="253"/>
      <c r="H212" s="253"/>
      <c r="I212" s="253"/>
      <c r="J212" s="253"/>
      <c r="K212" s="253"/>
      <c r="L212" s="253"/>
      <c r="M212" s="253"/>
    </row>
    <row r="213" spans="4:13">
      <c r="D213" s="253"/>
      <c r="E213" s="253"/>
      <c r="F213" s="253"/>
      <c r="G213" s="253"/>
      <c r="H213" s="253"/>
      <c r="I213" s="253"/>
      <c r="J213" s="253"/>
      <c r="K213" s="253"/>
      <c r="L213" s="253"/>
      <c r="M213" s="253"/>
    </row>
    <row r="214" spans="4:13">
      <c r="D214" s="253"/>
      <c r="E214" s="253"/>
      <c r="F214" s="253"/>
      <c r="G214" s="253"/>
      <c r="H214" s="253"/>
      <c r="I214" s="253"/>
      <c r="J214" s="253"/>
      <c r="K214" s="253"/>
      <c r="L214" s="253"/>
      <c r="M214" s="253"/>
    </row>
    <row r="215" spans="4:13">
      <c r="D215" s="253"/>
      <c r="E215" s="253"/>
      <c r="F215" s="253"/>
      <c r="G215" s="253"/>
      <c r="H215" s="253"/>
      <c r="I215" s="253"/>
      <c r="J215" s="253"/>
      <c r="K215" s="253"/>
      <c r="L215" s="253"/>
      <c r="M215" s="253"/>
    </row>
    <row r="216" spans="4:13">
      <c r="D216" s="253"/>
      <c r="E216" s="253"/>
      <c r="F216" s="253"/>
      <c r="G216" s="253"/>
      <c r="H216" s="253"/>
      <c r="I216" s="253"/>
      <c r="J216" s="253"/>
      <c r="K216" s="253"/>
      <c r="L216" s="253"/>
      <c r="M216" s="253"/>
    </row>
    <row r="217" spans="4:13">
      <c r="D217" s="253"/>
      <c r="E217" s="253"/>
      <c r="F217" s="253"/>
      <c r="G217" s="253"/>
      <c r="H217" s="253"/>
      <c r="I217" s="253"/>
      <c r="J217" s="253"/>
      <c r="K217" s="253"/>
      <c r="L217" s="253"/>
      <c r="M217" s="253"/>
    </row>
    <row r="218" spans="4:13">
      <c r="D218" s="253"/>
      <c r="E218" s="253"/>
      <c r="F218" s="253"/>
      <c r="G218" s="253"/>
      <c r="H218" s="253"/>
      <c r="I218" s="253"/>
      <c r="J218" s="253"/>
      <c r="K218" s="253"/>
      <c r="L218" s="253"/>
      <c r="M218" s="253"/>
    </row>
    <row r="219" spans="4:13">
      <c r="D219" s="253"/>
      <c r="E219" s="253"/>
      <c r="F219" s="253"/>
      <c r="G219" s="253"/>
      <c r="H219" s="253"/>
      <c r="I219" s="253"/>
      <c r="J219" s="253"/>
      <c r="K219" s="253"/>
      <c r="L219" s="253"/>
      <c r="M219" s="253"/>
    </row>
    <row r="220" spans="4:13">
      <c r="D220" s="253"/>
      <c r="E220" s="253"/>
      <c r="F220" s="253"/>
      <c r="G220" s="253"/>
      <c r="H220" s="253"/>
      <c r="I220" s="253"/>
      <c r="J220" s="253"/>
      <c r="K220" s="253"/>
      <c r="L220" s="253"/>
      <c r="M220" s="253"/>
    </row>
    <row r="221" spans="4:13">
      <c r="D221" s="253"/>
      <c r="E221" s="253"/>
      <c r="F221" s="253"/>
      <c r="G221" s="253"/>
      <c r="H221" s="253"/>
      <c r="I221" s="253"/>
      <c r="J221" s="253"/>
      <c r="K221" s="253"/>
      <c r="L221" s="253"/>
      <c r="M221" s="253"/>
    </row>
    <row r="222" spans="4:13">
      <c r="D222" s="253"/>
      <c r="E222" s="253"/>
      <c r="F222" s="253"/>
      <c r="G222" s="253"/>
      <c r="H222" s="253"/>
      <c r="I222" s="253"/>
      <c r="J222" s="253"/>
      <c r="K222" s="253"/>
      <c r="L222" s="253"/>
      <c r="M222" s="253"/>
    </row>
    <row r="223" spans="4:13">
      <c r="D223" s="253"/>
      <c r="E223" s="253"/>
      <c r="F223" s="253"/>
      <c r="G223" s="253"/>
      <c r="H223" s="253"/>
      <c r="I223" s="253"/>
      <c r="J223" s="253"/>
      <c r="K223" s="253"/>
      <c r="L223" s="253"/>
      <c r="M223" s="253"/>
    </row>
    <row r="224" spans="4:13">
      <c r="D224" s="253"/>
      <c r="E224" s="253"/>
      <c r="F224" s="253"/>
      <c r="G224" s="253"/>
      <c r="H224" s="253"/>
      <c r="I224" s="253"/>
      <c r="J224" s="253"/>
      <c r="K224" s="253"/>
      <c r="L224" s="253"/>
      <c r="M224" s="253"/>
    </row>
    <row r="225" spans="4:13">
      <c r="D225" s="253"/>
      <c r="E225" s="253"/>
      <c r="F225" s="253"/>
      <c r="G225" s="253"/>
      <c r="H225" s="253"/>
      <c r="I225" s="253"/>
      <c r="J225" s="253"/>
      <c r="K225" s="253"/>
      <c r="L225" s="253"/>
      <c r="M225" s="253"/>
    </row>
    <row r="226" spans="4:13">
      <c r="D226" s="253"/>
      <c r="E226" s="253"/>
      <c r="F226" s="253"/>
      <c r="G226" s="253"/>
      <c r="H226" s="253"/>
      <c r="I226" s="253"/>
      <c r="J226" s="253"/>
      <c r="K226" s="253"/>
      <c r="L226" s="253"/>
      <c r="M226" s="253"/>
    </row>
    <row r="227" spans="4:13">
      <c r="D227" s="253"/>
      <c r="E227" s="253"/>
      <c r="F227" s="253"/>
      <c r="G227" s="253"/>
      <c r="H227" s="253"/>
      <c r="I227" s="253"/>
      <c r="J227" s="253"/>
      <c r="K227" s="253"/>
      <c r="L227" s="253"/>
      <c r="M227" s="253"/>
    </row>
    <row r="228" spans="4:13">
      <c r="D228" s="253"/>
      <c r="E228" s="253"/>
      <c r="F228" s="253"/>
      <c r="G228" s="253"/>
      <c r="H228" s="253"/>
      <c r="I228" s="253"/>
      <c r="J228" s="253"/>
      <c r="K228" s="253"/>
      <c r="L228" s="253"/>
      <c r="M228" s="253"/>
    </row>
    <row r="229" spans="4:13">
      <c r="D229" s="253"/>
      <c r="E229" s="253"/>
      <c r="F229" s="253"/>
      <c r="G229" s="253"/>
      <c r="H229" s="253"/>
      <c r="I229" s="253"/>
      <c r="J229" s="253"/>
      <c r="K229" s="253"/>
      <c r="L229" s="253"/>
      <c r="M229" s="253"/>
    </row>
    <row r="230" spans="4:13">
      <c r="D230" s="253"/>
      <c r="E230" s="253"/>
      <c r="F230" s="253"/>
      <c r="G230" s="253"/>
      <c r="H230" s="253"/>
      <c r="I230" s="253"/>
      <c r="J230" s="253"/>
      <c r="K230" s="253"/>
      <c r="L230" s="253"/>
      <c r="M230" s="253"/>
    </row>
    <row r="231" spans="4:13">
      <c r="D231" s="253"/>
      <c r="E231" s="253"/>
      <c r="F231" s="253"/>
      <c r="G231" s="253"/>
      <c r="H231" s="253"/>
      <c r="I231" s="253"/>
      <c r="J231" s="253"/>
      <c r="K231" s="253"/>
      <c r="L231" s="253"/>
      <c r="M231" s="253"/>
    </row>
    <row r="232" spans="4:13">
      <c r="D232" s="253"/>
      <c r="E232" s="253"/>
      <c r="F232" s="253"/>
      <c r="G232" s="253"/>
      <c r="H232" s="253"/>
      <c r="I232" s="253"/>
      <c r="J232" s="253"/>
      <c r="K232" s="253"/>
      <c r="L232" s="253"/>
      <c r="M232" s="253"/>
    </row>
    <row r="233" spans="4:13">
      <c r="D233" s="253"/>
      <c r="E233" s="253"/>
      <c r="F233" s="253"/>
      <c r="G233" s="253"/>
      <c r="H233" s="253"/>
      <c r="I233" s="253"/>
      <c r="J233" s="253"/>
      <c r="K233" s="253"/>
      <c r="L233" s="253"/>
      <c r="M233" s="253"/>
    </row>
    <row r="234" spans="4:13">
      <c r="D234" s="253"/>
      <c r="E234" s="253"/>
      <c r="F234" s="253"/>
      <c r="G234" s="253"/>
      <c r="H234" s="253"/>
      <c r="I234" s="253"/>
      <c r="J234" s="253"/>
      <c r="K234" s="253"/>
      <c r="L234" s="253"/>
      <c r="M234" s="253"/>
    </row>
    <row r="235" spans="4:13">
      <c r="D235" s="253"/>
      <c r="E235" s="253"/>
      <c r="F235" s="253"/>
      <c r="G235" s="253"/>
      <c r="H235" s="253"/>
      <c r="I235" s="253"/>
      <c r="J235" s="253"/>
      <c r="K235" s="253"/>
      <c r="L235" s="253"/>
      <c r="M235" s="253"/>
    </row>
    <row r="236" spans="4:13">
      <c r="D236" s="253"/>
      <c r="E236" s="253"/>
      <c r="F236" s="253"/>
      <c r="G236" s="253"/>
      <c r="H236" s="253"/>
      <c r="I236" s="253"/>
      <c r="J236" s="253"/>
      <c r="K236" s="253"/>
      <c r="L236" s="253"/>
      <c r="M236" s="253"/>
    </row>
    <row r="237" spans="4:13">
      <c r="D237" s="253"/>
      <c r="E237" s="253"/>
      <c r="F237" s="253"/>
      <c r="G237" s="253"/>
      <c r="H237" s="253"/>
      <c r="I237" s="253"/>
      <c r="J237" s="253"/>
      <c r="K237" s="253"/>
      <c r="L237" s="253"/>
      <c r="M237" s="253"/>
    </row>
    <row r="238" spans="4:13">
      <c r="D238" s="253"/>
      <c r="E238" s="253"/>
      <c r="F238" s="253"/>
      <c r="G238" s="253"/>
      <c r="H238" s="253"/>
      <c r="I238" s="253"/>
      <c r="J238" s="253"/>
      <c r="K238" s="253"/>
      <c r="L238" s="253"/>
      <c r="M238" s="253"/>
    </row>
    <row r="239" spans="4:13">
      <c r="D239" s="253"/>
      <c r="E239" s="253"/>
      <c r="F239" s="253"/>
      <c r="G239" s="253"/>
      <c r="H239" s="253"/>
      <c r="I239" s="253"/>
      <c r="J239" s="253"/>
      <c r="K239" s="253"/>
      <c r="L239" s="253"/>
      <c r="M239" s="253"/>
    </row>
    <row r="240" spans="4:13">
      <c r="D240" s="253"/>
      <c r="E240" s="253"/>
      <c r="F240" s="253"/>
      <c r="G240" s="253"/>
      <c r="H240" s="253"/>
      <c r="I240" s="253"/>
      <c r="J240" s="253"/>
      <c r="K240" s="253"/>
      <c r="L240" s="253"/>
      <c r="M240" s="253"/>
    </row>
    <row r="241" spans="4:13">
      <c r="D241" s="253"/>
      <c r="E241" s="253"/>
      <c r="F241" s="253"/>
      <c r="G241" s="253"/>
      <c r="H241" s="253"/>
      <c r="I241" s="253"/>
      <c r="J241" s="253"/>
      <c r="K241" s="253"/>
      <c r="L241" s="253"/>
      <c r="M241" s="253"/>
    </row>
    <row r="242" spans="4:13">
      <c r="D242" s="253"/>
      <c r="E242" s="253"/>
      <c r="F242" s="253"/>
      <c r="G242" s="253"/>
      <c r="H242" s="253"/>
      <c r="I242" s="253"/>
      <c r="J242" s="253"/>
      <c r="K242" s="253"/>
      <c r="L242" s="253"/>
      <c r="M242" s="253"/>
    </row>
    <row r="243" spans="4:13">
      <c r="D243" s="253"/>
      <c r="E243" s="253"/>
      <c r="F243" s="253"/>
      <c r="G243" s="253"/>
      <c r="H243" s="253"/>
      <c r="I243" s="253"/>
      <c r="J243" s="253"/>
      <c r="K243" s="253"/>
      <c r="L243" s="253"/>
      <c r="M243" s="253"/>
    </row>
    <row r="244" spans="4:13">
      <c r="D244" s="253"/>
      <c r="E244" s="253"/>
      <c r="F244" s="253"/>
      <c r="G244" s="253"/>
      <c r="H244" s="253"/>
      <c r="I244" s="253"/>
      <c r="J244" s="253"/>
      <c r="K244" s="253"/>
      <c r="L244" s="253"/>
      <c r="M244" s="253"/>
    </row>
    <row r="245" spans="4:13">
      <c r="D245" s="253"/>
      <c r="E245" s="253"/>
      <c r="F245" s="253"/>
      <c r="G245" s="253"/>
      <c r="H245" s="253"/>
      <c r="I245" s="253"/>
      <c r="J245" s="253"/>
      <c r="K245" s="253"/>
      <c r="L245" s="253"/>
      <c r="M245" s="253"/>
    </row>
    <row r="246" spans="4:13">
      <c r="D246" s="253"/>
      <c r="E246" s="253"/>
      <c r="F246" s="253"/>
      <c r="G246" s="253"/>
      <c r="H246" s="253"/>
      <c r="I246" s="253"/>
      <c r="J246" s="253"/>
      <c r="K246" s="253"/>
      <c r="L246" s="253"/>
      <c r="M246" s="253"/>
    </row>
    <row r="247" spans="4:13">
      <c r="D247" s="253"/>
      <c r="E247" s="253"/>
      <c r="F247" s="253"/>
      <c r="G247" s="253"/>
      <c r="H247" s="253"/>
      <c r="I247" s="253"/>
      <c r="J247" s="253"/>
      <c r="K247" s="253"/>
      <c r="L247" s="253"/>
      <c r="M247" s="253"/>
    </row>
    <row r="248" spans="4:13">
      <c r="D248" s="253"/>
      <c r="E248" s="253"/>
      <c r="F248" s="253"/>
      <c r="G248" s="253"/>
      <c r="H248" s="253"/>
      <c r="I248" s="253"/>
      <c r="J248" s="253"/>
      <c r="K248" s="253"/>
      <c r="L248" s="253"/>
      <c r="M248" s="253"/>
    </row>
    <row r="249" spans="4:13">
      <c r="D249" s="253"/>
      <c r="E249" s="253"/>
      <c r="F249" s="253"/>
      <c r="G249" s="253"/>
      <c r="H249" s="253"/>
      <c r="I249" s="253"/>
      <c r="J249" s="253"/>
      <c r="K249" s="253"/>
      <c r="L249" s="253"/>
      <c r="M249" s="253"/>
    </row>
    <row r="250" spans="4:13">
      <c r="D250" s="253"/>
      <c r="E250" s="253"/>
      <c r="F250" s="253"/>
      <c r="G250" s="253"/>
      <c r="H250" s="253"/>
      <c r="I250" s="253"/>
      <c r="J250" s="253"/>
      <c r="K250" s="253"/>
      <c r="L250" s="253"/>
      <c r="M250" s="253"/>
    </row>
    <row r="251" spans="4:13">
      <c r="D251" s="253"/>
      <c r="E251" s="253"/>
      <c r="F251" s="253"/>
      <c r="G251" s="253"/>
      <c r="H251" s="253"/>
      <c r="I251" s="253"/>
      <c r="J251" s="253"/>
      <c r="K251" s="253"/>
      <c r="L251" s="253"/>
      <c r="M251" s="253"/>
    </row>
    <row r="252" spans="4:13">
      <c r="D252" s="253"/>
      <c r="E252" s="253"/>
      <c r="F252" s="253"/>
      <c r="G252" s="253"/>
      <c r="H252" s="253"/>
      <c r="I252" s="253"/>
      <c r="J252" s="253"/>
      <c r="K252" s="253"/>
      <c r="L252" s="253"/>
      <c r="M252" s="253"/>
    </row>
    <row r="253" spans="4:13">
      <c r="D253" s="253"/>
      <c r="E253" s="253"/>
      <c r="F253" s="253"/>
      <c r="G253" s="253"/>
      <c r="H253" s="253"/>
      <c r="I253" s="253"/>
      <c r="J253" s="253"/>
      <c r="K253" s="253"/>
      <c r="L253" s="253"/>
      <c r="M253" s="253"/>
    </row>
    <row r="254" spans="4:13">
      <c r="D254" s="253"/>
      <c r="E254" s="253"/>
      <c r="F254" s="253"/>
      <c r="G254" s="253"/>
      <c r="H254" s="253"/>
      <c r="I254" s="253"/>
      <c r="J254" s="253"/>
      <c r="K254" s="253"/>
      <c r="L254" s="253"/>
      <c r="M254" s="253"/>
    </row>
    <row r="255" spans="4:13">
      <c r="D255" s="253"/>
      <c r="E255" s="253"/>
      <c r="F255" s="253"/>
      <c r="G255" s="253"/>
      <c r="H255" s="253"/>
      <c r="I255" s="253"/>
      <c r="J255" s="253"/>
      <c r="K255" s="253"/>
      <c r="L255" s="253"/>
      <c r="M255" s="253"/>
    </row>
    <row r="256" spans="4:13">
      <c r="D256" s="253"/>
      <c r="E256" s="253"/>
      <c r="F256" s="253"/>
      <c r="G256" s="253"/>
      <c r="H256" s="253"/>
      <c r="I256" s="253"/>
      <c r="J256" s="253"/>
      <c r="K256" s="253"/>
      <c r="L256" s="253"/>
      <c r="M256" s="253"/>
    </row>
    <row r="257" spans="4:13">
      <c r="D257" s="253"/>
      <c r="E257" s="253"/>
      <c r="F257" s="253"/>
      <c r="G257" s="253"/>
      <c r="H257" s="253"/>
      <c r="I257" s="253"/>
      <c r="J257" s="253"/>
      <c r="K257" s="253"/>
      <c r="L257" s="253"/>
      <c r="M257" s="253"/>
    </row>
    <row r="258" spans="4:13">
      <c r="D258" s="253"/>
      <c r="E258" s="253"/>
      <c r="F258" s="253"/>
      <c r="G258" s="253"/>
      <c r="H258" s="253"/>
      <c r="I258" s="253"/>
      <c r="J258" s="253"/>
      <c r="K258" s="253"/>
      <c r="L258" s="253"/>
      <c r="M258" s="253"/>
    </row>
    <row r="259" spans="4:13">
      <c r="D259" s="253"/>
      <c r="E259" s="253"/>
      <c r="F259" s="253"/>
      <c r="G259" s="253"/>
      <c r="H259" s="253"/>
      <c r="I259" s="253"/>
      <c r="J259" s="253"/>
      <c r="K259" s="253"/>
      <c r="L259" s="253"/>
      <c r="M259" s="253"/>
    </row>
  </sheetData>
  <mergeCells count="5">
    <mergeCell ref="D57:M57"/>
    <mergeCell ref="D58:M58"/>
    <mergeCell ref="D59:M59"/>
    <mergeCell ref="D60:M60"/>
    <mergeCell ref="D56:M56"/>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M235"/>
  <sheetViews>
    <sheetView zoomScaleNormal="100" workbookViewId="0">
      <selection activeCell="C1" sqref="C1"/>
    </sheetView>
  </sheetViews>
  <sheetFormatPr defaultColWidth="9.1796875" defaultRowHeight="15.5"/>
  <cols>
    <col min="1" max="1" width="7.7265625" style="10" customWidth="1"/>
    <col min="2" max="2" width="4.26953125" style="10" customWidth="1"/>
    <col min="3" max="3" width="50.26953125" style="10" customWidth="1"/>
    <col min="4" max="4" width="15.453125" style="10" customWidth="1"/>
    <col min="5" max="5" width="18.54296875" style="10" customWidth="1"/>
    <col min="6" max="6" width="17" style="10" customWidth="1"/>
    <col min="7" max="7" width="18.1796875" style="10" customWidth="1"/>
    <col min="8" max="8" width="17.81640625" style="10" customWidth="1"/>
    <col min="9" max="9" width="17.1796875" style="10" customWidth="1"/>
    <col min="10" max="10" width="16.81640625" style="10" customWidth="1"/>
    <col min="11" max="11" width="17.453125" style="10" customWidth="1"/>
    <col min="12" max="12" width="19.7265625" style="10" customWidth="1"/>
    <col min="13" max="13" width="49.81640625" style="10" customWidth="1"/>
    <col min="14" max="16384" width="9.1796875" style="10"/>
  </cols>
  <sheetData>
    <row r="1" spans="1:13">
      <c r="A1" s="23"/>
      <c r="M1" s="251"/>
    </row>
    <row r="2" spans="1:13">
      <c r="K2" s="518" t="s">
        <v>534</v>
      </c>
      <c r="M2" s="251"/>
    </row>
    <row r="3" spans="1:13" s="748" customFormat="1">
      <c r="K3" s="747" t="str">
        <f>'Attachment H-32A'!$K$2</f>
        <v>With corrections under Commission Consideration in Docket No. ER20-2942</v>
      </c>
      <c r="M3" s="760"/>
    </row>
    <row r="4" spans="1:13" ht="26">
      <c r="A4" s="63" t="s">
        <v>50</v>
      </c>
      <c r="B4" s="543"/>
      <c r="C4" s="543"/>
      <c r="D4" s="543"/>
      <c r="E4" s="543"/>
      <c r="F4" s="543"/>
      <c r="G4" s="543"/>
      <c r="H4" s="543"/>
      <c r="I4" s="543"/>
      <c r="J4" s="543"/>
      <c r="K4" s="543"/>
      <c r="M4" s="251"/>
    </row>
    <row r="5" spans="1:13">
      <c r="A5" s="537" t="s">
        <v>320</v>
      </c>
      <c r="B5" s="543"/>
      <c r="C5" s="543"/>
      <c r="D5" s="543"/>
      <c r="E5" s="543"/>
      <c r="F5" s="543"/>
      <c r="G5" s="543"/>
      <c r="H5" s="543"/>
      <c r="I5" s="543"/>
      <c r="J5" s="543"/>
      <c r="K5" s="543"/>
      <c r="M5" s="251"/>
    </row>
    <row r="6" spans="1:13">
      <c r="K6" s="259" t="s">
        <v>466</v>
      </c>
      <c r="M6" s="251"/>
    </row>
    <row r="7" spans="1:13">
      <c r="A7" s="143"/>
      <c r="B7" s="146"/>
      <c r="D7" s="146"/>
      <c r="E7" s="146"/>
      <c r="F7" s="146"/>
      <c r="G7" s="173"/>
      <c r="H7" s="146"/>
      <c r="I7" s="146"/>
      <c r="J7" s="146"/>
      <c r="K7" s="146"/>
      <c r="L7" s="146"/>
    </row>
    <row r="8" spans="1:13">
      <c r="A8" s="143"/>
      <c r="B8" s="146"/>
      <c r="C8" s="171"/>
      <c r="D8" s="171"/>
      <c r="E8" s="146"/>
      <c r="F8" s="146"/>
      <c r="G8" s="146"/>
      <c r="H8" s="146"/>
      <c r="I8" s="146"/>
      <c r="J8" s="146"/>
      <c r="K8" s="146"/>
      <c r="L8" s="146"/>
    </row>
    <row r="9" spans="1:13">
      <c r="A9" s="143"/>
      <c r="B9" s="146"/>
      <c r="C9" s="500" t="s">
        <v>447</v>
      </c>
      <c r="D9" s="171"/>
      <c r="E9" s="146"/>
      <c r="F9" s="146"/>
      <c r="G9" s="146"/>
      <c r="H9" s="146"/>
      <c r="I9" s="146"/>
      <c r="J9" s="146"/>
      <c r="K9" s="146"/>
      <c r="L9" s="173"/>
    </row>
    <row r="10" spans="1:13" ht="14.25" customHeight="1">
      <c r="A10" s="143"/>
      <c r="B10" s="146"/>
      <c r="C10" s="146"/>
      <c r="D10" s="146"/>
      <c r="E10" s="146"/>
      <c r="F10" s="146"/>
      <c r="G10" s="146"/>
      <c r="H10" s="146"/>
      <c r="I10" s="146"/>
      <c r="J10" s="146"/>
      <c r="K10" s="146"/>
      <c r="L10" s="146"/>
    </row>
    <row r="11" spans="1:13">
      <c r="A11" s="546" t="s">
        <v>206</v>
      </c>
      <c r="B11" s="546"/>
      <c r="C11" s="546"/>
      <c r="D11" s="546"/>
      <c r="E11" s="546"/>
      <c r="F11" s="546"/>
      <c r="G11" s="546"/>
      <c r="H11" s="546"/>
      <c r="I11" s="546"/>
      <c r="J11" s="546"/>
      <c r="K11" s="546"/>
      <c r="L11" s="544"/>
    </row>
    <row r="12" spans="1:13">
      <c r="A12" s="547" t="s">
        <v>224</v>
      </c>
      <c r="B12" s="548"/>
      <c r="C12" s="548"/>
      <c r="D12" s="548"/>
      <c r="E12" s="548"/>
      <c r="F12" s="548"/>
      <c r="G12" s="548"/>
      <c r="H12" s="548"/>
      <c r="I12" s="548"/>
      <c r="J12" s="548"/>
      <c r="K12" s="548"/>
      <c r="L12" s="545"/>
    </row>
    <row r="13" spans="1:13">
      <c r="A13" s="143"/>
      <c r="B13" s="146"/>
      <c r="C13" s="146"/>
      <c r="D13" s="146"/>
      <c r="E13" s="479"/>
      <c r="F13" s="146"/>
      <c r="G13" s="146"/>
      <c r="H13" s="480"/>
      <c r="I13" s="480"/>
      <c r="J13" s="480"/>
      <c r="K13" s="480"/>
      <c r="L13" s="480"/>
    </row>
    <row r="14" spans="1:13">
      <c r="A14" s="143"/>
      <c r="B14" s="146"/>
      <c r="C14" s="146"/>
      <c r="D14" s="146"/>
      <c r="E14" s="479"/>
      <c r="F14" s="479"/>
      <c r="G14" s="146"/>
      <c r="H14" s="480"/>
      <c r="I14" s="480"/>
      <c r="J14" s="480"/>
      <c r="K14" s="480"/>
      <c r="L14" s="480"/>
    </row>
    <row r="15" spans="1:13">
      <c r="A15" s="143"/>
      <c r="B15" s="146"/>
      <c r="C15" s="481" t="s">
        <v>22</v>
      </c>
      <c r="D15" s="481" t="s">
        <v>23</v>
      </c>
      <c r="E15" s="481" t="s">
        <v>207</v>
      </c>
      <c r="F15" s="481" t="s">
        <v>25</v>
      </c>
      <c r="G15" s="481" t="s">
        <v>26</v>
      </c>
      <c r="H15" s="481" t="s">
        <v>45</v>
      </c>
      <c r="I15" s="481" t="s">
        <v>95</v>
      </c>
      <c r="J15" s="481" t="s">
        <v>114</v>
      </c>
      <c r="K15" s="481" t="s">
        <v>115</v>
      </c>
      <c r="L15" s="146"/>
    </row>
    <row r="16" spans="1:13" s="321" customFormat="1" ht="80.150000000000006" customHeight="1">
      <c r="A16" s="482" t="s">
        <v>179</v>
      </c>
      <c r="B16" s="483"/>
      <c r="C16" s="484" t="s">
        <v>180</v>
      </c>
      <c r="D16" s="484" t="s">
        <v>181</v>
      </c>
      <c r="E16" s="485" t="s">
        <v>225</v>
      </c>
      <c r="F16" s="485" t="s">
        <v>226</v>
      </c>
      <c r="G16" s="484" t="s">
        <v>228</v>
      </c>
      <c r="H16" s="485" t="s">
        <v>229</v>
      </c>
      <c r="I16" s="485" t="s">
        <v>208</v>
      </c>
      <c r="J16" s="484" t="s">
        <v>209</v>
      </c>
      <c r="K16" s="486" t="s">
        <v>210</v>
      </c>
      <c r="L16" s="487"/>
    </row>
    <row r="17" spans="1:12" ht="46.5" customHeight="1">
      <c r="A17" s="488"/>
      <c r="B17" s="489"/>
      <c r="C17" s="489"/>
      <c r="D17" s="489"/>
      <c r="E17" s="490"/>
      <c r="F17" s="491" t="s">
        <v>227</v>
      </c>
      <c r="G17" s="491" t="s">
        <v>211</v>
      </c>
      <c r="H17" s="491" t="s">
        <v>230</v>
      </c>
      <c r="I17" s="490" t="s">
        <v>212</v>
      </c>
      <c r="J17" s="491" t="s">
        <v>213</v>
      </c>
      <c r="K17" s="492" t="s">
        <v>214</v>
      </c>
      <c r="L17" s="146"/>
    </row>
    <row r="18" spans="1:12">
      <c r="A18" s="493"/>
      <c r="B18" s="480"/>
      <c r="C18" s="480"/>
      <c r="D18" s="480"/>
      <c r="E18" s="494"/>
      <c r="F18" s="494"/>
      <c r="G18" s="494"/>
      <c r="H18" s="494"/>
      <c r="I18" s="494"/>
      <c r="J18" s="494"/>
      <c r="K18" s="495"/>
      <c r="L18" s="146"/>
    </row>
    <row r="19" spans="1:12">
      <c r="A19" s="496">
        <v>1</v>
      </c>
      <c r="B19" s="480" t="s">
        <v>52</v>
      </c>
      <c r="C19" s="480" t="s">
        <v>215</v>
      </c>
      <c r="D19" s="480"/>
      <c r="E19" s="497">
        <v>0</v>
      </c>
      <c r="F19" s="498"/>
      <c r="G19" s="498"/>
      <c r="H19" s="498"/>
      <c r="I19" s="498"/>
      <c r="J19" s="498"/>
      <c r="K19" s="499"/>
      <c r="L19" s="500"/>
    </row>
    <row r="20" spans="1:12">
      <c r="A20" s="493"/>
      <c r="B20" s="480"/>
      <c r="C20" s="480"/>
      <c r="D20" s="480"/>
      <c r="E20" s="498"/>
      <c r="F20" s="498"/>
      <c r="G20" s="498"/>
      <c r="H20" s="498"/>
      <c r="I20" s="498"/>
      <c r="J20" s="498"/>
      <c r="K20" s="499"/>
      <c r="L20" s="500"/>
    </row>
    <row r="21" spans="1:12">
      <c r="A21" s="501" t="s">
        <v>216</v>
      </c>
      <c r="B21" s="502"/>
      <c r="C21" s="503"/>
      <c r="D21" s="504" t="s">
        <v>201</v>
      </c>
      <c r="E21" s="505"/>
      <c r="F21" s="506">
        <v>0</v>
      </c>
      <c r="G21" s="505">
        <f>IF(F28&gt;0,(E19*(F21/F28)),0)</f>
        <v>0</v>
      </c>
      <c r="H21" s="507"/>
      <c r="I21" s="508">
        <f>H21-G21</f>
        <v>0</v>
      </c>
      <c r="J21" s="509">
        <f>IF(I31=0,0,(I21*((I30/I31)-1)))</f>
        <v>0</v>
      </c>
      <c r="K21" s="510">
        <f>I21+J21</f>
        <v>0</v>
      </c>
      <c r="L21" s="146"/>
    </row>
    <row r="22" spans="1:12">
      <c r="A22" s="501" t="s">
        <v>217</v>
      </c>
      <c r="B22" s="502"/>
      <c r="C22" s="503"/>
      <c r="D22" s="504" t="s">
        <v>201</v>
      </c>
      <c r="E22" s="505"/>
      <c r="F22" s="506">
        <v>0</v>
      </c>
      <c r="G22" s="505">
        <f>IF(F28&gt;0,(E19*(F22/F28)),0)</f>
        <v>0</v>
      </c>
      <c r="H22" s="507"/>
      <c r="I22" s="508">
        <f>H22-G22</f>
        <v>0</v>
      </c>
      <c r="J22" s="509">
        <f>IF(I32=0,0,(I22*((I31/I32)-1)))</f>
        <v>0</v>
      </c>
      <c r="K22" s="510">
        <f>I22+J22</f>
        <v>0</v>
      </c>
      <c r="L22" s="146"/>
    </row>
    <row r="23" spans="1:12">
      <c r="A23" s="501" t="s">
        <v>218</v>
      </c>
      <c r="B23" s="502"/>
      <c r="C23" s="503"/>
      <c r="D23" s="504" t="s">
        <v>201</v>
      </c>
      <c r="E23" s="505"/>
      <c r="F23" s="506">
        <v>0</v>
      </c>
      <c r="G23" s="505">
        <f>IF(F28&gt;0,(E19*(F23/F28)),0)</f>
        <v>0</v>
      </c>
      <c r="H23" s="507"/>
      <c r="I23" s="508">
        <f>H23-G23</f>
        <v>0</v>
      </c>
      <c r="J23" s="509">
        <f>IF(I33=0,0,(I23*((I32/I33)-1)))</f>
        <v>0</v>
      </c>
      <c r="K23" s="510">
        <f>I23+J23</f>
        <v>0</v>
      </c>
      <c r="L23" s="146"/>
    </row>
    <row r="24" spans="1:12">
      <c r="A24" s="511"/>
      <c r="B24" s="146"/>
      <c r="C24" s="146"/>
      <c r="D24" s="504"/>
      <c r="E24" s="505"/>
      <c r="F24" s="505"/>
      <c r="G24" s="505"/>
      <c r="H24" s="508"/>
      <c r="I24" s="508"/>
      <c r="J24" s="508"/>
      <c r="K24" s="510"/>
      <c r="L24" s="146"/>
    </row>
    <row r="25" spans="1:12">
      <c r="A25" s="252"/>
      <c r="E25" s="322"/>
      <c r="F25" s="322"/>
      <c r="G25" s="322"/>
      <c r="H25" s="257"/>
      <c r="I25" s="257"/>
      <c r="J25" s="322"/>
      <c r="K25" s="323"/>
    </row>
    <row r="26" spans="1:12">
      <c r="A26" s="252"/>
      <c r="C26" s="253"/>
      <c r="D26" s="253"/>
      <c r="E26" s="324"/>
      <c r="F26" s="324"/>
      <c r="G26" s="324"/>
      <c r="H26" s="325"/>
      <c r="I26" s="325"/>
      <c r="J26" s="324"/>
      <c r="K26" s="326"/>
    </row>
    <row r="27" spans="1:12">
      <c r="A27" s="254"/>
      <c r="B27" s="255"/>
      <c r="C27" s="256"/>
      <c r="D27" s="256"/>
      <c r="E27" s="327"/>
      <c r="F27" s="327"/>
      <c r="G27" s="327"/>
      <c r="H27" s="328"/>
      <c r="I27" s="328"/>
      <c r="J27" s="327"/>
      <c r="K27" s="329"/>
    </row>
    <row r="28" spans="1:12">
      <c r="A28" s="512" t="s">
        <v>219</v>
      </c>
      <c r="B28" s="167"/>
      <c r="C28" s="146" t="s">
        <v>123</v>
      </c>
      <c r="D28" s="171"/>
      <c r="E28" s="502"/>
      <c r="F28" s="330">
        <f>SUM(F21:F27)</f>
        <v>0</v>
      </c>
      <c r="G28" s="330">
        <f>SUM(G21:G27)</f>
        <v>0</v>
      </c>
      <c r="H28" s="331">
        <f>SUM(H21:H27)</f>
        <v>0</v>
      </c>
      <c r="I28" s="257"/>
      <c r="J28" s="322"/>
      <c r="K28" s="322"/>
      <c r="L28" s="322"/>
    </row>
    <row r="29" spans="1:12">
      <c r="A29" s="513"/>
      <c r="B29" s="513"/>
      <c r="C29" s="146"/>
      <c r="D29" s="146"/>
      <c r="E29" s="513"/>
    </row>
    <row r="30" spans="1:12">
      <c r="A30" s="502" t="s">
        <v>220</v>
      </c>
      <c r="B30" s="146"/>
      <c r="C30" s="146" t="s">
        <v>421</v>
      </c>
      <c r="D30" s="146"/>
      <c r="E30" s="146"/>
      <c r="I30" s="257">
        <v>0</v>
      </c>
    </row>
    <row r="31" spans="1:12">
      <c r="A31" s="502" t="s">
        <v>221</v>
      </c>
      <c r="B31" s="146"/>
      <c r="C31" s="146" t="s">
        <v>422</v>
      </c>
      <c r="D31" s="146"/>
      <c r="E31" s="146"/>
      <c r="I31" s="257">
        <v>0</v>
      </c>
    </row>
    <row r="32" spans="1:12">
      <c r="A32" s="502"/>
      <c r="B32" s="146"/>
      <c r="C32" s="146"/>
      <c r="D32" s="146"/>
      <c r="E32" s="146"/>
    </row>
    <row r="33" spans="1:12">
      <c r="A33" s="514"/>
      <c r="B33" s="146"/>
      <c r="C33" s="146"/>
      <c r="D33" s="146"/>
      <c r="E33" s="146"/>
      <c r="I33" s="322"/>
    </row>
    <row r="34" spans="1:12">
      <c r="A34" s="146"/>
      <c r="B34" s="146"/>
      <c r="C34" s="515"/>
      <c r="D34" s="146"/>
      <c r="E34" s="146"/>
    </row>
    <row r="35" spans="1:12">
      <c r="A35" s="146"/>
      <c r="B35" s="146"/>
      <c r="C35" s="146"/>
      <c r="D35" s="146"/>
      <c r="E35" s="146"/>
    </row>
    <row r="36" spans="1:12">
      <c r="A36" s="513" t="s">
        <v>222</v>
      </c>
      <c r="B36" s="513"/>
      <c r="C36" s="513"/>
      <c r="D36" s="513"/>
      <c r="E36" s="513"/>
      <c r="F36" s="253"/>
      <c r="G36" s="253"/>
      <c r="H36" s="253"/>
      <c r="I36" s="253"/>
      <c r="J36" s="253"/>
      <c r="K36" s="253"/>
      <c r="L36" s="253"/>
    </row>
    <row r="37" spans="1:12">
      <c r="A37" s="516"/>
      <c r="B37" s="513" t="s">
        <v>52</v>
      </c>
      <c r="C37" s="513" t="s">
        <v>223</v>
      </c>
      <c r="D37" s="513"/>
      <c r="E37" s="513"/>
      <c r="F37" s="253"/>
      <c r="G37" s="253"/>
      <c r="H37" s="253"/>
      <c r="I37" s="253"/>
      <c r="J37" s="253"/>
      <c r="K37" s="253"/>
      <c r="L37" s="253"/>
    </row>
    <row r="38" spans="1:12">
      <c r="A38" s="517"/>
      <c r="B38" s="146"/>
      <c r="C38" s="512"/>
      <c r="D38" s="512"/>
      <c r="E38" s="502"/>
      <c r="F38" s="250"/>
      <c r="G38" s="249"/>
      <c r="J38" s="258"/>
    </row>
    <row r="39" spans="1:12">
      <c r="A39" s="517"/>
      <c r="B39" s="146"/>
      <c r="C39" s="512"/>
      <c r="D39" s="512"/>
      <c r="E39" s="502"/>
      <c r="F39" s="250"/>
      <c r="G39" s="249"/>
      <c r="J39" s="258"/>
    </row>
    <row r="40" spans="1:12">
      <c r="C40" s="253"/>
      <c r="D40" s="253"/>
      <c r="E40" s="253"/>
      <c r="F40" s="253"/>
      <c r="G40" s="253"/>
      <c r="H40" s="253"/>
      <c r="I40" s="253"/>
      <c r="J40" s="253"/>
      <c r="K40" s="253"/>
      <c r="L40" s="253"/>
    </row>
    <row r="41" spans="1:12">
      <c r="C41" s="253"/>
      <c r="D41" s="253"/>
      <c r="E41" s="253"/>
      <c r="F41" s="253"/>
      <c r="G41" s="253"/>
      <c r="H41" s="253"/>
      <c r="I41" s="253"/>
      <c r="J41" s="253"/>
      <c r="K41" s="253"/>
      <c r="L41" s="253"/>
    </row>
    <row r="42" spans="1:12">
      <c r="C42" s="253"/>
      <c r="D42" s="253"/>
      <c r="E42" s="253"/>
      <c r="F42" s="253"/>
      <c r="G42" s="253"/>
      <c r="H42" s="253"/>
      <c r="I42" s="253"/>
      <c r="J42" s="253"/>
      <c r="K42" s="253"/>
      <c r="L42" s="253"/>
    </row>
    <row r="43" spans="1:12">
      <c r="C43" s="253"/>
      <c r="D43" s="253"/>
      <c r="E43" s="253"/>
      <c r="F43" s="253"/>
      <c r="G43" s="253"/>
      <c r="H43" s="253"/>
      <c r="I43" s="253"/>
      <c r="J43" s="253"/>
      <c r="K43" s="253"/>
      <c r="L43" s="253"/>
    </row>
    <row r="44" spans="1:12">
      <c r="C44" s="253"/>
      <c r="D44" s="253"/>
      <c r="E44" s="253"/>
      <c r="F44" s="253"/>
      <c r="G44" s="253"/>
      <c r="H44" s="253"/>
      <c r="I44" s="253"/>
      <c r="J44" s="253"/>
      <c r="K44" s="253"/>
      <c r="L44" s="253"/>
    </row>
    <row r="45" spans="1:12">
      <c r="C45" s="253"/>
      <c r="D45" s="253"/>
      <c r="E45" s="253"/>
      <c r="F45" s="253"/>
      <c r="G45" s="253"/>
      <c r="H45" s="253"/>
      <c r="I45" s="253"/>
      <c r="J45" s="253"/>
      <c r="K45" s="253"/>
      <c r="L45" s="253"/>
    </row>
    <row r="46" spans="1:12">
      <c r="C46" s="253"/>
      <c r="D46" s="253"/>
      <c r="E46" s="253"/>
      <c r="F46" s="253"/>
      <c r="G46" s="253"/>
      <c r="H46" s="253"/>
      <c r="I46" s="253"/>
      <c r="J46" s="253"/>
      <c r="K46" s="253"/>
      <c r="L46" s="253"/>
    </row>
    <row r="47" spans="1:12">
      <c r="C47" s="253"/>
      <c r="D47" s="253"/>
      <c r="E47" s="253"/>
      <c r="F47" s="253"/>
      <c r="G47" s="253"/>
      <c r="H47" s="253"/>
      <c r="I47" s="253"/>
      <c r="J47" s="253"/>
      <c r="K47" s="253"/>
      <c r="L47" s="253"/>
    </row>
    <row r="48" spans="1:12">
      <c r="C48" s="253"/>
      <c r="D48" s="253"/>
      <c r="E48" s="253"/>
      <c r="F48" s="253"/>
      <c r="G48" s="253"/>
      <c r="H48" s="253"/>
      <c r="I48" s="253"/>
      <c r="J48" s="253"/>
      <c r="K48" s="253"/>
      <c r="L48" s="253"/>
    </row>
    <row r="49" spans="3:12">
      <c r="C49" s="253"/>
      <c r="D49" s="253"/>
      <c r="E49" s="253"/>
      <c r="F49" s="253"/>
      <c r="G49" s="253"/>
      <c r="H49" s="253"/>
      <c r="I49" s="253"/>
      <c r="J49" s="253"/>
      <c r="K49" s="253"/>
      <c r="L49" s="253"/>
    </row>
    <row r="50" spans="3:12">
      <c r="C50" s="253"/>
      <c r="D50" s="253"/>
      <c r="E50" s="253"/>
      <c r="F50" s="253"/>
      <c r="G50" s="253"/>
      <c r="H50" s="253"/>
      <c r="I50" s="253"/>
      <c r="J50" s="253"/>
      <c r="K50" s="253"/>
      <c r="L50" s="253"/>
    </row>
    <row r="51" spans="3:12">
      <c r="C51" s="253"/>
      <c r="D51" s="253"/>
      <c r="E51" s="253"/>
      <c r="F51" s="253"/>
      <c r="G51" s="253"/>
      <c r="H51" s="253"/>
      <c r="I51" s="253"/>
      <c r="J51" s="253"/>
      <c r="K51" s="253"/>
      <c r="L51" s="253"/>
    </row>
    <row r="52" spans="3:12">
      <c r="C52" s="253"/>
      <c r="D52" s="253"/>
      <c r="E52" s="253"/>
      <c r="F52" s="253"/>
      <c r="G52" s="253"/>
      <c r="H52" s="253"/>
      <c r="I52" s="253"/>
      <c r="J52" s="253"/>
      <c r="K52" s="253"/>
      <c r="L52" s="253"/>
    </row>
    <row r="53" spans="3:12">
      <c r="C53" s="253"/>
      <c r="D53" s="253"/>
      <c r="E53" s="253"/>
      <c r="F53" s="253"/>
      <c r="G53" s="253"/>
      <c r="H53" s="253"/>
      <c r="I53" s="253"/>
      <c r="J53" s="253"/>
      <c r="K53" s="253"/>
      <c r="L53" s="253"/>
    </row>
    <row r="54" spans="3:12">
      <c r="C54" s="253"/>
      <c r="D54" s="253"/>
      <c r="E54" s="253"/>
      <c r="F54" s="253"/>
      <c r="G54" s="253"/>
      <c r="H54" s="253"/>
      <c r="I54" s="253"/>
      <c r="J54" s="253"/>
      <c r="K54" s="253"/>
      <c r="L54" s="253"/>
    </row>
    <row r="55" spans="3:12">
      <c r="C55" s="253"/>
      <c r="D55" s="253"/>
      <c r="E55" s="253"/>
      <c r="F55" s="253"/>
      <c r="G55" s="253"/>
      <c r="H55" s="253"/>
      <c r="I55" s="253"/>
      <c r="J55" s="253"/>
      <c r="K55" s="253"/>
      <c r="L55" s="253"/>
    </row>
    <row r="56" spans="3:12">
      <c r="C56" s="253"/>
      <c r="D56" s="253"/>
      <c r="E56" s="253"/>
      <c r="F56" s="253"/>
      <c r="G56" s="253"/>
      <c r="H56" s="253"/>
      <c r="I56" s="253"/>
      <c r="J56" s="253"/>
      <c r="K56" s="253"/>
      <c r="L56" s="253"/>
    </row>
    <row r="57" spans="3:12">
      <c r="C57" s="253"/>
      <c r="D57" s="253"/>
      <c r="E57" s="253"/>
      <c r="F57" s="253"/>
      <c r="G57" s="253"/>
      <c r="H57" s="253"/>
      <c r="I57" s="253"/>
      <c r="J57" s="253"/>
      <c r="K57" s="253"/>
      <c r="L57" s="253"/>
    </row>
    <row r="58" spans="3:12">
      <c r="C58" s="253"/>
      <c r="D58" s="253"/>
      <c r="E58" s="253"/>
      <c r="F58" s="253"/>
      <c r="G58" s="253"/>
      <c r="H58" s="253"/>
      <c r="I58" s="253"/>
      <c r="J58" s="253"/>
      <c r="K58" s="253"/>
      <c r="L58" s="253"/>
    </row>
    <row r="59" spans="3:12">
      <c r="C59" s="253"/>
      <c r="D59" s="253"/>
      <c r="E59" s="253"/>
      <c r="F59" s="253"/>
      <c r="G59" s="253"/>
      <c r="H59" s="253"/>
      <c r="I59" s="253"/>
      <c r="J59" s="253"/>
      <c r="K59" s="253"/>
      <c r="L59" s="253"/>
    </row>
    <row r="60" spans="3:12">
      <c r="C60" s="253"/>
      <c r="D60" s="253"/>
      <c r="E60" s="253"/>
      <c r="F60" s="253"/>
      <c r="G60" s="253"/>
      <c r="H60" s="253"/>
      <c r="I60" s="253"/>
      <c r="J60" s="253"/>
      <c r="K60" s="253"/>
      <c r="L60" s="253"/>
    </row>
    <row r="61" spans="3:12">
      <c r="C61" s="253"/>
      <c r="D61" s="253"/>
      <c r="E61" s="253"/>
      <c r="F61" s="253"/>
      <c r="G61" s="253"/>
      <c r="H61" s="253"/>
      <c r="I61" s="253"/>
      <c r="J61" s="253"/>
      <c r="K61" s="253"/>
      <c r="L61" s="253"/>
    </row>
    <row r="62" spans="3:12">
      <c r="C62" s="253"/>
      <c r="D62" s="253"/>
      <c r="E62" s="253"/>
      <c r="F62" s="253"/>
      <c r="G62" s="253"/>
      <c r="H62" s="253"/>
      <c r="I62" s="253"/>
      <c r="J62" s="253"/>
      <c r="K62" s="253"/>
      <c r="L62" s="253"/>
    </row>
    <row r="63" spans="3:12">
      <c r="C63" s="253"/>
      <c r="D63" s="253"/>
      <c r="E63" s="253"/>
      <c r="F63" s="253"/>
      <c r="G63" s="253"/>
      <c r="H63" s="253"/>
      <c r="I63" s="253"/>
      <c r="J63" s="253"/>
      <c r="K63" s="253"/>
      <c r="L63" s="253"/>
    </row>
    <row r="64" spans="3:12">
      <c r="C64" s="253"/>
      <c r="D64" s="253"/>
      <c r="E64" s="253"/>
      <c r="F64" s="253"/>
      <c r="G64" s="253"/>
      <c r="H64" s="253"/>
      <c r="I64" s="253"/>
      <c r="J64" s="253"/>
      <c r="K64" s="253"/>
      <c r="L64" s="253"/>
    </row>
    <row r="65" spans="3:12">
      <c r="C65" s="253"/>
      <c r="D65" s="253"/>
      <c r="E65" s="253"/>
      <c r="F65" s="253"/>
      <c r="G65" s="253"/>
      <c r="H65" s="253"/>
      <c r="I65" s="253"/>
      <c r="J65" s="253"/>
      <c r="K65" s="253"/>
      <c r="L65" s="253"/>
    </row>
    <row r="66" spans="3:12">
      <c r="C66" s="253"/>
      <c r="D66" s="253"/>
      <c r="E66" s="253"/>
      <c r="F66" s="253"/>
      <c r="G66" s="253"/>
      <c r="H66" s="253"/>
      <c r="I66" s="253"/>
      <c r="J66" s="253"/>
      <c r="K66" s="253"/>
      <c r="L66" s="253"/>
    </row>
    <row r="67" spans="3:12">
      <c r="C67" s="253"/>
      <c r="D67" s="253"/>
      <c r="E67" s="253"/>
      <c r="F67" s="253"/>
      <c r="G67" s="253"/>
      <c r="H67" s="253"/>
      <c r="I67" s="253"/>
      <c r="J67" s="253"/>
      <c r="K67" s="253"/>
      <c r="L67" s="253"/>
    </row>
    <row r="68" spans="3:12">
      <c r="C68" s="253"/>
      <c r="D68" s="253"/>
      <c r="E68" s="253"/>
      <c r="F68" s="253"/>
      <c r="G68" s="253"/>
      <c r="H68" s="253"/>
      <c r="I68" s="253"/>
      <c r="J68" s="253"/>
      <c r="K68" s="253"/>
      <c r="L68" s="253"/>
    </row>
    <row r="69" spans="3:12">
      <c r="C69" s="253"/>
      <c r="D69" s="253"/>
      <c r="E69" s="253"/>
      <c r="F69" s="253"/>
      <c r="G69" s="253"/>
      <c r="H69" s="253"/>
      <c r="I69" s="253"/>
      <c r="J69" s="253"/>
      <c r="K69" s="253"/>
      <c r="L69" s="253"/>
    </row>
    <row r="70" spans="3:12">
      <c r="C70" s="253"/>
      <c r="D70" s="253"/>
      <c r="E70" s="253"/>
      <c r="F70" s="253"/>
      <c r="G70" s="253"/>
      <c r="H70" s="253"/>
      <c r="I70" s="253"/>
      <c r="J70" s="253"/>
      <c r="K70" s="253"/>
      <c r="L70" s="253"/>
    </row>
    <row r="71" spans="3:12">
      <c r="C71" s="253"/>
      <c r="D71" s="253"/>
      <c r="E71" s="253"/>
      <c r="F71" s="253"/>
      <c r="G71" s="253"/>
      <c r="H71" s="253"/>
      <c r="I71" s="253"/>
      <c r="J71" s="253"/>
      <c r="K71" s="253"/>
      <c r="L71" s="253"/>
    </row>
    <row r="72" spans="3:12">
      <c r="C72" s="253"/>
      <c r="D72" s="253"/>
      <c r="E72" s="253"/>
      <c r="F72" s="253"/>
      <c r="G72" s="253"/>
      <c r="H72" s="253"/>
      <c r="I72" s="253"/>
      <c r="J72" s="253"/>
      <c r="K72" s="253"/>
      <c r="L72" s="253"/>
    </row>
    <row r="73" spans="3:12">
      <c r="C73" s="253"/>
      <c r="D73" s="253"/>
      <c r="E73" s="253"/>
      <c r="F73" s="253"/>
      <c r="G73" s="253"/>
      <c r="H73" s="253"/>
      <c r="I73" s="253"/>
      <c r="J73" s="253"/>
      <c r="K73" s="253"/>
      <c r="L73" s="253"/>
    </row>
    <row r="74" spans="3:12">
      <c r="C74" s="253"/>
      <c r="D74" s="253"/>
      <c r="E74" s="253"/>
      <c r="F74" s="253"/>
      <c r="G74" s="253"/>
      <c r="H74" s="253"/>
      <c r="I74" s="253"/>
      <c r="J74" s="253"/>
      <c r="K74" s="253"/>
      <c r="L74" s="253"/>
    </row>
    <row r="75" spans="3:12">
      <c r="C75" s="253"/>
      <c r="D75" s="253"/>
      <c r="E75" s="253"/>
      <c r="F75" s="253"/>
      <c r="G75" s="253"/>
      <c r="H75" s="253"/>
      <c r="I75" s="253"/>
      <c r="J75" s="253"/>
      <c r="K75" s="253"/>
      <c r="L75" s="253"/>
    </row>
    <row r="76" spans="3:12">
      <c r="C76" s="253"/>
      <c r="D76" s="253"/>
      <c r="E76" s="253"/>
      <c r="F76" s="253"/>
      <c r="G76" s="253"/>
      <c r="H76" s="253"/>
      <c r="I76" s="253"/>
      <c r="J76" s="253"/>
      <c r="K76" s="253"/>
      <c r="L76" s="253"/>
    </row>
    <row r="77" spans="3:12">
      <c r="C77" s="253"/>
      <c r="D77" s="253"/>
      <c r="E77" s="253"/>
      <c r="F77" s="253"/>
      <c r="G77" s="253"/>
      <c r="H77" s="253"/>
      <c r="I77" s="253"/>
      <c r="J77" s="253"/>
      <c r="K77" s="253"/>
      <c r="L77" s="253"/>
    </row>
    <row r="78" spans="3:12">
      <c r="C78" s="253"/>
      <c r="D78" s="253"/>
      <c r="E78" s="253"/>
      <c r="F78" s="253"/>
      <c r="G78" s="253"/>
      <c r="H78" s="253"/>
      <c r="I78" s="253"/>
      <c r="J78" s="253"/>
      <c r="K78" s="253"/>
      <c r="L78" s="253"/>
    </row>
    <row r="79" spans="3:12">
      <c r="C79" s="253"/>
      <c r="D79" s="253"/>
      <c r="E79" s="253"/>
      <c r="F79" s="253"/>
      <c r="G79" s="253"/>
      <c r="H79" s="253"/>
      <c r="I79" s="253"/>
      <c r="J79" s="253"/>
      <c r="K79" s="253"/>
      <c r="L79" s="253"/>
    </row>
    <row r="80" spans="3:12">
      <c r="C80" s="253"/>
      <c r="D80" s="253"/>
      <c r="E80" s="253"/>
      <c r="F80" s="253"/>
      <c r="G80" s="253"/>
      <c r="H80" s="253"/>
      <c r="I80" s="253"/>
      <c r="J80" s="253"/>
      <c r="K80" s="253"/>
      <c r="L80" s="253"/>
    </row>
    <row r="81" spans="3:12">
      <c r="C81" s="253"/>
      <c r="D81" s="253"/>
      <c r="E81" s="253"/>
      <c r="F81" s="253"/>
      <c r="G81" s="253"/>
      <c r="H81" s="253"/>
      <c r="I81" s="253"/>
      <c r="J81" s="253"/>
      <c r="K81" s="253"/>
      <c r="L81" s="253"/>
    </row>
    <row r="82" spans="3:12">
      <c r="C82" s="253"/>
      <c r="D82" s="253"/>
      <c r="E82" s="253"/>
      <c r="F82" s="253"/>
      <c r="G82" s="253"/>
      <c r="H82" s="253"/>
      <c r="I82" s="253"/>
      <c r="J82" s="253"/>
      <c r="K82" s="253"/>
      <c r="L82" s="253"/>
    </row>
    <row r="83" spans="3:12">
      <c r="C83" s="253"/>
      <c r="D83" s="253"/>
      <c r="E83" s="253"/>
      <c r="F83" s="253"/>
      <c r="G83" s="253"/>
      <c r="H83" s="253"/>
      <c r="I83" s="253"/>
      <c r="J83" s="253"/>
      <c r="K83" s="253"/>
      <c r="L83" s="253"/>
    </row>
    <row r="84" spans="3:12">
      <c r="C84" s="253"/>
      <c r="D84" s="253"/>
      <c r="E84" s="253"/>
      <c r="F84" s="253"/>
      <c r="G84" s="253"/>
      <c r="H84" s="253"/>
      <c r="I84" s="253"/>
      <c r="J84" s="253"/>
      <c r="K84" s="253"/>
      <c r="L84" s="253"/>
    </row>
    <row r="85" spans="3:12">
      <c r="C85" s="253"/>
      <c r="D85" s="253"/>
      <c r="E85" s="253"/>
      <c r="F85" s="253"/>
      <c r="G85" s="253"/>
      <c r="H85" s="253"/>
      <c r="I85" s="253"/>
      <c r="J85" s="253"/>
      <c r="K85" s="253"/>
      <c r="L85" s="253"/>
    </row>
    <row r="86" spans="3:12">
      <c r="C86" s="253"/>
      <c r="D86" s="253"/>
      <c r="E86" s="253"/>
      <c r="F86" s="253"/>
      <c r="G86" s="253"/>
      <c r="H86" s="253"/>
      <c r="I86" s="253"/>
      <c r="J86" s="253"/>
      <c r="K86" s="253"/>
      <c r="L86" s="253"/>
    </row>
    <row r="87" spans="3:12">
      <c r="C87" s="253"/>
      <c r="D87" s="253"/>
      <c r="E87" s="253"/>
      <c r="F87" s="253"/>
      <c r="G87" s="253"/>
      <c r="H87" s="253"/>
      <c r="I87" s="253"/>
      <c r="J87" s="253"/>
      <c r="K87" s="253"/>
      <c r="L87" s="253"/>
    </row>
    <row r="88" spans="3:12">
      <c r="C88" s="253"/>
      <c r="D88" s="253"/>
      <c r="E88" s="253"/>
      <c r="F88" s="253"/>
      <c r="G88" s="253"/>
      <c r="H88" s="253"/>
      <c r="I88" s="253"/>
      <c r="J88" s="253"/>
      <c r="K88" s="253"/>
      <c r="L88" s="253"/>
    </row>
    <row r="89" spans="3:12">
      <c r="C89" s="253"/>
      <c r="D89" s="253"/>
      <c r="E89" s="253"/>
      <c r="F89" s="253"/>
      <c r="G89" s="253"/>
      <c r="H89" s="253"/>
      <c r="I89" s="253"/>
      <c r="J89" s="253"/>
      <c r="K89" s="253"/>
      <c r="L89" s="253"/>
    </row>
    <row r="90" spans="3:12">
      <c r="C90" s="253"/>
      <c r="D90" s="253"/>
      <c r="E90" s="253"/>
      <c r="F90" s="253"/>
      <c r="G90" s="253"/>
      <c r="H90" s="253"/>
      <c r="I90" s="253"/>
      <c r="J90" s="253"/>
      <c r="K90" s="253"/>
      <c r="L90" s="253"/>
    </row>
    <row r="91" spans="3:12">
      <c r="C91" s="253"/>
      <c r="D91" s="253"/>
      <c r="E91" s="253"/>
      <c r="F91" s="253"/>
      <c r="G91" s="253"/>
      <c r="H91" s="253"/>
      <c r="I91" s="253"/>
      <c r="J91" s="253"/>
      <c r="K91" s="253"/>
      <c r="L91" s="253"/>
    </row>
    <row r="92" spans="3:12">
      <c r="C92" s="253"/>
      <c r="D92" s="253"/>
      <c r="E92" s="253"/>
      <c r="F92" s="253"/>
      <c r="G92" s="253"/>
      <c r="H92" s="253"/>
      <c r="I92" s="253"/>
      <c r="J92" s="253"/>
      <c r="K92" s="253"/>
      <c r="L92" s="253"/>
    </row>
    <row r="93" spans="3:12">
      <c r="C93" s="253"/>
      <c r="D93" s="253"/>
      <c r="E93" s="253"/>
      <c r="F93" s="253"/>
      <c r="G93" s="253"/>
      <c r="H93" s="253"/>
      <c r="I93" s="253"/>
      <c r="J93" s="253"/>
      <c r="K93" s="253"/>
      <c r="L93" s="253"/>
    </row>
    <row r="94" spans="3:12">
      <c r="C94" s="253"/>
      <c r="D94" s="253"/>
      <c r="E94" s="253"/>
      <c r="F94" s="253"/>
      <c r="G94" s="253"/>
      <c r="H94" s="253"/>
      <c r="I94" s="253"/>
      <c r="J94" s="253"/>
      <c r="K94" s="253"/>
      <c r="L94" s="253"/>
    </row>
    <row r="95" spans="3:12">
      <c r="C95" s="253"/>
      <c r="D95" s="253"/>
      <c r="E95" s="253"/>
      <c r="F95" s="253"/>
      <c r="G95" s="253"/>
      <c r="H95" s="253"/>
      <c r="I95" s="253"/>
      <c r="J95" s="253"/>
      <c r="K95" s="253"/>
      <c r="L95" s="253"/>
    </row>
    <row r="96" spans="3:12">
      <c r="C96" s="253"/>
      <c r="D96" s="253"/>
      <c r="E96" s="253"/>
      <c r="F96" s="253"/>
      <c r="G96" s="253"/>
      <c r="H96" s="253"/>
      <c r="I96" s="253"/>
      <c r="J96" s="253"/>
      <c r="K96" s="253"/>
      <c r="L96" s="253"/>
    </row>
    <row r="97" spans="3:12">
      <c r="C97" s="253"/>
      <c r="D97" s="253"/>
      <c r="E97" s="253"/>
      <c r="F97" s="253"/>
      <c r="G97" s="253"/>
      <c r="H97" s="253"/>
      <c r="I97" s="253"/>
      <c r="J97" s="253"/>
      <c r="K97" s="253"/>
      <c r="L97" s="253"/>
    </row>
    <row r="98" spans="3:12">
      <c r="C98" s="253"/>
      <c r="D98" s="253"/>
      <c r="E98" s="253"/>
      <c r="F98" s="253"/>
      <c r="G98" s="253"/>
      <c r="H98" s="253"/>
      <c r="I98" s="253"/>
      <c r="J98" s="253"/>
      <c r="K98" s="253"/>
      <c r="L98" s="253"/>
    </row>
    <row r="99" spans="3:12">
      <c r="C99" s="253"/>
      <c r="D99" s="253"/>
      <c r="E99" s="253"/>
      <c r="F99" s="253"/>
      <c r="G99" s="253"/>
      <c r="H99" s="253"/>
      <c r="I99" s="253"/>
      <c r="J99" s="253"/>
      <c r="K99" s="253"/>
      <c r="L99" s="253"/>
    </row>
    <row r="100" spans="3:12">
      <c r="C100" s="253"/>
      <c r="D100" s="253"/>
      <c r="E100" s="253"/>
      <c r="F100" s="253"/>
      <c r="G100" s="253"/>
      <c r="H100" s="253"/>
      <c r="I100" s="253"/>
      <c r="J100" s="253"/>
      <c r="K100" s="253"/>
      <c r="L100" s="253"/>
    </row>
    <row r="101" spans="3:12">
      <c r="C101" s="253"/>
      <c r="D101" s="253"/>
      <c r="E101" s="253"/>
      <c r="F101" s="253"/>
      <c r="G101" s="253"/>
      <c r="H101" s="253"/>
      <c r="I101" s="253"/>
      <c r="J101" s="253"/>
      <c r="K101" s="253"/>
      <c r="L101" s="253"/>
    </row>
    <row r="102" spans="3:12">
      <c r="C102" s="253"/>
      <c r="D102" s="253"/>
      <c r="E102" s="253"/>
      <c r="F102" s="253"/>
      <c r="G102" s="253"/>
      <c r="H102" s="253"/>
      <c r="I102" s="253"/>
      <c r="J102" s="253"/>
      <c r="K102" s="253"/>
      <c r="L102" s="253"/>
    </row>
    <row r="103" spans="3:12">
      <c r="C103" s="253"/>
      <c r="D103" s="253"/>
      <c r="E103" s="253"/>
      <c r="F103" s="253"/>
      <c r="G103" s="253"/>
      <c r="H103" s="253"/>
      <c r="I103" s="253"/>
      <c r="J103" s="253"/>
      <c r="K103" s="253"/>
      <c r="L103" s="253"/>
    </row>
    <row r="104" spans="3:12">
      <c r="C104" s="253"/>
      <c r="D104" s="253"/>
      <c r="E104" s="253"/>
      <c r="F104" s="253"/>
      <c r="G104" s="253"/>
      <c r="H104" s="253"/>
      <c r="I104" s="253"/>
      <c r="J104" s="253"/>
      <c r="K104" s="253"/>
      <c r="L104" s="253"/>
    </row>
    <row r="105" spans="3:12">
      <c r="C105" s="253"/>
      <c r="D105" s="253"/>
      <c r="E105" s="253"/>
      <c r="F105" s="253"/>
      <c r="G105" s="253"/>
      <c r="H105" s="253"/>
      <c r="I105" s="253"/>
      <c r="J105" s="253"/>
      <c r="K105" s="253"/>
      <c r="L105" s="253"/>
    </row>
    <row r="106" spans="3:12">
      <c r="C106" s="253"/>
      <c r="D106" s="253"/>
      <c r="E106" s="253"/>
      <c r="F106" s="253"/>
      <c r="G106" s="253"/>
      <c r="H106" s="253"/>
      <c r="I106" s="253"/>
      <c r="J106" s="253"/>
      <c r="K106" s="253"/>
      <c r="L106" s="253"/>
    </row>
    <row r="107" spans="3:12">
      <c r="C107" s="253"/>
      <c r="D107" s="253"/>
      <c r="E107" s="253"/>
      <c r="F107" s="253"/>
      <c r="G107" s="253"/>
      <c r="H107" s="253"/>
      <c r="I107" s="253"/>
      <c r="J107" s="253"/>
      <c r="K107" s="253"/>
      <c r="L107" s="253"/>
    </row>
    <row r="108" spans="3:12">
      <c r="C108" s="253"/>
      <c r="D108" s="253"/>
      <c r="E108" s="253"/>
      <c r="F108" s="253"/>
      <c r="G108" s="253"/>
      <c r="H108" s="253"/>
      <c r="I108" s="253"/>
      <c r="J108" s="253"/>
      <c r="K108" s="253"/>
      <c r="L108" s="253"/>
    </row>
    <row r="109" spans="3:12">
      <c r="C109" s="253"/>
      <c r="D109" s="253"/>
      <c r="E109" s="253"/>
      <c r="F109" s="253"/>
      <c r="G109" s="253"/>
      <c r="H109" s="253"/>
      <c r="I109" s="253"/>
      <c r="J109" s="253"/>
      <c r="K109" s="253"/>
      <c r="L109" s="253"/>
    </row>
    <row r="110" spans="3:12">
      <c r="C110" s="253"/>
      <c r="D110" s="253"/>
      <c r="E110" s="253"/>
      <c r="F110" s="253"/>
      <c r="G110" s="253"/>
      <c r="H110" s="253"/>
      <c r="I110" s="253"/>
      <c r="J110" s="253"/>
      <c r="K110" s="253"/>
      <c r="L110" s="253"/>
    </row>
    <row r="111" spans="3:12">
      <c r="C111" s="253"/>
      <c r="D111" s="253"/>
      <c r="E111" s="253"/>
      <c r="F111" s="253"/>
      <c r="G111" s="253"/>
      <c r="H111" s="253"/>
      <c r="I111" s="253"/>
      <c r="J111" s="253"/>
      <c r="K111" s="253"/>
      <c r="L111" s="253"/>
    </row>
    <row r="112" spans="3:12">
      <c r="C112" s="253"/>
      <c r="D112" s="253"/>
      <c r="E112" s="253"/>
      <c r="F112" s="253"/>
      <c r="G112" s="253"/>
      <c r="H112" s="253"/>
      <c r="I112" s="253"/>
      <c r="J112" s="253"/>
      <c r="K112" s="253"/>
      <c r="L112" s="253"/>
    </row>
    <row r="113" spans="3:12">
      <c r="C113" s="253"/>
      <c r="D113" s="253"/>
      <c r="E113" s="253"/>
      <c r="F113" s="253"/>
      <c r="G113" s="253"/>
      <c r="H113" s="253"/>
      <c r="I113" s="253"/>
      <c r="J113" s="253"/>
      <c r="K113" s="253"/>
      <c r="L113" s="253"/>
    </row>
    <row r="114" spans="3:12">
      <c r="C114" s="253"/>
      <c r="D114" s="253"/>
      <c r="E114" s="253"/>
      <c r="F114" s="253"/>
      <c r="G114" s="253"/>
      <c r="H114" s="253"/>
      <c r="I114" s="253"/>
      <c r="J114" s="253"/>
      <c r="K114" s="253"/>
      <c r="L114" s="253"/>
    </row>
    <row r="115" spans="3:12">
      <c r="C115" s="253"/>
      <c r="D115" s="253"/>
      <c r="E115" s="253"/>
      <c r="F115" s="253"/>
      <c r="G115" s="253"/>
      <c r="H115" s="253"/>
      <c r="I115" s="253"/>
      <c r="J115" s="253"/>
      <c r="K115" s="253"/>
      <c r="L115" s="253"/>
    </row>
    <row r="116" spans="3:12">
      <c r="C116" s="253"/>
      <c r="D116" s="253"/>
      <c r="E116" s="253"/>
      <c r="F116" s="253"/>
      <c r="G116" s="253"/>
      <c r="H116" s="253"/>
      <c r="I116" s="253"/>
      <c r="J116" s="253"/>
      <c r="K116" s="253"/>
      <c r="L116" s="253"/>
    </row>
    <row r="117" spans="3:12">
      <c r="C117" s="253"/>
      <c r="D117" s="253"/>
      <c r="E117" s="253"/>
      <c r="F117" s="253"/>
      <c r="G117" s="253"/>
      <c r="H117" s="253"/>
      <c r="I117" s="253"/>
      <c r="J117" s="253"/>
      <c r="K117" s="253"/>
      <c r="L117" s="253"/>
    </row>
    <row r="118" spans="3:12">
      <c r="C118" s="253"/>
      <c r="D118" s="253"/>
      <c r="E118" s="253"/>
      <c r="F118" s="253"/>
      <c r="G118" s="253"/>
      <c r="H118" s="253"/>
      <c r="I118" s="253"/>
      <c r="J118" s="253"/>
      <c r="K118" s="253"/>
      <c r="L118" s="253"/>
    </row>
    <row r="119" spans="3:12">
      <c r="C119" s="253"/>
      <c r="D119" s="253"/>
      <c r="E119" s="253"/>
      <c r="F119" s="253"/>
      <c r="G119" s="253"/>
      <c r="H119" s="253"/>
      <c r="I119" s="253"/>
      <c r="J119" s="253"/>
      <c r="K119" s="253"/>
      <c r="L119" s="253"/>
    </row>
    <row r="120" spans="3:12">
      <c r="C120" s="253"/>
      <c r="D120" s="253"/>
      <c r="E120" s="253"/>
      <c r="F120" s="253"/>
      <c r="G120" s="253"/>
      <c r="H120" s="253"/>
      <c r="I120" s="253"/>
      <c r="J120" s="253"/>
      <c r="K120" s="253"/>
      <c r="L120" s="253"/>
    </row>
    <row r="121" spans="3:12">
      <c r="C121" s="253"/>
      <c r="D121" s="253"/>
      <c r="E121" s="253"/>
      <c r="F121" s="253"/>
      <c r="G121" s="253"/>
      <c r="H121" s="253"/>
      <c r="I121" s="253"/>
      <c r="J121" s="253"/>
      <c r="K121" s="253"/>
      <c r="L121" s="253"/>
    </row>
    <row r="122" spans="3:12">
      <c r="C122" s="253"/>
      <c r="D122" s="253"/>
      <c r="E122" s="253"/>
      <c r="F122" s="253"/>
      <c r="G122" s="253"/>
      <c r="H122" s="253"/>
      <c r="I122" s="253"/>
      <c r="J122" s="253"/>
      <c r="K122" s="253"/>
      <c r="L122" s="253"/>
    </row>
    <row r="123" spans="3:12">
      <c r="C123" s="253"/>
      <c r="D123" s="253"/>
      <c r="E123" s="253"/>
      <c r="F123" s="253"/>
      <c r="G123" s="253"/>
      <c r="H123" s="253"/>
      <c r="I123" s="253"/>
      <c r="J123" s="253"/>
      <c r="K123" s="253"/>
      <c r="L123" s="253"/>
    </row>
    <row r="124" spans="3:12">
      <c r="C124" s="253"/>
      <c r="D124" s="253"/>
      <c r="E124" s="253"/>
      <c r="F124" s="253"/>
      <c r="G124" s="253"/>
      <c r="H124" s="253"/>
      <c r="I124" s="253"/>
      <c r="J124" s="253"/>
      <c r="K124" s="253"/>
      <c r="L124" s="253"/>
    </row>
    <row r="125" spans="3:12">
      <c r="C125" s="253"/>
      <c r="D125" s="253"/>
      <c r="E125" s="253"/>
      <c r="F125" s="253"/>
      <c r="G125" s="253"/>
      <c r="H125" s="253"/>
      <c r="I125" s="253"/>
      <c r="J125" s="253"/>
      <c r="K125" s="253"/>
      <c r="L125" s="253"/>
    </row>
    <row r="126" spans="3:12">
      <c r="C126" s="253"/>
      <c r="D126" s="253"/>
      <c r="E126" s="253"/>
      <c r="F126" s="253"/>
      <c r="G126" s="253"/>
      <c r="H126" s="253"/>
      <c r="I126" s="253"/>
      <c r="J126" s="253"/>
      <c r="K126" s="253"/>
      <c r="L126" s="253"/>
    </row>
    <row r="127" spans="3:12">
      <c r="C127" s="253"/>
      <c r="D127" s="253"/>
      <c r="E127" s="253"/>
      <c r="F127" s="253"/>
      <c r="G127" s="253"/>
      <c r="H127" s="253"/>
      <c r="I127" s="253"/>
      <c r="J127" s="253"/>
      <c r="K127" s="253"/>
      <c r="L127" s="253"/>
    </row>
    <row r="128" spans="3:12">
      <c r="C128" s="253"/>
      <c r="D128" s="253"/>
      <c r="E128" s="253"/>
      <c r="F128" s="253"/>
      <c r="G128" s="253"/>
      <c r="H128" s="253"/>
      <c r="I128" s="253"/>
      <c r="J128" s="253"/>
      <c r="K128" s="253"/>
      <c r="L128" s="253"/>
    </row>
    <row r="129" spans="3:12">
      <c r="C129" s="253"/>
      <c r="D129" s="253"/>
      <c r="E129" s="253"/>
      <c r="F129" s="253"/>
      <c r="G129" s="253"/>
      <c r="H129" s="253"/>
      <c r="I129" s="253"/>
      <c r="J129" s="253"/>
      <c r="K129" s="253"/>
      <c r="L129" s="253"/>
    </row>
    <row r="130" spans="3:12">
      <c r="C130" s="253"/>
      <c r="D130" s="253"/>
      <c r="E130" s="253"/>
      <c r="F130" s="253"/>
      <c r="G130" s="253"/>
      <c r="H130" s="253"/>
      <c r="I130" s="253"/>
      <c r="J130" s="253"/>
      <c r="K130" s="253"/>
      <c r="L130" s="253"/>
    </row>
    <row r="131" spans="3:12">
      <c r="C131" s="253"/>
      <c r="D131" s="253"/>
      <c r="E131" s="253"/>
      <c r="F131" s="253"/>
      <c r="G131" s="253"/>
      <c r="H131" s="253"/>
      <c r="I131" s="253"/>
      <c r="J131" s="253"/>
      <c r="K131" s="253"/>
      <c r="L131" s="253"/>
    </row>
    <row r="132" spans="3:12">
      <c r="C132" s="253"/>
      <c r="D132" s="253"/>
      <c r="E132" s="253"/>
      <c r="F132" s="253"/>
      <c r="G132" s="253"/>
      <c r="H132" s="253"/>
      <c r="I132" s="253"/>
      <c r="J132" s="253"/>
      <c r="K132" s="253"/>
      <c r="L132" s="253"/>
    </row>
    <row r="133" spans="3:12">
      <c r="C133" s="253"/>
      <c r="D133" s="253"/>
      <c r="E133" s="253"/>
      <c r="F133" s="253"/>
      <c r="G133" s="253"/>
      <c r="H133" s="253"/>
      <c r="I133" s="253"/>
      <c r="J133" s="253"/>
      <c r="K133" s="253"/>
      <c r="L133" s="253"/>
    </row>
    <row r="134" spans="3:12">
      <c r="C134" s="253"/>
      <c r="D134" s="253"/>
      <c r="E134" s="253"/>
      <c r="F134" s="253"/>
      <c r="G134" s="253"/>
      <c r="H134" s="253"/>
      <c r="I134" s="253"/>
      <c r="J134" s="253"/>
      <c r="K134" s="253"/>
      <c r="L134" s="253"/>
    </row>
    <row r="135" spans="3:12">
      <c r="C135" s="253"/>
      <c r="D135" s="253"/>
      <c r="E135" s="253"/>
      <c r="F135" s="253"/>
      <c r="G135" s="253"/>
      <c r="H135" s="253"/>
      <c r="I135" s="253"/>
      <c r="J135" s="253"/>
      <c r="K135" s="253"/>
      <c r="L135" s="253"/>
    </row>
    <row r="136" spans="3:12">
      <c r="C136" s="253"/>
      <c r="D136" s="253"/>
      <c r="E136" s="253"/>
      <c r="F136" s="253"/>
      <c r="G136" s="253"/>
      <c r="H136" s="253"/>
      <c r="I136" s="253"/>
      <c r="J136" s="253"/>
      <c r="K136" s="253"/>
      <c r="L136" s="253"/>
    </row>
    <row r="137" spans="3:12">
      <c r="C137" s="253"/>
      <c r="D137" s="253"/>
      <c r="E137" s="253"/>
      <c r="F137" s="253"/>
      <c r="G137" s="253"/>
      <c r="H137" s="253"/>
      <c r="I137" s="253"/>
      <c r="J137" s="253"/>
      <c r="K137" s="253"/>
      <c r="L137" s="253"/>
    </row>
    <row r="138" spans="3:12">
      <c r="C138" s="253"/>
      <c r="D138" s="253"/>
      <c r="E138" s="253"/>
      <c r="F138" s="253"/>
      <c r="G138" s="253"/>
      <c r="H138" s="253"/>
      <c r="I138" s="253"/>
      <c r="J138" s="253"/>
      <c r="K138" s="253"/>
      <c r="L138" s="253"/>
    </row>
    <row r="139" spans="3:12">
      <c r="C139" s="253"/>
      <c r="D139" s="253"/>
      <c r="E139" s="253"/>
      <c r="F139" s="253"/>
      <c r="G139" s="253"/>
      <c r="H139" s="253"/>
      <c r="I139" s="253"/>
      <c r="J139" s="253"/>
      <c r="K139" s="253"/>
      <c r="L139" s="253"/>
    </row>
    <row r="140" spans="3:12">
      <c r="C140" s="253"/>
      <c r="D140" s="253"/>
      <c r="E140" s="253"/>
      <c r="F140" s="253"/>
      <c r="G140" s="253"/>
      <c r="H140" s="253"/>
      <c r="I140" s="253"/>
      <c r="J140" s="253"/>
      <c r="K140" s="253"/>
      <c r="L140" s="253"/>
    </row>
    <row r="141" spans="3:12">
      <c r="C141" s="253"/>
      <c r="D141" s="253"/>
      <c r="E141" s="253"/>
      <c r="F141" s="253"/>
      <c r="G141" s="253"/>
      <c r="H141" s="253"/>
      <c r="I141" s="253"/>
      <c r="J141" s="253"/>
      <c r="K141" s="253"/>
      <c r="L141" s="253"/>
    </row>
    <row r="142" spans="3:12">
      <c r="C142" s="253"/>
      <c r="D142" s="253"/>
      <c r="E142" s="253"/>
      <c r="F142" s="253"/>
      <c r="G142" s="253"/>
      <c r="H142" s="253"/>
      <c r="I142" s="253"/>
      <c r="J142" s="253"/>
      <c r="K142" s="253"/>
      <c r="L142" s="253"/>
    </row>
    <row r="143" spans="3:12">
      <c r="C143" s="253"/>
      <c r="D143" s="253"/>
      <c r="E143" s="253"/>
      <c r="F143" s="253"/>
      <c r="G143" s="253"/>
      <c r="H143" s="253"/>
      <c r="I143" s="253"/>
      <c r="J143" s="253"/>
      <c r="K143" s="253"/>
      <c r="L143" s="253"/>
    </row>
    <row r="144" spans="3:12">
      <c r="C144" s="253"/>
      <c r="D144" s="253"/>
      <c r="E144" s="253"/>
      <c r="F144" s="253"/>
      <c r="G144" s="253"/>
      <c r="H144" s="253"/>
      <c r="I144" s="253"/>
      <c r="J144" s="253"/>
      <c r="K144" s="253"/>
      <c r="L144" s="253"/>
    </row>
    <row r="145" spans="3:12">
      <c r="C145" s="253"/>
      <c r="D145" s="253"/>
      <c r="E145" s="253"/>
      <c r="F145" s="253"/>
      <c r="G145" s="253"/>
      <c r="H145" s="253"/>
      <c r="I145" s="253"/>
      <c r="J145" s="253"/>
      <c r="K145" s="253"/>
      <c r="L145" s="253"/>
    </row>
    <row r="146" spans="3:12">
      <c r="C146" s="253"/>
      <c r="D146" s="253"/>
      <c r="E146" s="253"/>
      <c r="F146" s="253"/>
      <c r="G146" s="253"/>
      <c r="H146" s="253"/>
      <c r="I146" s="253"/>
      <c r="J146" s="253"/>
      <c r="K146" s="253"/>
      <c r="L146" s="253"/>
    </row>
    <row r="147" spans="3:12">
      <c r="C147" s="253"/>
      <c r="D147" s="253"/>
      <c r="E147" s="253"/>
      <c r="F147" s="253"/>
      <c r="G147" s="253"/>
      <c r="H147" s="253"/>
      <c r="I147" s="253"/>
      <c r="J147" s="253"/>
      <c r="K147" s="253"/>
      <c r="L147" s="253"/>
    </row>
    <row r="148" spans="3:12">
      <c r="C148" s="253"/>
      <c r="D148" s="253"/>
      <c r="E148" s="253"/>
      <c r="F148" s="253"/>
      <c r="G148" s="253"/>
      <c r="H148" s="253"/>
      <c r="I148" s="253"/>
      <c r="J148" s="253"/>
      <c r="K148" s="253"/>
      <c r="L148" s="253"/>
    </row>
    <row r="149" spans="3:12">
      <c r="C149" s="253"/>
      <c r="D149" s="253"/>
      <c r="E149" s="253"/>
      <c r="F149" s="253"/>
      <c r="G149" s="253"/>
      <c r="H149" s="253"/>
      <c r="I149" s="253"/>
      <c r="J149" s="253"/>
      <c r="K149" s="253"/>
      <c r="L149" s="253"/>
    </row>
    <row r="150" spans="3:12">
      <c r="C150" s="253"/>
      <c r="D150" s="253"/>
      <c r="E150" s="253"/>
      <c r="F150" s="253"/>
      <c r="G150" s="253"/>
      <c r="H150" s="253"/>
      <c r="I150" s="253"/>
      <c r="J150" s="253"/>
      <c r="K150" s="253"/>
      <c r="L150" s="253"/>
    </row>
    <row r="151" spans="3:12">
      <c r="C151" s="253"/>
      <c r="D151" s="253"/>
      <c r="E151" s="253"/>
      <c r="F151" s="253"/>
      <c r="G151" s="253"/>
      <c r="H151" s="253"/>
      <c r="I151" s="253"/>
      <c r="J151" s="253"/>
      <c r="K151" s="253"/>
      <c r="L151" s="253"/>
    </row>
    <row r="152" spans="3:12">
      <c r="C152" s="253"/>
      <c r="D152" s="253"/>
      <c r="E152" s="253"/>
      <c r="F152" s="253"/>
      <c r="G152" s="253"/>
      <c r="H152" s="253"/>
      <c r="I152" s="253"/>
      <c r="J152" s="253"/>
      <c r="K152" s="253"/>
      <c r="L152" s="253"/>
    </row>
    <row r="153" spans="3:12">
      <c r="C153" s="253"/>
      <c r="D153" s="253"/>
      <c r="E153" s="253"/>
      <c r="F153" s="253"/>
      <c r="G153" s="253"/>
      <c r="H153" s="253"/>
      <c r="I153" s="253"/>
      <c r="J153" s="253"/>
      <c r="K153" s="253"/>
      <c r="L153" s="253"/>
    </row>
    <row r="154" spans="3:12">
      <c r="C154" s="253"/>
      <c r="D154" s="253"/>
      <c r="E154" s="253"/>
      <c r="F154" s="253"/>
      <c r="G154" s="253"/>
      <c r="H154" s="253"/>
      <c r="I154" s="253"/>
      <c r="J154" s="253"/>
      <c r="K154" s="253"/>
      <c r="L154" s="253"/>
    </row>
    <row r="155" spans="3:12">
      <c r="C155" s="253"/>
      <c r="D155" s="253"/>
      <c r="E155" s="253"/>
      <c r="F155" s="253"/>
      <c r="G155" s="253"/>
      <c r="H155" s="253"/>
      <c r="I155" s="253"/>
      <c r="J155" s="253"/>
      <c r="K155" s="253"/>
      <c r="L155" s="253"/>
    </row>
    <row r="156" spans="3:12">
      <c r="C156" s="253"/>
      <c r="D156" s="253"/>
      <c r="E156" s="253"/>
      <c r="F156" s="253"/>
      <c r="G156" s="253"/>
      <c r="H156" s="253"/>
      <c r="I156" s="253"/>
      <c r="J156" s="253"/>
      <c r="K156" s="253"/>
      <c r="L156" s="253"/>
    </row>
    <row r="157" spans="3:12">
      <c r="C157" s="253"/>
      <c r="D157" s="253"/>
      <c r="E157" s="253"/>
      <c r="F157" s="253"/>
      <c r="G157" s="253"/>
      <c r="H157" s="253"/>
      <c r="I157" s="253"/>
      <c r="J157" s="253"/>
      <c r="K157" s="253"/>
      <c r="L157" s="253"/>
    </row>
    <row r="158" spans="3:12">
      <c r="C158" s="253"/>
      <c r="D158" s="253"/>
      <c r="E158" s="253"/>
      <c r="F158" s="253"/>
      <c r="G158" s="253"/>
      <c r="H158" s="253"/>
      <c r="I158" s="253"/>
      <c r="J158" s="253"/>
      <c r="K158" s="253"/>
      <c r="L158" s="253"/>
    </row>
    <row r="159" spans="3:12">
      <c r="C159" s="253"/>
      <c r="D159" s="253"/>
      <c r="E159" s="253"/>
      <c r="F159" s="253"/>
      <c r="G159" s="253"/>
      <c r="H159" s="253"/>
      <c r="I159" s="253"/>
      <c r="J159" s="253"/>
      <c r="K159" s="253"/>
      <c r="L159" s="253"/>
    </row>
    <row r="160" spans="3:12">
      <c r="C160" s="253"/>
      <c r="D160" s="253"/>
      <c r="E160" s="253"/>
      <c r="F160" s="253"/>
      <c r="G160" s="253"/>
      <c r="H160" s="253"/>
      <c r="I160" s="253"/>
      <c r="J160" s="253"/>
      <c r="K160" s="253"/>
      <c r="L160" s="253"/>
    </row>
    <row r="161" spans="3:12">
      <c r="C161" s="253"/>
      <c r="D161" s="253"/>
      <c r="E161" s="253"/>
      <c r="F161" s="253"/>
      <c r="G161" s="253"/>
      <c r="H161" s="253"/>
      <c r="I161" s="253"/>
      <c r="J161" s="253"/>
      <c r="K161" s="253"/>
      <c r="L161" s="253"/>
    </row>
    <row r="162" spans="3:12">
      <c r="C162" s="253"/>
      <c r="D162" s="253"/>
      <c r="E162" s="253"/>
      <c r="F162" s="253"/>
      <c r="G162" s="253"/>
      <c r="H162" s="253"/>
      <c r="I162" s="253"/>
      <c r="J162" s="253"/>
      <c r="K162" s="253"/>
      <c r="L162" s="253"/>
    </row>
    <row r="163" spans="3:12">
      <c r="C163" s="253"/>
      <c r="D163" s="253"/>
      <c r="E163" s="253"/>
      <c r="F163" s="253"/>
      <c r="G163" s="253"/>
      <c r="H163" s="253"/>
      <c r="I163" s="253"/>
      <c r="J163" s="253"/>
      <c r="K163" s="253"/>
      <c r="L163" s="253"/>
    </row>
    <row r="164" spans="3:12">
      <c r="C164" s="253"/>
      <c r="D164" s="253"/>
      <c r="E164" s="253"/>
      <c r="F164" s="253"/>
      <c r="G164" s="253"/>
      <c r="H164" s="253"/>
      <c r="I164" s="253"/>
      <c r="J164" s="253"/>
      <c r="K164" s="253"/>
      <c r="L164" s="253"/>
    </row>
    <row r="165" spans="3:12">
      <c r="C165" s="253"/>
      <c r="D165" s="253"/>
      <c r="E165" s="253"/>
      <c r="F165" s="253"/>
      <c r="G165" s="253"/>
      <c r="H165" s="253"/>
      <c r="I165" s="253"/>
      <c r="J165" s="253"/>
      <c r="K165" s="253"/>
      <c r="L165" s="253"/>
    </row>
    <row r="166" spans="3:12">
      <c r="C166" s="253"/>
      <c r="D166" s="253"/>
      <c r="E166" s="253"/>
      <c r="F166" s="253"/>
      <c r="G166" s="253"/>
      <c r="H166" s="253"/>
      <c r="I166" s="253"/>
      <c r="J166" s="253"/>
      <c r="K166" s="253"/>
      <c r="L166" s="253"/>
    </row>
    <row r="167" spans="3:12">
      <c r="C167" s="253"/>
      <c r="D167" s="253"/>
      <c r="E167" s="253"/>
      <c r="F167" s="253"/>
      <c r="G167" s="253"/>
      <c r="H167" s="253"/>
      <c r="I167" s="253"/>
      <c r="J167" s="253"/>
      <c r="K167" s="253"/>
      <c r="L167" s="253"/>
    </row>
    <row r="168" spans="3:12">
      <c r="C168" s="253"/>
      <c r="D168" s="253"/>
      <c r="E168" s="253"/>
      <c r="F168" s="253"/>
      <c r="G168" s="253"/>
      <c r="H168" s="253"/>
      <c r="I168" s="253"/>
      <c r="J168" s="253"/>
      <c r="K168" s="253"/>
      <c r="L168" s="253"/>
    </row>
    <row r="169" spans="3:12">
      <c r="C169" s="253"/>
      <c r="D169" s="253"/>
      <c r="E169" s="253"/>
      <c r="F169" s="253"/>
      <c r="G169" s="253"/>
      <c r="H169" s="253"/>
      <c r="I169" s="253"/>
      <c r="J169" s="253"/>
      <c r="K169" s="253"/>
      <c r="L169" s="253"/>
    </row>
    <row r="170" spans="3:12">
      <c r="C170" s="253"/>
      <c r="D170" s="253"/>
      <c r="E170" s="253"/>
      <c r="F170" s="253"/>
      <c r="G170" s="253"/>
      <c r="H170" s="253"/>
      <c r="I170" s="253"/>
      <c r="J170" s="253"/>
      <c r="K170" s="253"/>
      <c r="L170" s="253"/>
    </row>
    <row r="171" spans="3:12">
      <c r="C171" s="253"/>
      <c r="D171" s="253"/>
      <c r="E171" s="253"/>
      <c r="F171" s="253"/>
      <c r="G171" s="253"/>
      <c r="H171" s="253"/>
      <c r="I171" s="253"/>
      <c r="J171" s="253"/>
      <c r="K171" s="253"/>
      <c r="L171" s="253"/>
    </row>
    <row r="172" spans="3:12">
      <c r="C172" s="253"/>
      <c r="D172" s="253"/>
      <c r="E172" s="253"/>
      <c r="F172" s="253"/>
      <c r="G172" s="253"/>
      <c r="H172" s="253"/>
      <c r="I172" s="253"/>
      <c r="J172" s="253"/>
      <c r="K172" s="253"/>
      <c r="L172" s="253"/>
    </row>
    <row r="173" spans="3:12">
      <c r="C173" s="253"/>
      <c r="D173" s="253"/>
      <c r="E173" s="253"/>
      <c r="F173" s="253"/>
      <c r="G173" s="253"/>
      <c r="H173" s="253"/>
      <c r="I173" s="253"/>
      <c r="J173" s="253"/>
      <c r="K173" s="253"/>
      <c r="L173" s="253"/>
    </row>
    <row r="174" spans="3:12">
      <c r="C174" s="253"/>
      <c r="D174" s="253"/>
      <c r="E174" s="253"/>
      <c r="F174" s="253"/>
      <c r="G174" s="253"/>
      <c r="H174" s="253"/>
      <c r="I174" s="253"/>
      <c r="J174" s="253"/>
      <c r="K174" s="253"/>
      <c r="L174" s="253"/>
    </row>
    <row r="175" spans="3:12">
      <c r="C175" s="253"/>
      <c r="D175" s="253"/>
      <c r="E175" s="253"/>
      <c r="F175" s="253"/>
      <c r="G175" s="253"/>
      <c r="H175" s="253"/>
      <c r="I175" s="253"/>
      <c r="J175" s="253"/>
      <c r="K175" s="253"/>
      <c r="L175" s="253"/>
    </row>
    <row r="176" spans="3:12">
      <c r="C176" s="253"/>
      <c r="D176" s="253"/>
      <c r="E176" s="253"/>
      <c r="F176" s="253"/>
      <c r="G176" s="253"/>
      <c r="H176" s="253"/>
      <c r="I176" s="253"/>
      <c r="J176" s="253"/>
      <c r="K176" s="253"/>
      <c r="L176" s="253"/>
    </row>
    <row r="177" spans="3:12">
      <c r="C177" s="253"/>
      <c r="D177" s="253"/>
      <c r="E177" s="253"/>
      <c r="F177" s="253"/>
      <c r="G177" s="253"/>
      <c r="H177" s="253"/>
      <c r="I177" s="253"/>
      <c r="J177" s="253"/>
      <c r="K177" s="253"/>
      <c r="L177" s="253"/>
    </row>
    <row r="178" spans="3:12">
      <c r="C178" s="253"/>
      <c r="D178" s="253"/>
      <c r="E178" s="253"/>
      <c r="F178" s="253"/>
      <c r="G178" s="253"/>
      <c r="H178" s="253"/>
      <c r="I178" s="253"/>
      <c r="J178" s="253"/>
      <c r="K178" s="253"/>
      <c r="L178" s="253"/>
    </row>
    <row r="179" spans="3:12">
      <c r="C179" s="253"/>
      <c r="D179" s="253"/>
      <c r="E179" s="253"/>
      <c r="F179" s="253"/>
      <c r="G179" s="253"/>
      <c r="H179" s="253"/>
      <c r="I179" s="253"/>
      <c r="J179" s="253"/>
      <c r="K179" s="253"/>
      <c r="L179" s="253"/>
    </row>
    <row r="180" spans="3:12">
      <c r="C180" s="253"/>
      <c r="D180" s="253"/>
      <c r="E180" s="253"/>
      <c r="F180" s="253"/>
      <c r="G180" s="253"/>
      <c r="H180" s="253"/>
      <c r="I180" s="253"/>
      <c r="J180" s="253"/>
      <c r="K180" s="253"/>
      <c r="L180" s="253"/>
    </row>
    <row r="181" spans="3:12">
      <c r="C181" s="253"/>
      <c r="D181" s="253"/>
      <c r="E181" s="253"/>
      <c r="F181" s="253"/>
      <c r="G181" s="253"/>
      <c r="H181" s="253"/>
      <c r="I181" s="253"/>
      <c r="J181" s="253"/>
      <c r="K181" s="253"/>
      <c r="L181" s="253"/>
    </row>
    <row r="182" spans="3:12">
      <c r="C182" s="253"/>
      <c r="D182" s="253"/>
      <c r="E182" s="253"/>
      <c r="F182" s="253"/>
      <c r="G182" s="253"/>
      <c r="H182" s="253"/>
      <c r="I182" s="253"/>
      <c r="J182" s="253"/>
      <c r="K182" s="253"/>
      <c r="L182" s="253"/>
    </row>
    <row r="183" spans="3:12">
      <c r="C183" s="253"/>
      <c r="D183" s="253"/>
      <c r="E183" s="253"/>
      <c r="F183" s="253"/>
      <c r="G183" s="253"/>
      <c r="H183" s="253"/>
      <c r="I183" s="253"/>
      <c r="J183" s="253"/>
      <c r="K183" s="253"/>
      <c r="L183" s="253"/>
    </row>
    <row r="184" spans="3:12">
      <c r="C184" s="253"/>
      <c r="D184" s="253"/>
      <c r="E184" s="253"/>
      <c r="F184" s="253"/>
      <c r="G184" s="253"/>
      <c r="H184" s="253"/>
      <c r="I184" s="253"/>
      <c r="J184" s="253"/>
      <c r="K184" s="253"/>
      <c r="L184" s="253"/>
    </row>
    <row r="185" spans="3:12">
      <c r="C185" s="253"/>
      <c r="D185" s="253"/>
      <c r="E185" s="253"/>
      <c r="F185" s="253"/>
      <c r="G185" s="253"/>
      <c r="H185" s="253"/>
      <c r="I185" s="253"/>
      <c r="J185" s="253"/>
      <c r="K185" s="253"/>
      <c r="L185" s="253"/>
    </row>
    <row r="186" spans="3:12">
      <c r="C186" s="253"/>
      <c r="D186" s="253"/>
      <c r="E186" s="253"/>
      <c r="F186" s="253"/>
      <c r="G186" s="253"/>
      <c r="H186" s="253"/>
      <c r="I186" s="253"/>
      <c r="J186" s="253"/>
      <c r="K186" s="253"/>
      <c r="L186" s="253"/>
    </row>
    <row r="187" spans="3:12">
      <c r="C187" s="253"/>
      <c r="D187" s="253"/>
      <c r="E187" s="253"/>
      <c r="F187" s="253"/>
      <c r="G187" s="253"/>
      <c r="H187" s="253"/>
      <c r="I187" s="253"/>
      <c r="J187" s="253"/>
      <c r="K187" s="253"/>
      <c r="L187" s="253"/>
    </row>
    <row r="188" spans="3:12">
      <c r="C188" s="253"/>
      <c r="D188" s="253"/>
      <c r="E188" s="253"/>
      <c r="F188" s="253"/>
      <c r="G188" s="253"/>
      <c r="H188" s="253"/>
      <c r="I188" s="253"/>
      <c r="J188" s="253"/>
      <c r="K188" s="253"/>
      <c r="L188" s="253"/>
    </row>
    <row r="189" spans="3:12">
      <c r="C189" s="253"/>
      <c r="D189" s="253"/>
      <c r="E189" s="253"/>
      <c r="F189" s="253"/>
      <c r="G189" s="253"/>
      <c r="H189" s="253"/>
      <c r="I189" s="253"/>
      <c r="J189" s="253"/>
      <c r="K189" s="253"/>
      <c r="L189" s="253"/>
    </row>
    <row r="190" spans="3:12">
      <c r="C190" s="253"/>
      <c r="D190" s="253"/>
      <c r="E190" s="253"/>
      <c r="F190" s="253"/>
      <c r="G190" s="253"/>
      <c r="H190" s="253"/>
      <c r="I190" s="253"/>
      <c r="J190" s="253"/>
      <c r="K190" s="253"/>
      <c r="L190" s="253"/>
    </row>
    <row r="191" spans="3:12">
      <c r="C191" s="253"/>
      <c r="D191" s="253"/>
      <c r="E191" s="253"/>
      <c r="F191" s="253"/>
      <c r="G191" s="253"/>
      <c r="H191" s="253"/>
      <c r="I191" s="253"/>
      <c r="J191" s="253"/>
      <c r="K191" s="253"/>
      <c r="L191" s="253"/>
    </row>
    <row r="192" spans="3:12">
      <c r="C192" s="253"/>
      <c r="D192" s="253"/>
      <c r="E192" s="253"/>
      <c r="F192" s="253"/>
      <c r="G192" s="253"/>
      <c r="H192" s="253"/>
      <c r="I192" s="253"/>
      <c r="J192" s="253"/>
      <c r="K192" s="253"/>
      <c r="L192" s="253"/>
    </row>
    <row r="193" spans="3:12">
      <c r="C193" s="253"/>
      <c r="D193" s="253"/>
      <c r="E193" s="253"/>
      <c r="F193" s="253"/>
      <c r="G193" s="253"/>
      <c r="H193" s="253"/>
      <c r="I193" s="253"/>
      <c r="J193" s="253"/>
      <c r="K193" s="253"/>
      <c r="L193" s="253"/>
    </row>
    <row r="194" spans="3:12">
      <c r="C194" s="253"/>
      <c r="D194" s="253"/>
      <c r="E194" s="253"/>
      <c r="F194" s="253"/>
      <c r="G194" s="253"/>
      <c r="H194" s="253"/>
      <c r="I194" s="253"/>
      <c r="J194" s="253"/>
      <c r="K194" s="253"/>
      <c r="L194" s="253"/>
    </row>
    <row r="195" spans="3:12">
      <c r="C195" s="253"/>
      <c r="D195" s="253"/>
      <c r="E195" s="253"/>
      <c r="F195" s="253"/>
      <c r="G195" s="253"/>
      <c r="H195" s="253"/>
      <c r="I195" s="253"/>
      <c r="J195" s="253"/>
      <c r="K195" s="253"/>
      <c r="L195" s="253"/>
    </row>
    <row r="196" spans="3:12">
      <c r="C196" s="253"/>
      <c r="D196" s="253"/>
      <c r="E196" s="253"/>
      <c r="F196" s="253"/>
      <c r="G196" s="253"/>
      <c r="H196" s="253"/>
      <c r="I196" s="253"/>
      <c r="J196" s="253"/>
      <c r="K196" s="253"/>
      <c r="L196" s="253"/>
    </row>
    <row r="197" spans="3:12">
      <c r="C197" s="253"/>
      <c r="D197" s="253"/>
      <c r="E197" s="253"/>
      <c r="F197" s="253"/>
      <c r="G197" s="253"/>
      <c r="H197" s="253"/>
      <c r="I197" s="253"/>
      <c r="J197" s="253"/>
      <c r="K197" s="253"/>
      <c r="L197" s="253"/>
    </row>
    <row r="198" spans="3:12">
      <c r="C198" s="253"/>
      <c r="D198" s="253"/>
      <c r="E198" s="253"/>
      <c r="F198" s="253"/>
      <c r="G198" s="253"/>
      <c r="H198" s="253"/>
      <c r="I198" s="253"/>
      <c r="J198" s="253"/>
      <c r="K198" s="253"/>
      <c r="L198" s="253"/>
    </row>
    <row r="199" spans="3:12">
      <c r="C199" s="253"/>
      <c r="D199" s="253"/>
      <c r="E199" s="253"/>
      <c r="F199" s="253"/>
      <c r="G199" s="253"/>
      <c r="H199" s="253"/>
      <c r="I199" s="253"/>
      <c r="J199" s="253"/>
      <c r="K199" s="253"/>
      <c r="L199" s="253"/>
    </row>
    <row r="200" spans="3:12">
      <c r="C200" s="253"/>
      <c r="D200" s="253"/>
      <c r="E200" s="253"/>
      <c r="F200" s="253"/>
      <c r="G200" s="253"/>
      <c r="H200" s="253"/>
      <c r="I200" s="253"/>
      <c r="J200" s="253"/>
      <c r="K200" s="253"/>
      <c r="L200" s="253"/>
    </row>
    <row r="201" spans="3:12">
      <c r="C201" s="253"/>
      <c r="D201" s="253"/>
      <c r="E201" s="253"/>
      <c r="F201" s="253"/>
      <c r="G201" s="253"/>
      <c r="H201" s="253"/>
      <c r="I201" s="253"/>
      <c r="J201" s="253"/>
      <c r="K201" s="253"/>
      <c r="L201" s="253"/>
    </row>
    <row r="202" spans="3:12">
      <c r="C202" s="253"/>
      <c r="D202" s="253"/>
      <c r="E202" s="253"/>
      <c r="F202" s="253"/>
      <c r="G202" s="253"/>
      <c r="H202" s="253"/>
      <c r="I202" s="253"/>
      <c r="J202" s="253"/>
      <c r="K202" s="253"/>
      <c r="L202" s="253"/>
    </row>
    <row r="203" spans="3:12">
      <c r="C203" s="253"/>
      <c r="D203" s="253"/>
      <c r="E203" s="253"/>
      <c r="F203" s="253"/>
      <c r="G203" s="253"/>
      <c r="H203" s="253"/>
      <c r="I203" s="253"/>
      <c r="J203" s="253"/>
      <c r="K203" s="253"/>
      <c r="L203" s="253"/>
    </row>
    <row r="204" spans="3:12">
      <c r="C204" s="253"/>
      <c r="D204" s="253"/>
      <c r="E204" s="253"/>
      <c r="F204" s="253"/>
      <c r="G204" s="253"/>
      <c r="H204" s="253"/>
      <c r="I204" s="253"/>
      <c r="J204" s="253"/>
      <c r="K204" s="253"/>
      <c r="L204" s="253"/>
    </row>
    <row r="205" spans="3:12">
      <c r="C205" s="253"/>
      <c r="D205" s="253"/>
      <c r="E205" s="253"/>
      <c r="F205" s="253"/>
      <c r="G205" s="253"/>
      <c r="H205" s="253"/>
      <c r="I205" s="253"/>
      <c r="J205" s="253"/>
      <c r="K205" s="253"/>
      <c r="L205" s="253"/>
    </row>
    <row r="206" spans="3:12">
      <c r="C206" s="253"/>
      <c r="D206" s="253"/>
      <c r="E206" s="253"/>
      <c r="F206" s="253"/>
      <c r="G206" s="253"/>
      <c r="H206" s="253"/>
      <c r="I206" s="253"/>
      <c r="J206" s="253"/>
      <c r="K206" s="253"/>
      <c r="L206" s="253"/>
    </row>
    <row r="207" spans="3:12">
      <c r="C207" s="253"/>
      <c r="D207" s="253"/>
      <c r="E207" s="253"/>
      <c r="F207" s="253"/>
      <c r="G207" s="253"/>
      <c r="H207" s="253"/>
      <c r="I207" s="253"/>
      <c r="J207" s="253"/>
      <c r="K207" s="253"/>
      <c r="L207" s="253"/>
    </row>
    <row r="208" spans="3:12">
      <c r="C208" s="253"/>
      <c r="D208" s="253"/>
      <c r="E208" s="253"/>
      <c r="F208" s="253"/>
      <c r="G208" s="253"/>
      <c r="H208" s="253"/>
      <c r="I208" s="253"/>
      <c r="J208" s="253"/>
      <c r="K208" s="253"/>
      <c r="L208" s="253"/>
    </row>
    <row r="209" spans="3:12">
      <c r="C209" s="253"/>
      <c r="D209" s="253"/>
      <c r="E209" s="253"/>
      <c r="F209" s="253"/>
      <c r="G209" s="253"/>
      <c r="H209" s="253"/>
      <c r="I209" s="253"/>
      <c r="J209" s="253"/>
      <c r="K209" s="253"/>
      <c r="L209" s="253"/>
    </row>
    <row r="210" spans="3:12">
      <c r="C210" s="253"/>
      <c r="D210" s="253"/>
      <c r="E210" s="253"/>
      <c r="F210" s="253"/>
      <c r="G210" s="253"/>
      <c r="H210" s="253"/>
      <c r="I210" s="253"/>
      <c r="J210" s="253"/>
      <c r="K210" s="253"/>
      <c r="L210" s="253"/>
    </row>
    <row r="211" spans="3:12">
      <c r="C211" s="253"/>
      <c r="D211" s="253"/>
      <c r="E211" s="253"/>
      <c r="F211" s="253"/>
      <c r="G211" s="253"/>
      <c r="H211" s="253"/>
      <c r="I211" s="253"/>
      <c r="J211" s="253"/>
      <c r="K211" s="253"/>
      <c r="L211" s="253"/>
    </row>
    <row r="212" spans="3:12">
      <c r="C212" s="253"/>
      <c r="D212" s="253"/>
      <c r="E212" s="253"/>
      <c r="F212" s="253"/>
      <c r="G212" s="253"/>
      <c r="H212" s="253"/>
      <c r="I212" s="253"/>
      <c r="J212" s="253"/>
      <c r="K212" s="253"/>
      <c r="L212" s="253"/>
    </row>
    <row r="213" spans="3:12">
      <c r="C213" s="253"/>
      <c r="D213" s="253"/>
      <c r="E213" s="253"/>
      <c r="F213" s="253"/>
      <c r="G213" s="253"/>
      <c r="H213" s="253"/>
      <c r="I213" s="253"/>
      <c r="J213" s="253"/>
      <c r="K213" s="253"/>
      <c r="L213" s="253"/>
    </row>
    <row r="214" spans="3:12">
      <c r="C214" s="253"/>
      <c r="D214" s="253"/>
      <c r="E214" s="253"/>
      <c r="F214" s="253"/>
      <c r="G214" s="253"/>
      <c r="H214" s="253"/>
      <c r="I214" s="253"/>
      <c r="J214" s="253"/>
      <c r="K214" s="253"/>
      <c r="L214" s="253"/>
    </row>
    <row r="215" spans="3:12">
      <c r="C215" s="253"/>
      <c r="D215" s="253"/>
      <c r="E215" s="253"/>
      <c r="F215" s="253"/>
      <c r="G215" s="253"/>
      <c r="H215" s="253"/>
      <c r="I215" s="253"/>
      <c r="J215" s="253"/>
      <c r="K215" s="253"/>
      <c r="L215" s="253"/>
    </row>
    <row r="216" spans="3:12">
      <c r="C216" s="253"/>
      <c r="D216" s="253"/>
      <c r="E216" s="253"/>
      <c r="F216" s="253"/>
      <c r="G216" s="253"/>
      <c r="H216" s="253"/>
      <c r="I216" s="253"/>
      <c r="J216" s="253"/>
      <c r="K216" s="253"/>
      <c r="L216" s="253"/>
    </row>
    <row r="217" spans="3:12">
      <c r="C217" s="253"/>
      <c r="D217" s="253"/>
      <c r="E217" s="253"/>
      <c r="F217" s="253"/>
      <c r="G217" s="253"/>
      <c r="H217" s="253"/>
      <c r="I217" s="253"/>
      <c r="J217" s="253"/>
      <c r="K217" s="253"/>
      <c r="L217" s="253"/>
    </row>
    <row r="218" spans="3:12">
      <c r="C218" s="253"/>
      <c r="D218" s="253"/>
      <c r="E218" s="253"/>
      <c r="F218" s="253"/>
      <c r="G218" s="253"/>
      <c r="H218" s="253"/>
      <c r="I218" s="253"/>
      <c r="J218" s="253"/>
      <c r="K218" s="253"/>
      <c r="L218" s="253"/>
    </row>
    <row r="219" spans="3:12">
      <c r="C219" s="253"/>
      <c r="D219" s="253"/>
      <c r="E219" s="253"/>
      <c r="F219" s="253"/>
      <c r="G219" s="253"/>
      <c r="H219" s="253"/>
      <c r="I219" s="253"/>
      <c r="J219" s="253"/>
      <c r="K219" s="253"/>
      <c r="L219" s="253"/>
    </row>
    <row r="220" spans="3:12">
      <c r="C220" s="253"/>
      <c r="D220" s="253"/>
      <c r="E220" s="253"/>
      <c r="F220" s="253"/>
      <c r="G220" s="253"/>
      <c r="H220" s="253"/>
      <c r="I220" s="253"/>
      <c r="J220" s="253"/>
      <c r="K220" s="253"/>
      <c r="L220" s="253"/>
    </row>
    <row r="221" spans="3:12">
      <c r="C221" s="253"/>
      <c r="D221" s="253"/>
      <c r="E221" s="253"/>
      <c r="F221" s="253"/>
      <c r="G221" s="253"/>
      <c r="H221" s="253"/>
      <c r="I221" s="253"/>
      <c r="J221" s="253"/>
      <c r="K221" s="253"/>
      <c r="L221" s="253"/>
    </row>
    <row r="222" spans="3:12">
      <c r="C222" s="253"/>
      <c r="D222" s="253"/>
      <c r="E222" s="253"/>
      <c r="F222" s="253"/>
      <c r="G222" s="253"/>
      <c r="H222" s="253"/>
      <c r="I222" s="253"/>
      <c r="J222" s="253"/>
      <c r="K222" s="253"/>
      <c r="L222" s="253"/>
    </row>
    <row r="223" spans="3:12">
      <c r="C223" s="253"/>
      <c r="D223" s="253"/>
      <c r="E223" s="253"/>
      <c r="F223" s="253"/>
      <c r="G223" s="253"/>
      <c r="H223" s="253"/>
      <c r="I223" s="253"/>
      <c r="J223" s="253"/>
      <c r="K223" s="253"/>
      <c r="L223" s="253"/>
    </row>
    <row r="224" spans="3:12">
      <c r="C224" s="253"/>
      <c r="D224" s="253"/>
      <c r="E224" s="253"/>
      <c r="F224" s="253"/>
      <c r="G224" s="253"/>
      <c r="H224" s="253"/>
      <c r="I224" s="253"/>
      <c r="J224" s="253"/>
      <c r="K224" s="253"/>
      <c r="L224" s="253"/>
    </row>
    <row r="225" spans="3:12">
      <c r="C225" s="253"/>
      <c r="D225" s="253"/>
      <c r="E225" s="253"/>
      <c r="F225" s="253"/>
      <c r="G225" s="253"/>
      <c r="H225" s="253"/>
      <c r="I225" s="253"/>
      <c r="J225" s="253"/>
      <c r="K225" s="253"/>
      <c r="L225" s="253"/>
    </row>
    <row r="226" spans="3:12">
      <c r="C226" s="253"/>
      <c r="D226" s="253"/>
      <c r="E226" s="253"/>
      <c r="F226" s="253"/>
      <c r="G226" s="253"/>
      <c r="H226" s="253"/>
      <c r="I226" s="253"/>
      <c r="J226" s="253"/>
      <c r="K226" s="253"/>
      <c r="L226" s="253"/>
    </row>
    <row r="227" spans="3:12">
      <c r="C227" s="253"/>
      <c r="D227" s="253"/>
      <c r="E227" s="253"/>
      <c r="F227" s="253"/>
      <c r="G227" s="253"/>
      <c r="H227" s="253"/>
      <c r="I227" s="253"/>
      <c r="J227" s="253"/>
      <c r="K227" s="253"/>
      <c r="L227" s="253"/>
    </row>
    <row r="228" spans="3:12">
      <c r="C228" s="253"/>
      <c r="D228" s="253"/>
      <c r="E228" s="253"/>
      <c r="F228" s="253"/>
      <c r="G228" s="253"/>
      <c r="H228" s="253"/>
      <c r="I228" s="253"/>
      <c r="J228" s="253"/>
      <c r="K228" s="253"/>
      <c r="L228" s="253"/>
    </row>
    <row r="229" spans="3:12">
      <c r="C229" s="253"/>
      <c r="D229" s="253"/>
      <c r="E229" s="253"/>
      <c r="F229" s="253"/>
      <c r="G229" s="253"/>
      <c r="H229" s="253"/>
      <c r="I229" s="253"/>
      <c r="J229" s="253"/>
      <c r="K229" s="253"/>
      <c r="L229" s="253"/>
    </row>
    <row r="230" spans="3:12">
      <c r="C230" s="253"/>
      <c r="D230" s="253"/>
      <c r="E230" s="253"/>
      <c r="F230" s="253"/>
      <c r="G230" s="253"/>
      <c r="H230" s="253"/>
      <c r="I230" s="253"/>
      <c r="J230" s="253"/>
      <c r="K230" s="253"/>
      <c r="L230" s="253"/>
    </row>
    <row r="231" spans="3:12">
      <c r="C231" s="253"/>
      <c r="D231" s="253"/>
      <c r="E231" s="253"/>
      <c r="F231" s="253"/>
      <c r="G231" s="253"/>
      <c r="H231" s="253"/>
      <c r="I231" s="253"/>
      <c r="J231" s="253"/>
      <c r="K231" s="253"/>
      <c r="L231" s="253"/>
    </row>
    <row r="232" spans="3:12">
      <c r="C232" s="253"/>
      <c r="D232" s="253"/>
      <c r="E232" s="253"/>
      <c r="F232" s="253"/>
      <c r="G232" s="253"/>
      <c r="H232" s="253"/>
      <c r="I232" s="253"/>
      <c r="J232" s="253"/>
      <c r="K232" s="253"/>
      <c r="L232" s="253"/>
    </row>
    <row r="233" spans="3:12">
      <c r="C233" s="253"/>
      <c r="D233" s="253"/>
      <c r="E233" s="253"/>
      <c r="F233" s="253"/>
      <c r="G233" s="253"/>
      <c r="H233" s="253"/>
      <c r="I233" s="253"/>
      <c r="J233" s="253"/>
      <c r="K233" s="253"/>
      <c r="L233" s="253"/>
    </row>
    <row r="234" spans="3:12">
      <c r="C234" s="253"/>
      <c r="D234" s="253"/>
      <c r="E234" s="253"/>
      <c r="F234" s="253"/>
      <c r="G234" s="253"/>
      <c r="H234" s="253"/>
      <c r="I234" s="253"/>
      <c r="J234" s="253"/>
      <c r="K234" s="253"/>
      <c r="L234" s="253"/>
    </row>
    <row r="235" spans="3:12">
      <c r="C235" s="253"/>
      <c r="D235" s="253"/>
      <c r="E235" s="253"/>
      <c r="F235" s="253"/>
      <c r="G235" s="253"/>
      <c r="H235" s="253"/>
      <c r="I235" s="253"/>
      <c r="J235" s="253"/>
      <c r="K235" s="253"/>
      <c r="L235" s="253"/>
    </row>
  </sheetData>
  <printOptions horizontalCentered="1"/>
  <pageMargins left="0.2" right="0.2" top="0.5" bottom="0.5" header="0.3" footer="0.3"/>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8000"/>
  </sheetPr>
  <dimension ref="A1:T138"/>
  <sheetViews>
    <sheetView zoomScale="70" zoomScaleNormal="70" workbookViewId="0">
      <selection activeCell="C2" sqref="C2"/>
    </sheetView>
  </sheetViews>
  <sheetFormatPr defaultRowHeight="14.5"/>
  <cols>
    <col min="2" max="2" width="9.1796875" style="348"/>
    <col min="3" max="3" width="74.54296875" customWidth="1"/>
    <col min="4" max="4" width="7.81640625" customWidth="1"/>
    <col min="5" max="5" width="19.54296875" bestFit="1" customWidth="1"/>
    <col min="7" max="7" width="16.26953125" customWidth="1"/>
    <col min="8" max="8" width="16.26953125" style="449" customWidth="1"/>
    <col min="9" max="9" width="13.54296875" style="449" customWidth="1"/>
    <col min="10" max="10" width="105.08984375" customWidth="1"/>
    <col min="13" max="13" width="13.26953125" customWidth="1"/>
  </cols>
  <sheetData>
    <row r="1" spans="1:20" s="449" customFormat="1"/>
    <row r="2" spans="1:20" s="449" customFormat="1" ht="15.5">
      <c r="J2" s="518" t="s">
        <v>535</v>
      </c>
    </row>
    <row r="3" spans="1:20" s="449" customFormat="1" ht="15.5">
      <c r="J3" s="747" t="str">
        <f>'Attachment H-32A'!$K$2</f>
        <v>With corrections under Commission Consideration in Docket No. ER20-2942</v>
      </c>
    </row>
    <row r="4" spans="1:20" s="449" customFormat="1" ht="26">
      <c r="B4" s="63" t="s">
        <v>50</v>
      </c>
      <c r="C4" s="433"/>
      <c r="D4" s="433"/>
      <c r="E4" s="433"/>
      <c r="F4" s="433"/>
      <c r="G4" s="433"/>
      <c r="H4" s="433"/>
      <c r="I4" s="433"/>
      <c r="J4" s="433"/>
    </row>
    <row r="5" spans="1:20" ht="15.5">
      <c r="B5" s="537" t="s">
        <v>396</v>
      </c>
      <c r="C5" s="549"/>
      <c r="D5" s="549"/>
      <c r="E5" s="549"/>
      <c r="F5" s="549"/>
      <c r="G5" s="549"/>
      <c r="H5" s="549"/>
      <c r="I5" s="549"/>
      <c r="J5" s="549"/>
      <c r="K5" s="397"/>
      <c r="L5" s="397"/>
      <c r="M5" s="397"/>
      <c r="N5" s="397"/>
      <c r="O5" s="397"/>
      <c r="P5" s="397"/>
      <c r="Q5" s="397"/>
      <c r="R5" s="397"/>
      <c r="S5" s="397"/>
      <c r="T5" s="397"/>
    </row>
    <row r="6" spans="1:20" ht="15.5">
      <c r="A6" s="397"/>
      <c r="B6" s="397"/>
      <c r="C6" s="397"/>
      <c r="D6" s="397"/>
      <c r="E6" s="397"/>
      <c r="F6" s="397"/>
      <c r="G6" s="397"/>
      <c r="H6" s="451"/>
      <c r="I6" s="451"/>
      <c r="J6" s="551" t="s">
        <v>464</v>
      </c>
      <c r="K6" s="397"/>
      <c r="L6" s="397"/>
      <c r="M6" s="397"/>
      <c r="N6" s="397"/>
      <c r="O6" s="397"/>
      <c r="P6" s="397"/>
      <c r="Q6" s="397"/>
      <c r="R6" s="397"/>
      <c r="S6" s="397"/>
      <c r="T6" s="397"/>
    </row>
    <row r="7" spans="1:20" ht="15.5">
      <c r="A7" s="397"/>
      <c r="B7" s="397"/>
      <c r="C7" s="397"/>
      <c r="D7" s="397"/>
      <c r="E7" s="397"/>
      <c r="F7" s="397"/>
      <c r="G7" s="397"/>
      <c r="H7" s="451"/>
      <c r="I7" s="451"/>
      <c r="J7" s="397"/>
      <c r="K7" s="397"/>
      <c r="L7" s="397"/>
      <c r="M7" s="397"/>
      <c r="N7" s="397"/>
      <c r="O7" s="397"/>
      <c r="P7" s="397"/>
      <c r="Q7" s="397"/>
      <c r="R7" s="397"/>
      <c r="S7" s="397"/>
      <c r="T7" s="397"/>
    </row>
    <row r="8" spans="1:20" ht="15.5">
      <c r="A8" s="397"/>
      <c r="B8" s="397"/>
      <c r="C8" s="419" t="s">
        <v>448</v>
      </c>
      <c r="D8" s="397"/>
      <c r="E8" s="397"/>
      <c r="F8" s="397"/>
      <c r="G8" s="397"/>
      <c r="H8" s="451"/>
      <c r="I8" s="451"/>
      <c r="J8" s="397"/>
      <c r="K8" s="397"/>
      <c r="L8" s="397"/>
      <c r="M8" s="397"/>
      <c r="N8" s="397"/>
      <c r="O8" s="397"/>
      <c r="P8" s="397"/>
      <c r="Q8" s="397"/>
      <c r="R8" s="397"/>
      <c r="S8" s="397"/>
      <c r="T8" s="397"/>
    </row>
    <row r="9" spans="1:20" s="449" customFormat="1" ht="15.5">
      <c r="A9" s="451"/>
      <c r="B9" s="451"/>
      <c r="C9" s="451"/>
      <c r="D9" s="451"/>
      <c r="E9" s="478"/>
      <c r="F9" s="478"/>
      <c r="G9" s="478"/>
      <c r="H9" s="478"/>
      <c r="I9" s="478"/>
      <c r="J9" s="478"/>
      <c r="K9" s="451"/>
      <c r="L9" s="451"/>
      <c r="M9" s="451"/>
      <c r="N9" s="451"/>
      <c r="O9" s="451"/>
      <c r="P9" s="451"/>
      <c r="Q9" s="451"/>
      <c r="R9" s="451"/>
      <c r="S9" s="451"/>
      <c r="T9" s="451"/>
    </row>
    <row r="10" spans="1:20" ht="15.5">
      <c r="A10" s="397"/>
      <c r="B10" s="397"/>
      <c r="C10" s="405" t="s">
        <v>397</v>
      </c>
      <c r="D10" s="397"/>
      <c r="E10" s="478"/>
      <c r="F10" s="478"/>
      <c r="G10" s="478"/>
      <c r="H10" s="478"/>
      <c r="I10" s="478"/>
      <c r="J10" s="478"/>
      <c r="K10" s="397"/>
      <c r="L10" s="397"/>
      <c r="M10" s="397"/>
      <c r="N10" s="397"/>
      <c r="O10" s="397"/>
      <c r="P10" s="397"/>
      <c r="Q10" s="397"/>
      <c r="R10" s="397"/>
      <c r="S10" s="397"/>
      <c r="T10" s="397"/>
    </row>
    <row r="11" spans="1:20" ht="15.5">
      <c r="A11" s="397"/>
      <c r="B11" s="397"/>
      <c r="C11" s="397"/>
      <c r="D11" s="397"/>
      <c r="E11" s="478"/>
      <c r="F11" s="478"/>
      <c r="G11" s="478"/>
      <c r="H11" s="478"/>
      <c r="I11" s="478"/>
      <c r="J11" s="478"/>
      <c r="K11" s="397"/>
      <c r="L11" s="397"/>
      <c r="M11" s="397"/>
      <c r="N11" s="397"/>
      <c r="O11" s="397"/>
      <c r="P11" s="397"/>
      <c r="Q11" s="397"/>
      <c r="R11" s="397"/>
      <c r="S11" s="397"/>
      <c r="T11" s="397"/>
    </row>
    <row r="12" spans="1:20" ht="15.5">
      <c r="A12" s="397"/>
      <c r="B12" s="397"/>
      <c r="C12" s="397" t="s">
        <v>343</v>
      </c>
      <c r="D12" s="397"/>
      <c r="E12" s="478"/>
      <c r="F12" s="478"/>
      <c r="G12" s="478"/>
      <c r="H12" s="478"/>
      <c r="I12" s="478"/>
      <c r="J12" s="478"/>
      <c r="K12" s="397"/>
      <c r="L12" s="397"/>
      <c r="M12" s="397"/>
      <c r="N12" s="397"/>
      <c r="O12" s="397"/>
      <c r="P12" s="397"/>
      <c r="Q12" s="397"/>
      <c r="R12" s="397"/>
      <c r="S12" s="397"/>
      <c r="T12" s="397"/>
    </row>
    <row r="13" spans="1:20" ht="15.5">
      <c r="A13" s="397"/>
      <c r="B13" s="399" t="s">
        <v>1</v>
      </c>
      <c r="C13" s="397"/>
      <c r="D13" s="397"/>
      <c r="E13" s="397"/>
      <c r="F13" s="397"/>
      <c r="G13" s="397"/>
      <c r="H13" s="451"/>
      <c r="I13" s="451"/>
      <c r="J13" s="397"/>
      <c r="K13" s="397"/>
      <c r="L13" s="397"/>
      <c r="M13" s="397"/>
      <c r="N13" s="397"/>
      <c r="O13" s="397"/>
      <c r="P13" s="397"/>
      <c r="Q13" s="397"/>
      <c r="R13" s="397"/>
      <c r="S13" s="397"/>
      <c r="T13" s="397"/>
    </row>
    <row r="14" spans="1:20" ht="15.5">
      <c r="A14" s="397"/>
      <c r="B14" s="401" t="s">
        <v>2</v>
      </c>
      <c r="C14" s="401" t="s">
        <v>288</v>
      </c>
      <c r="D14" s="397"/>
      <c r="E14" s="418" t="s">
        <v>287</v>
      </c>
      <c r="F14" s="397"/>
      <c r="G14" s="401" t="s">
        <v>81</v>
      </c>
      <c r="H14" s="454"/>
      <c r="I14" s="600" t="s">
        <v>358</v>
      </c>
      <c r="J14" s="401" t="s">
        <v>289</v>
      </c>
      <c r="K14" s="397"/>
      <c r="L14" s="397"/>
      <c r="N14" s="397"/>
      <c r="O14" s="397"/>
      <c r="P14" s="397"/>
      <c r="Q14" s="397"/>
      <c r="R14" s="397"/>
      <c r="S14" s="397"/>
      <c r="T14" s="397"/>
    </row>
    <row r="15" spans="1:20" ht="15.5">
      <c r="A15" s="397"/>
      <c r="B15" s="399" t="s">
        <v>22</v>
      </c>
      <c r="C15" s="399" t="s">
        <v>23</v>
      </c>
      <c r="D15" s="397"/>
      <c r="E15" s="399" t="s">
        <v>24</v>
      </c>
      <c r="F15" s="397"/>
      <c r="G15" s="399" t="s">
        <v>25</v>
      </c>
      <c r="H15" s="453"/>
      <c r="I15" s="453" t="s">
        <v>26</v>
      </c>
      <c r="J15" s="399" t="s">
        <v>45</v>
      </c>
      <c r="K15" s="397"/>
      <c r="L15" s="397"/>
      <c r="M15" s="397"/>
      <c r="N15" s="397"/>
      <c r="O15" s="397"/>
      <c r="P15" s="397"/>
      <c r="Q15" s="397"/>
      <c r="R15" s="397"/>
      <c r="S15" s="397"/>
      <c r="T15" s="397"/>
    </row>
    <row r="16" spans="1:20" ht="15.5">
      <c r="A16" s="397"/>
      <c r="C16" s="397"/>
      <c r="D16" s="397"/>
      <c r="E16" s="397"/>
      <c r="F16" s="397"/>
      <c r="G16" s="397"/>
      <c r="H16" s="451"/>
      <c r="I16" s="451"/>
      <c r="J16" s="397"/>
      <c r="K16" s="397"/>
      <c r="L16" s="397"/>
      <c r="M16" s="397"/>
      <c r="N16" s="397"/>
      <c r="O16" s="397"/>
      <c r="P16" s="397"/>
      <c r="Q16" s="397"/>
      <c r="R16" s="397"/>
      <c r="S16" s="397"/>
      <c r="T16" s="397"/>
    </row>
    <row r="17" spans="1:20" ht="15.5">
      <c r="A17" s="397"/>
      <c r="B17" s="399">
        <v>1</v>
      </c>
      <c r="C17" s="406" t="s">
        <v>536</v>
      </c>
      <c r="D17" s="397"/>
      <c r="E17" s="400" t="s">
        <v>286</v>
      </c>
      <c r="F17" s="397"/>
      <c r="G17" s="403"/>
      <c r="H17" s="456"/>
      <c r="I17" s="456"/>
      <c r="J17" s="397" t="s">
        <v>521</v>
      </c>
      <c r="K17" s="397"/>
      <c r="L17" s="397"/>
      <c r="M17" s="397"/>
      <c r="N17" s="397"/>
      <c r="O17" s="397"/>
      <c r="P17" s="397"/>
      <c r="Q17" s="397"/>
      <c r="R17" s="397"/>
      <c r="S17" s="397"/>
      <c r="T17" s="397"/>
    </row>
    <row r="18" spans="1:20" ht="15.5">
      <c r="A18" s="397"/>
      <c r="B18" s="399">
        <f>B17+1</f>
        <v>2</v>
      </c>
      <c r="C18" s="397"/>
      <c r="D18" s="397"/>
      <c r="E18" s="397"/>
      <c r="F18" s="397"/>
      <c r="G18" s="398" t="s">
        <v>413</v>
      </c>
      <c r="H18" s="452" t="s">
        <v>413</v>
      </c>
      <c r="I18" s="452" t="s">
        <v>413</v>
      </c>
      <c r="J18" s="397"/>
      <c r="K18" s="397"/>
      <c r="L18" s="397"/>
      <c r="M18" s="397"/>
      <c r="N18" s="397"/>
      <c r="O18" s="397"/>
      <c r="P18" s="397"/>
      <c r="Q18" s="397"/>
      <c r="R18" s="397"/>
      <c r="S18" s="397"/>
      <c r="T18" s="397"/>
    </row>
    <row r="19" spans="1:20" ht="15.5">
      <c r="A19" s="397"/>
      <c r="B19" s="453">
        <f t="shared" ref="B19:B104" si="0">B18+1</f>
        <v>3</v>
      </c>
      <c r="C19" s="446" t="s">
        <v>496</v>
      </c>
      <c r="D19" s="397"/>
      <c r="E19" s="454" t="s">
        <v>4</v>
      </c>
      <c r="F19" s="454" t="s">
        <v>344</v>
      </c>
      <c r="G19" s="555" t="s">
        <v>80</v>
      </c>
      <c r="H19" s="555" t="s">
        <v>82</v>
      </c>
      <c r="I19" s="555" t="s">
        <v>549</v>
      </c>
      <c r="J19" s="446" t="s">
        <v>521</v>
      </c>
      <c r="K19" s="397"/>
      <c r="L19" s="397"/>
      <c r="M19" s="397"/>
      <c r="N19" s="397"/>
      <c r="O19" s="397"/>
      <c r="P19" s="397"/>
      <c r="Q19" s="397"/>
      <c r="R19" s="397"/>
      <c r="S19" s="397"/>
      <c r="T19" s="397"/>
    </row>
    <row r="20" spans="1:20" s="449" customFormat="1" ht="15.5">
      <c r="A20" s="451"/>
      <c r="B20" s="453">
        <f t="shared" si="0"/>
        <v>4</v>
      </c>
      <c r="C20" s="557" t="s">
        <v>595</v>
      </c>
      <c r="D20" s="714"/>
      <c r="E20" s="123">
        <v>214073</v>
      </c>
      <c r="F20" s="583">
        <v>1</v>
      </c>
      <c r="G20" s="456">
        <f>F20*E20</f>
        <v>214073</v>
      </c>
      <c r="H20" s="456"/>
      <c r="I20" s="456">
        <f>E20-G20</f>
        <v>0</v>
      </c>
      <c r="J20" s="455" t="s">
        <v>631</v>
      </c>
      <c r="K20" s="451"/>
      <c r="L20" s="451"/>
      <c r="M20" s="451"/>
      <c r="N20" s="451"/>
      <c r="O20" s="451"/>
      <c r="P20" s="451"/>
      <c r="Q20" s="451"/>
      <c r="R20" s="451"/>
      <c r="S20" s="451"/>
      <c r="T20" s="451"/>
    </row>
    <row r="21" spans="1:20" s="449" customFormat="1" ht="15.5">
      <c r="A21" s="451"/>
      <c r="B21" s="453">
        <f t="shared" si="0"/>
        <v>5</v>
      </c>
      <c r="C21" s="557" t="s">
        <v>596</v>
      </c>
      <c r="D21" s="714"/>
      <c r="E21" s="123">
        <v>254671</v>
      </c>
      <c r="F21" s="583">
        <v>1</v>
      </c>
      <c r="G21" s="456">
        <f t="shared" ref="G21" si="1">F21*E21</f>
        <v>254671</v>
      </c>
      <c r="H21" s="456"/>
      <c r="I21" s="456">
        <f t="shared" ref="I21" si="2">E21-G21</f>
        <v>0</v>
      </c>
      <c r="J21" s="455" t="s">
        <v>632</v>
      </c>
      <c r="K21" s="451"/>
      <c r="L21" s="451"/>
      <c r="M21" s="451"/>
      <c r="N21" s="451"/>
      <c r="O21" s="451"/>
      <c r="P21" s="451"/>
      <c r="Q21" s="451"/>
      <c r="R21" s="451"/>
      <c r="S21" s="451"/>
      <c r="T21" s="451"/>
    </row>
    <row r="22" spans="1:20" s="449" customFormat="1" ht="15.5">
      <c r="A22" s="451"/>
      <c r="B22" s="453">
        <f t="shared" si="0"/>
        <v>6</v>
      </c>
      <c r="C22" s="455"/>
      <c r="D22" s="590"/>
      <c r="E22" s="477"/>
      <c r="F22" s="583">
        <v>1</v>
      </c>
      <c r="G22" s="456">
        <f>F22*E22</f>
        <v>0</v>
      </c>
      <c r="H22" s="456"/>
      <c r="I22" s="456"/>
      <c r="J22" s="455"/>
      <c r="K22" s="451"/>
      <c r="L22" s="451"/>
      <c r="M22" s="451"/>
      <c r="N22" s="451"/>
      <c r="O22" s="451"/>
      <c r="P22" s="451"/>
      <c r="Q22" s="451"/>
      <c r="R22" s="451"/>
      <c r="S22" s="451"/>
      <c r="T22" s="451"/>
    </row>
    <row r="23" spans="1:20" s="449" customFormat="1" ht="15.5">
      <c r="A23" s="451"/>
      <c r="B23" s="453">
        <f t="shared" si="0"/>
        <v>7</v>
      </c>
      <c r="C23" s="455"/>
      <c r="D23" s="590"/>
      <c r="E23" s="452"/>
      <c r="F23" s="442"/>
      <c r="G23" s="456">
        <f t="shared" ref="G23" si="3">F23*E23</f>
        <v>0</v>
      </c>
      <c r="H23" s="456"/>
      <c r="I23" s="456">
        <f t="shared" ref="I23" si="4">E23-G23</f>
        <v>0</v>
      </c>
      <c r="J23" s="455"/>
      <c r="K23" s="451"/>
      <c r="L23" s="451"/>
      <c r="M23" s="451"/>
      <c r="N23" s="451"/>
      <c r="O23" s="451"/>
      <c r="P23" s="451"/>
      <c r="Q23" s="451"/>
      <c r="R23" s="451"/>
      <c r="S23" s="451"/>
      <c r="T23" s="451"/>
    </row>
    <row r="24" spans="1:20" s="449" customFormat="1" ht="18.5">
      <c r="A24" s="451"/>
      <c r="B24" s="453">
        <f t="shared" si="0"/>
        <v>8</v>
      </c>
      <c r="C24" s="455"/>
      <c r="D24" s="590"/>
      <c r="E24" s="686">
        <v>0</v>
      </c>
      <c r="F24" s="442"/>
      <c r="G24" s="457">
        <v>0</v>
      </c>
      <c r="H24" s="457">
        <v>0</v>
      </c>
      <c r="I24" s="457">
        <v>0</v>
      </c>
      <c r="J24" s="455"/>
      <c r="K24" s="451"/>
      <c r="L24" s="451"/>
      <c r="M24" s="451"/>
      <c r="N24" s="451"/>
      <c r="O24" s="451"/>
      <c r="P24" s="451"/>
      <c r="Q24" s="451"/>
      <c r="R24" s="451"/>
      <c r="S24" s="451"/>
      <c r="T24" s="451"/>
    </row>
    <row r="25" spans="1:20" s="348" customFormat="1" ht="15.5">
      <c r="A25" s="397"/>
      <c r="B25" s="453">
        <f t="shared" si="0"/>
        <v>9</v>
      </c>
      <c r="C25" s="455" t="s">
        <v>570</v>
      </c>
      <c r="D25" s="590"/>
      <c r="E25" s="452">
        <f>SUM(E20:E23)</f>
        <v>468744</v>
      </c>
      <c r="F25" s="442"/>
      <c r="G25" s="456">
        <f>SUM(G20:G24)</f>
        <v>468744</v>
      </c>
      <c r="H25" s="456">
        <f t="shared" ref="H25:I25" si="5">SUM(H20:H24)</f>
        <v>0</v>
      </c>
      <c r="I25" s="456">
        <f t="shared" si="5"/>
        <v>0</v>
      </c>
      <c r="J25" s="455" t="s">
        <v>313</v>
      </c>
      <c r="K25" s="397"/>
      <c r="L25" s="397"/>
      <c r="M25" s="397"/>
      <c r="N25" s="397"/>
      <c r="O25" s="397"/>
      <c r="P25" s="397"/>
      <c r="Q25" s="397"/>
      <c r="R25" s="397"/>
      <c r="S25" s="397"/>
      <c r="T25" s="397"/>
    </row>
    <row r="26" spans="1:20" s="449" customFormat="1" ht="15.5">
      <c r="A26" s="451"/>
      <c r="B26" s="453"/>
      <c r="C26" s="455"/>
      <c r="D26" s="590"/>
      <c r="E26" s="452"/>
      <c r="F26" s="442"/>
      <c r="G26" s="456"/>
      <c r="H26" s="456"/>
      <c r="I26" s="456"/>
      <c r="J26" s="455"/>
      <c r="K26" s="451"/>
      <c r="L26" s="451"/>
      <c r="M26" s="451"/>
      <c r="N26" s="451"/>
      <c r="O26" s="451"/>
      <c r="P26" s="451"/>
      <c r="Q26" s="451"/>
      <c r="R26" s="451"/>
      <c r="S26" s="451"/>
      <c r="T26" s="451"/>
    </row>
    <row r="27" spans="1:20" s="449" customFormat="1" ht="15.5">
      <c r="A27" s="451"/>
      <c r="B27" s="453">
        <f>B25+1</f>
        <v>10</v>
      </c>
      <c r="C27" s="693" t="s">
        <v>308</v>
      </c>
      <c r="D27" s="590"/>
      <c r="E27" s="452"/>
      <c r="F27" s="442"/>
      <c r="G27" s="452"/>
      <c r="H27" s="452"/>
      <c r="I27" s="452"/>
      <c r="J27" s="451"/>
      <c r="K27" s="451"/>
      <c r="L27" s="451"/>
      <c r="M27" s="451"/>
      <c r="N27" s="451"/>
      <c r="O27" s="451"/>
      <c r="P27" s="451"/>
      <c r="Q27" s="451"/>
      <c r="R27" s="451"/>
      <c r="S27" s="451"/>
      <c r="T27" s="451"/>
    </row>
    <row r="28" spans="1:20" s="348" customFormat="1" ht="15.5">
      <c r="A28" s="397"/>
      <c r="B28" s="453">
        <f t="shared" si="0"/>
        <v>11</v>
      </c>
      <c r="C28" s="455"/>
      <c r="D28" s="590"/>
      <c r="E28" s="452"/>
      <c r="F28" s="442"/>
      <c r="G28" s="477"/>
      <c r="H28" s="477"/>
      <c r="I28" s="477"/>
      <c r="J28" s="478"/>
      <c r="K28" s="397"/>
      <c r="L28" s="397"/>
      <c r="M28" s="397"/>
      <c r="N28" s="397"/>
      <c r="O28" s="397"/>
      <c r="P28" s="397"/>
      <c r="Q28" s="397"/>
      <c r="R28" s="397"/>
      <c r="S28" s="397"/>
      <c r="T28" s="397"/>
    </row>
    <row r="29" spans="1:20" s="348" customFormat="1" ht="15.5">
      <c r="A29" s="397"/>
      <c r="B29" s="453">
        <f t="shared" si="0"/>
        <v>12</v>
      </c>
      <c r="C29" s="455" t="s">
        <v>308</v>
      </c>
      <c r="D29" s="590"/>
      <c r="E29" s="452">
        <v>99944</v>
      </c>
      <c r="F29" s="442"/>
      <c r="G29" s="403">
        <v>0</v>
      </c>
      <c r="H29" s="456">
        <f>E29</f>
        <v>99944</v>
      </c>
      <c r="I29" s="456"/>
      <c r="J29" s="402" t="s">
        <v>633</v>
      </c>
      <c r="K29" s="397"/>
      <c r="L29" s="478"/>
      <c r="M29" s="478"/>
      <c r="N29" s="478"/>
      <c r="O29" s="478"/>
      <c r="P29" s="478"/>
      <c r="Q29" s="478"/>
      <c r="R29" s="478"/>
      <c r="S29" s="397"/>
      <c r="T29" s="397"/>
    </row>
    <row r="30" spans="1:20" s="348" customFormat="1" ht="15.5">
      <c r="A30" s="397"/>
      <c r="B30" s="453">
        <f t="shared" si="0"/>
        <v>13</v>
      </c>
      <c r="C30" s="455" t="s">
        <v>308</v>
      </c>
      <c r="D30" s="590"/>
      <c r="E30" s="452"/>
      <c r="F30" s="442"/>
      <c r="G30" s="403"/>
      <c r="H30" s="456"/>
      <c r="I30" s="456"/>
      <c r="J30" s="455" t="s">
        <v>290</v>
      </c>
      <c r="K30" s="397"/>
      <c r="L30" s="397"/>
      <c r="M30" s="397"/>
      <c r="N30" s="397"/>
      <c r="O30" s="397"/>
      <c r="P30" s="397"/>
      <c r="Q30" s="397"/>
      <c r="R30" s="397"/>
      <c r="S30" s="397"/>
      <c r="T30" s="397"/>
    </row>
    <row r="31" spans="1:20" s="348" customFormat="1" ht="15.5">
      <c r="A31" s="397"/>
      <c r="B31" s="453">
        <f t="shared" si="0"/>
        <v>14</v>
      </c>
      <c r="C31" s="455" t="s">
        <v>308</v>
      </c>
      <c r="D31" s="590"/>
      <c r="E31" s="452"/>
      <c r="F31" s="442"/>
      <c r="G31" s="403">
        <v>0</v>
      </c>
      <c r="H31" s="456"/>
      <c r="I31" s="456">
        <f t="shared" ref="I31:I32" si="6">E31-G31</f>
        <v>0</v>
      </c>
      <c r="J31" s="455" t="s">
        <v>290</v>
      </c>
      <c r="K31" s="397"/>
      <c r="L31" s="397"/>
      <c r="M31" s="397"/>
      <c r="N31" s="397"/>
      <c r="O31" s="397"/>
      <c r="P31" s="397"/>
      <c r="Q31" s="397"/>
      <c r="R31" s="397"/>
      <c r="S31" s="397"/>
      <c r="T31" s="397"/>
    </row>
    <row r="32" spans="1:20" s="348" customFormat="1" ht="15.5">
      <c r="A32" s="397"/>
      <c r="B32" s="453">
        <f t="shared" si="0"/>
        <v>15</v>
      </c>
      <c r="C32" s="455" t="s">
        <v>308</v>
      </c>
      <c r="D32" s="590"/>
      <c r="E32" s="477"/>
      <c r="F32" s="583"/>
      <c r="G32" s="456"/>
      <c r="H32" s="456"/>
      <c r="I32" s="456">
        <f t="shared" si="6"/>
        <v>0</v>
      </c>
      <c r="J32" s="455" t="s">
        <v>290</v>
      </c>
      <c r="K32" s="397"/>
      <c r="L32" s="397"/>
      <c r="M32" s="397"/>
      <c r="N32" s="397"/>
      <c r="O32" s="397"/>
      <c r="P32" s="397"/>
      <c r="Q32" s="397"/>
      <c r="R32" s="397"/>
      <c r="S32" s="397"/>
      <c r="T32" s="397"/>
    </row>
    <row r="33" spans="1:20" s="449" customFormat="1" ht="18.5">
      <c r="A33" s="451"/>
      <c r="B33" s="453">
        <f t="shared" si="0"/>
        <v>16</v>
      </c>
      <c r="C33" s="455" t="s">
        <v>308</v>
      </c>
      <c r="D33" s="590"/>
      <c r="E33" s="686">
        <v>0</v>
      </c>
      <c r="F33" s="442"/>
      <c r="G33" s="457">
        <v>0</v>
      </c>
      <c r="H33" s="457">
        <v>0</v>
      </c>
      <c r="I33" s="457">
        <v>0</v>
      </c>
      <c r="J33" s="455" t="s">
        <v>290</v>
      </c>
      <c r="K33" s="451"/>
      <c r="L33" s="451"/>
      <c r="M33" s="451"/>
      <c r="N33" s="451"/>
      <c r="O33" s="451"/>
      <c r="P33" s="451"/>
      <c r="Q33" s="451"/>
      <c r="R33" s="451"/>
      <c r="S33" s="451"/>
      <c r="T33" s="451"/>
    </row>
    <row r="34" spans="1:20" s="348" customFormat="1" ht="15.5">
      <c r="A34" s="397"/>
      <c r="B34" s="453">
        <f t="shared" si="0"/>
        <v>17</v>
      </c>
      <c r="C34" s="455" t="s">
        <v>569</v>
      </c>
      <c r="D34" s="590"/>
      <c r="E34" s="452">
        <f>SUM(E28:E33)</f>
        <v>99944</v>
      </c>
      <c r="F34" s="442"/>
      <c r="G34" s="456">
        <f t="shared" ref="G34:I34" si="7">SUM(G28:G33)</f>
        <v>0</v>
      </c>
      <c r="H34" s="456">
        <f t="shared" si="7"/>
        <v>99944</v>
      </c>
      <c r="I34" s="456">
        <f t="shared" si="7"/>
        <v>0</v>
      </c>
      <c r="J34" s="455" t="s">
        <v>314</v>
      </c>
      <c r="K34" s="397"/>
      <c r="L34" s="397"/>
      <c r="M34" s="397"/>
      <c r="N34" s="397"/>
      <c r="O34" s="397"/>
      <c r="P34" s="397"/>
      <c r="Q34" s="397"/>
      <c r="R34" s="397"/>
      <c r="S34" s="397"/>
      <c r="T34" s="397"/>
    </row>
    <row r="35" spans="1:20" s="449" customFormat="1" ht="15.5">
      <c r="A35" s="451"/>
      <c r="B35" s="453"/>
      <c r="C35" s="455"/>
      <c r="D35" s="590"/>
      <c r="E35" s="452"/>
      <c r="F35" s="442"/>
      <c r="G35" s="456"/>
      <c r="H35" s="456"/>
      <c r="I35" s="456"/>
      <c r="J35" s="455"/>
      <c r="K35" s="451"/>
      <c r="L35" s="451"/>
      <c r="M35" s="451"/>
      <c r="N35" s="451"/>
      <c r="O35" s="451"/>
      <c r="P35" s="451"/>
      <c r="Q35" s="451"/>
      <c r="R35" s="451"/>
      <c r="S35" s="451"/>
      <c r="T35" s="451"/>
    </row>
    <row r="36" spans="1:20" s="449" customFormat="1" ht="15.5">
      <c r="A36" s="451"/>
      <c r="B36" s="453">
        <f>B34+1</f>
        <v>18</v>
      </c>
      <c r="C36" s="693" t="s">
        <v>567</v>
      </c>
      <c r="D36" s="590"/>
      <c r="E36" s="452"/>
      <c r="F36" s="442"/>
      <c r="G36" s="456"/>
      <c r="H36" s="456"/>
      <c r="I36" s="456"/>
      <c r="J36" s="455"/>
      <c r="K36" s="451"/>
      <c r="L36" s="451"/>
      <c r="M36" s="451"/>
      <c r="N36" s="451"/>
      <c r="O36" s="451"/>
      <c r="P36" s="451"/>
      <c r="Q36" s="451"/>
      <c r="R36" s="451"/>
      <c r="S36" s="451"/>
      <c r="T36" s="451"/>
    </row>
    <row r="37" spans="1:20" s="449" customFormat="1" ht="15.5">
      <c r="A37" s="451"/>
      <c r="B37" s="453">
        <f t="shared" si="0"/>
        <v>19</v>
      </c>
      <c r="C37" s="557" t="s">
        <v>597</v>
      </c>
      <c r="D37" s="714"/>
      <c r="E37" s="123">
        <v>38403.5</v>
      </c>
      <c r="F37" s="442">
        <v>1</v>
      </c>
      <c r="G37" s="456"/>
      <c r="H37" s="456"/>
      <c r="I37" s="456">
        <f>F37*E37</f>
        <v>38403.5</v>
      </c>
      <c r="J37" s="455" t="s">
        <v>598</v>
      </c>
      <c r="K37" s="451"/>
      <c r="L37" s="451"/>
      <c r="M37" s="451"/>
      <c r="N37" s="451"/>
      <c r="O37" s="451"/>
      <c r="P37" s="451"/>
      <c r="Q37" s="451"/>
      <c r="R37" s="451"/>
      <c r="S37" s="451"/>
      <c r="T37" s="451"/>
    </row>
    <row r="38" spans="1:20" s="449" customFormat="1" ht="15.5">
      <c r="A38" s="451"/>
      <c r="B38" s="453">
        <f t="shared" si="0"/>
        <v>20</v>
      </c>
      <c r="C38" s="455" t="s">
        <v>567</v>
      </c>
      <c r="D38" s="590"/>
      <c r="E38" s="452"/>
      <c r="F38" s="442"/>
      <c r="G38" s="456"/>
      <c r="H38" s="456"/>
      <c r="I38" s="456"/>
      <c r="J38" s="455"/>
      <c r="K38" s="451"/>
      <c r="L38" s="451"/>
      <c r="M38" s="451"/>
      <c r="N38" s="451"/>
      <c r="O38" s="451"/>
      <c r="P38" s="451"/>
      <c r="Q38" s="451"/>
      <c r="R38" s="451"/>
      <c r="S38" s="451"/>
      <c r="T38" s="451"/>
    </row>
    <row r="39" spans="1:20" s="449" customFormat="1" ht="15.5">
      <c r="A39" s="451"/>
      <c r="B39" s="453">
        <f t="shared" si="0"/>
        <v>21</v>
      </c>
      <c r="C39" s="455" t="s">
        <v>567</v>
      </c>
      <c r="D39" s="590"/>
      <c r="E39" s="452"/>
      <c r="F39" s="442"/>
      <c r="G39" s="456"/>
      <c r="H39" s="456"/>
      <c r="I39" s="456"/>
      <c r="J39" s="455"/>
      <c r="K39" s="451"/>
      <c r="L39" s="451"/>
      <c r="M39" s="451"/>
      <c r="N39" s="451"/>
      <c r="O39" s="451"/>
      <c r="P39" s="451"/>
      <c r="Q39" s="451"/>
      <c r="R39" s="451"/>
      <c r="S39" s="451"/>
      <c r="T39" s="451"/>
    </row>
    <row r="40" spans="1:20" s="449" customFormat="1" ht="15.5">
      <c r="A40" s="451"/>
      <c r="B40" s="453">
        <f t="shared" si="0"/>
        <v>22</v>
      </c>
      <c r="C40" s="455" t="s">
        <v>567</v>
      </c>
      <c r="D40" s="590"/>
      <c r="E40" s="452"/>
      <c r="F40" s="442"/>
      <c r="G40" s="456"/>
      <c r="H40" s="456"/>
      <c r="I40" s="456"/>
      <c r="J40" s="455"/>
      <c r="K40" s="451"/>
      <c r="L40" s="451"/>
      <c r="M40" s="451"/>
      <c r="N40" s="451"/>
      <c r="O40" s="451"/>
      <c r="P40" s="451"/>
      <c r="Q40" s="451"/>
      <c r="R40" s="451"/>
      <c r="S40" s="451"/>
      <c r="T40" s="451"/>
    </row>
    <row r="41" spans="1:20" s="449" customFormat="1" ht="18.5">
      <c r="A41" s="451"/>
      <c r="B41" s="453">
        <f t="shared" si="0"/>
        <v>23</v>
      </c>
      <c r="C41" s="455" t="s">
        <v>567</v>
      </c>
      <c r="D41" s="590"/>
      <c r="E41" s="686">
        <v>0</v>
      </c>
      <c r="F41" s="442"/>
      <c r="G41" s="457">
        <v>0</v>
      </c>
      <c r="H41" s="457">
        <v>0</v>
      </c>
      <c r="I41" s="457">
        <v>0</v>
      </c>
      <c r="J41" s="455"/>
      <c r="K41" s="451"/>
      <c r="L41" s="451"/>
      <c r="M41" s="451"/>
      <c r="N41" s="451" t="s">
        <v>608</v>
      </c>
      <c r="O41" s="451"/>
      <c r="P41" s="451"/>
      <c r="Q41" s="451"/>
      <c r="R41" s="451"/>
      <c r="S41" s="451"/>
      <c r="T41" s="451"/>
    </row>
    <row r="42" spans="1:20" s="449" customFormat="1" ht="15.5">
      <c r="A42" s="451"/>
      <c r="B42" s="453">
        <f t="shared" si="0"/>
        <v>24</v>
      </c>
      <c r="C42" s="455" t="s">
        <v>568</v>
      </c>
      <c r="D42" s="590"/>
      <c r="E42" s="452">
        <f>SUM(E37:E41)</f>
        <v>38403.5</v>
      </c>
      <c r="F42" s="442"/>
      <c r="G42" s="456">
        <f t="shared" ref="G42:I42" si="8">SUM(G37:G41)</f>
        <v>0</v>
      </c>
      <c r="H42" s="456">
        <f t="shared" si="8"/>
        <v>0</v>
      </c>
      <c r="I42" s="456">
        <f t="shared" si="8"/>
        <v>38403.5</v>
      </c>
      <c r="J42" s="455" t="s">
        <v>571</v>
      </c>
      <c r="K42" s="451"/>
      <c r="L42" s="451"/>
      <c r="M42" s="451"/>
      <c r="N42" s="451" t="s">
        <v>80</v>
      </c>
      <c r="O42" s="451" t="s">
        <v>82</v>
      </c>
      <c r="P42" s="451" t="s">
        <v>549</v>
      </c>
      <c r="Q42" s="451"/>
      <c r="R42" s="451"/>
      <c r="S42" s="451"/>
      <c r="T42" s="451"/>
    </row>
    <row r="43" spans="1:20" s="348" customFormat="1" ht="15.5">
      <c r="A43" s="397"/>
      <c r="B43" s="453">
        <f t="shared" si="0"/>
        <v>25</v>
      </c>
      <c r="C43" s="478"/>
      <c r="D43" s="590"/>
      <c r="E43" s="452"/>
      <c r="F43" s="442"/>
      <c r="G43" s="398"/>
      <c r="H43" s="452"/>
      <c r="I43" s="452"/>
      <c r="J43" s="397"/>
      <c r="K43" s="397"/>
      <c r="L43" s="397"/>
      <c r="M43" s="397"/>
      <c r="N43" s="397"/>
      <c r="O43" s="397"/>
      <c r="P43" s="397"/>
      <c r="Q43" s="397"/>
      <c r="R43" s="397"/>
      <c r="S43" s="397"/>
      <c r="T43" s="397"/>
    </row>
    <row r="44" spans="1:20" s="348" customFormat="1" ht="15.5">
      <c r="A44" s="397"/>
      <c r="B44" s="453">
        <f t="shared" si="0"/>
        <v>26</v>
      </c>
      <c r="C44" s="446" t="s">
        <v>588</v>
      </c>
      <c r="D44" s="590"/>
      <c r="E44" s="452"/>
      <c r="F44" s="442"/>
      <c r="G44" s="477"/>
      <c r="H44" s="477"/>
      <c r="I44" s="477"/>
      <c r="J44" s="478"/>
      <c r="K44" s="397"/>
      <c r="L44" s="397"/>
      <c r="M44" s="397"/>
      <c r="N44" s="691">
        <f>'H-32A-WP04 - Zonal Investment'!F57</f>
        <v>0.74114065065548262</v>
      </c>
      <c r="O44" s="691">
        <f>'H-32A-WP04 - Zonal Investment'!G57</f>
        <v>0.14898687922572415</v>
      </c>
      <c r="P44" s="691">
        <f>'H-32A-WP04 - Zonal Investment'!H57</f>
        <v>0.10987247011879325</v>
      </c>
      <c r="Q44" s="397"/>
      <c r="R44" s="397"/>
      <c r="S44" s="397"/>
      <c r="T44" s="397"/>
    </row>
    <row r="45" spans="1:20" s="348" customFormat="1" ht="15.5">
      <c r="A45" s="397"/>
      <c r="B45" s="453">
        <f t="shared" si="0"/>
        <v>27</v>
      </c>
      <c r="C45" s="455" t="s">
        <v>357</v>
      </c>
      <c r="D45" s="590"/>
      <c r="E45" s="477">
        <v>0</v>
      </c>
      <c r="F45" s="583"/>
      <c r="G45" s="456">
        <f>E45*N$44</f>
        <v>0</v>
      </c>
      <c r="H45" s="456">
        <f>E45*O$44</f>
        <v>0</v>
      </c>
      <c r="I45" s="456">
        <f>E45*P$44</f>
        <v>0</v>
      </c>
      <c r="J45" s="455" t="s">
        <v>290</v>
      </c>
      <c r="K45" s="397"/>
      <c r="L45" s="397"/>
      <c r="M45" s="397"/>
      <c r="N45" s="397"/>
      <c r="O45" s="397"/>
      <c r="P45" s="397"/>
      <c r="Q45" s="397"/>
      <c r="R45" s="397"/>
      <c r="S45" s="397"/>
      <c r="T45" s="397"/>
    </row>
    <row r="46" spans="1:20" s="348" customFormat="1" ht="15.5">
      <c r="A46" s="397"/>
      <c r="B46" s="453">
        <f t="shared" si="0"/>
        <v>28</v>
      </c>
      <c r="C46" s="455" t="s">
        <v>357</v>
      </c>
      <c r="D46" s="590"/>
      <c r="E46" s="477">
        <v>0</v>
      </c>
      <c r="F46" s="583"/>
      <c r="G46" s="456">
        <f>E46*N$44</f>
        <v>0</v>
      </c>
      <c r="H46" s="456">
        <f>E46*O$44</f>
        <v>0</v>
      </c>
      <c r="I46" s="456">
        <f>E46*P$44</f>
        <v>0</v>
      </c>
      <c r="J46" s="455" t="s">
        <v>290</v>
      </c>
      <c r="K46" s="397"/>
      <c r="L46" s="397"/>
      <c r="M46" s="397"/>
      <c r="N46" s="397"/>
      <c r="O46" s="397"/>
      <c r="P46" s="397"/>
      <c r="Q46" s="397"/>
      <c r="R46" s="397"/>
      <c r="S46" s="397"/>
      <c r="T46" s="397"/>
    </row>
    <row r="47" spans="1:20" s="449" customFormat="1" ht="15.5">
      <c r="A47" s="451"/>
      <c r="B47" s="453">
        <f t="shared" si="0"/>
        <v>29</v>
      </c>
      <c r="C47" s="455" t="s">
        <v>357</v>
      </c>
      <c r="D47" s="590"/>
      <c r="E47" s="477"/>
      <c r="F47" s="583"/>
      <c r="G47" s="456">
        <f>F47*E47</f>
        <v>0</v>
      </c>
      <c r="H47" s="456"/>
      <c r="I47" s="456">
        <f t="shared" ref="I47:I51" si="9">E47-G47</f>
        <v>0</v>
      </c>
      <c r="J47" s="455" t="s">
        <v>290</v>
      </c>
      <c r="K47" s="451"/>
      <c r="L47" s="451"/>
      <c r="M47" s="451"/>
      <c r="N47" s="451"/>
      <c r="O47" s="451"/>
      <c r="P47" s="451"/>
      <c r="Q47" s="451"/>
      <c r="R47" s="451"/>
      <c r="S47" s="451"/>
      <c r="T47" s="451"/>
    </row>
    <row r="48" spans="1:20" s="449" customFormat="1" ht="15.5">
      <c r="A48" s="451"/>
      <c r="B48" s="453">
        <f t="shared" si="0"/>
        <v>30</v>
      </c>
      <c r="C48" s="455" t="s">
        <v>357</v>
      </c>
      <c r="D48" s="478"/>
      <c r="E48" s="123"/>
      <c r="F48" s="583"/>
      <c r="G48" s="456">
        <f>F48*E48</f>
        <v>0</v>
      </c>
      <c r="H48" s="456"/>
      <c r="I48" s="456">
        <f t="shared" si="9"/>
        <v>0</v>
      </c>
      <c r="J48" s="455" t="s">
        <v>290</v>
      </c>
      <c r="K48" s="451"/>
      <c r="L48" s="451"/>
      <c r="M48" s="451"/>
      <c r="N48" s="451"/>
      <c r="O48" s="451"/>
      <c r="P48" s="451"/>
      <c r="Q48" s="451"/>
      <c r="R48" s="451"/>
      <c r="S48" s="451"/>
      <c r="T48" s="451"/>
    </row>
    <row r="49" spans="1:20" s="348" customFormat="1" ht="15.5">
      <c r="A49" s="397"/>
      <c r="B49" s="453">
        <f t="shared" si="0"/>
        <v>31</v>
      </c>
      <c r="C49" s="455" t="s">
        <v>357</v>
      </c>
      <c r="D49" s="478"/>
      <c r="E49" s="477"/>
      <c r="F49" s="583"/>
      <c r="G49" s="456">
        <f>F49*E49</f>
        <v>0</v>
      </c>
      <c r="H49" s="456"/>
      <c r="I49" s="456">
        <f t="shared" si="9"/>
        <v>0</v>
      </c>
      <c r="J49" s="455" t="s">
        <v>290</v>
      </c>
      <c r="K49" s="397"/>
      <c r="L49" s="397"/>
      <c r="M49" s="397"/>
      <c r="N49" s="397"/>
      <c r="O49" s="397"/>
      <c r="P49" s="397"/>
      <c r="Q49" s="397"/>
      <c r="R49" s="397"/>
      <c r="S49" s="397"/>
      <c r="T49" s="397"/>
    </row>
    <row r="50" spans="1:20" s="348" customFormat="1" ht="15.5">
      <c r="A50" s="397"/>
      <c r="B50" s="453">
        <f t="shared" si="0"/>
        <v>32</v>
      </c>
      <c r="C50" s="455" t="s">
        <v>357</v>
      </c>
      <c r="D50" s="451"/>
      <c r="E50" s="452"/>
      <c r="F50" s="442"/>
      <c r="G50" s="456">
        <v>0</v>
      </c>
      <c r="H50" s="456"/>
      <c r="I50" s="456">
        <f t="shared" si="9"/>
        <v>0</v>
      </c>
      <c r="J50" s="455" t="s">
        <v>290</v>
      </c>
      <c r="K50" s="397"/>
      <c r="L50" s="397"/>
      <c r="M50" s="397"/>
      <c r="N50" s="397"/>
      <c r="O50" s="397"/>
      <c r="P50" s="397"/>
      <c r="Q50" s="397"/>
      <c r="R50" s="397"/>
      <c r="S50" s="397"/>
      <c r="T50" s="397"/>
    </row>
    <row r="51" spans="1:20" s="348" customFormat="1" ht="18.5">
      <c r="A51" s="397"/>
      <c r="B51" s="453">
        <f t="shared" si="0"/>
        <v>33</v>
      </c>
      <c r="C51" s="455" t="s">
        <v>357</v>
      </c>
      <c r="D51" s="397"/>
      <c r="E51" s="686">
        <v>0</v>
      </c>
      <c r="F51" s="442"/>
      <c r="G51" s="404">
        <v>0</v>
      </c>
      <c r="H51" s="457">
        <v>0</v>
      </c>
      <c r="I51" s="457">
        <f t="shared" si="9"/>
        <v>0</v>
      </c>
      <c r="J51" s="402" t="s">
        <v>290</v>
      </c>
      <c r="K51" s="397"/>
      <c r="L51" s="397"/>
      <c r="M51" s="397"/>
      <c r="N51" s="397"/>
      <c r="O51" s="397"/>
      <c r="P51" s="397"/>
      <c r="Q51" s="397"/>
      <c r="R51" s="397"/>
      <c r="S51" s="397"/>
      <c r="T51" s="397"/>
    </row>
    <row r="52" spans="1:20" s="348" customFormat="1" ht="15.5">
      <c r="A52" s="397"/>
      <c r="B52" s="453">
        <f t="shared" si="0"/>
        <v>34</v>
      </c>
      <c r="C52" s="446" t="s">
        <v>356</v>
      </c>
      <c r="D52" s="397"/>
      <c r="E52" s="452">
        <f>SUM(E45:E51)</f>
        <v>0</v>
      </c>
      <c r="F52" s="397"/>
      <c r="G52" s="456">
        <f>SUM(G45:G51)</f>
        <v>0</v>
      </c>
      <c r="H52" s="456">
        <f t="shared" ref="H52:I52" si="10">SUM(H45:H51)</f>
        <v>0</v>
      </c>
      <c r="I52" s="456">
        <f t="shared" si="10"/>
        <v>0</v>
      </c>
      <c r="J52" s="455" t="s">
        <v>359</v>
      </c>
      <c r="K52" s="397"/>
      <c r="L52" s="397"/>
      <c r="M52" s="397"/>
      <c r="N52" s="397"/>
      <c r="O52" s="397"/>
      <c r="P52" s="397"/>
      <c r="Q52" s="397"/>
      <c r="R52" s="397"/>
      <c r="S52" s="397"/>
      <c r="T52" s="397"/>
    </row>
    <row r="53" spans="1:20" s="348" customFormat="1" ht="15.5">
      <c r="A53" s="397"/>
      <c r="B53" s="453">
        <f t="shared" si="0"/>
        <v>35</v>
      </c>
      <c r="C53" s="397"/>
      <c r="D53" s="397"/>
      <c r="E53" s="452"/>
      <c r="F53" s="397"/>
      <c r="G53" s="398"/>
      <c r="H53" s="452"/>
      <c r="I53" s="452"/>
      <c r="J53" s="397"/>
      <c r="K53" s="397"/>
      <c r="L53" s="397"/>
      <c r="M53" s="397"/>
      <c r="N53" s="397"/>
      <c r="O53" s="397"/>
      <c r="P53" s="397"/>
      <c r="Q53" s="397"/>
      <c r="R53" s="397"/>
      <c r="S53" s="397"/>
      <c r="T53" s="397"/>
    </row>
    <row r="54" spans="1:20" s="449" customFormat="1" ht="15.5">
      <c r="A54" s="451"/>
      <c r="B54" s="453">
        <f t="shared" si="0"/>
        <v>36</v>
      </c>
      <c r="C54" s="451"/>
      <c r="D54" s="451"/>
      <c r="E54" s="452"/>
      <c r="F54" s="451"/>
      <c r="G54" s="452"/>
      <c r="H54" s="452"/>
      <c r="I54" s="452"/>
      <c r="J54" s="451"/>
      <c r="K54" s="451"/>
      <c r="L54" s="451"/>
      <c r="M54" s="451"/>
      <c r="N54" s="451"/>
      <c r="O54" s="451"/>
      <c r="P54" s="451"/>
      <c r="Q54" s="451"/>
      <c r="R54" s="451"/>
      <c r="S54" s="451"/>
      <c r="T54" s="451"/>
    </row>
    <row r="55" spans="1:20" s="449" customFormat="1" ht="15.5">
      <c r="A55" s="451"/>
      <c r="B55" s="453">
        <f t="shared" si="0"/>
        <v>37</v>
      </c>
      <c r="C55" s="549"/>
      <c r="D55" s="549"/>
      <c r="E55" s="550"/>
      <c r="F55" s="549"/>
      <c r="G55" s="550"/>
      <c r="H55" s="550"/>
      <c r="I55" s="550"/>
      <c r="J55" s="549"/>
      <c r="K55" s="451"/>
      <c r="L55" s="451"/>
      <c r="M55" s="451"/>
      <c r="N55" s="451"/>
      <c r="O55" s="451"/>
      <c r="P55" s="451"/>
      <c r="Q55" s="451"/>
      <c r="R55" s="451"/>
      <c r="S55" s="451"/>
      <c r="T55" s="451"/>
    </row>
    <row r="56" spans="1:20" s="449" customFormat="1" ht="15.5">
      <c r="A56" s="451"/>
      <c r="B56" s="453">
        <f t="shared" si="0"/>
        <v>38</v>
      </c>
      <c r="C56" s="549"/>
      <c r="D56" s="549"/>
      <c r="E56" s="550"/>
      <c r="F56" s="549"/>
      <c r="G56" s="550"/>
      <c r="H56" s="550"/>
      <c r="I56" s="550"/>
      <c r="J56" s="549"/>
      <c r="K56" s="451"/>
      <c r="L56" s="451"/>
      <c r="M56" s="451"/>
      <c r="N56" s="451"/>
      <c r="O56" s="451"/>
      <c r="P56" s="451"/>
      <c r="Q56" s="451"/>
      <c r="R56" s="451"/>
      <c r="S56" s="451"/>
      <c r="T56" s="451"/>
    </row>
    <row r="57" spans="1:20" s="449" customFormat="1" ht="15.5">
      <c r="A57" s="451"/>
      <c r="B57" s="453">
        <f t="shared" si="0"/>
        <v>39</v>
      </c>
      <c r="C57" s="451"/>
      <c r="D57" s="451"/>
      <c r="E57" s="452"/>
      <c r="F57" s="451"/>
      <c r="G57" s="452"/>
      <c r="H57" s="452"/>
      <c r="I57" s="452"/>
      <c r="J57" s="551" t="s">
        <v>465</v>
      </c>
      <c r="K57" s="451"/>
      <c r="L57" s="451"/>
      <c r="M57" s="451"/>
      <c r="N57" s="451"/>
      <c r="O57" s="451"/>
      <c r="P57" s="451"/>
      <c r="Q57" s="451"/>
      <c r="R57" s="451"/>
      <c r="S57" s="451"/>
      <c r="T57" s="451"/>
    </row>
    <row r="58" spans="1:20" s="348" customFormat="1" ht="15.5">
      <c r="A58" s="397"/>
      <c r="B58" s="453">
        <f t="shared" si="0"/>
        <v>40</v>
      </c>
      <c r="C58" s="451"/>
      <c r="D58" s="451"/>
      <c r="E58" s="451"/>
      <c r="F58" s="451"/>
      <c r="G58" s="451"/>
      <c r="H58" s="451"/>
      <c r="I58" s="451"/>
      <c r="J58" s="518" t="s">
        <v>535</v>
      </c>
      <c r="K58" s="397"/>
      <c r="L58" s="397"/>
      <c r="M58" s="397"/>
      <c r="N58" s="397"/>
      <c r="O58" s="397"/>
      <c r="P58" s="397"/>
      <c r="Q58" s="397"/>
      <c r="R58" s="397"/>
      <c r="S58" s="397"/>
      <c r="T58" s="397"/>
    </row>
    <row r="59" spans="1:20" s="746" customFormat="1" ht="15.5">
      <c r="A59" s="763"/>
      <c r="B59" s="764"/>
      <c r="C59" s="763"/>
      <c r="D59" s="763"/>
      <c r="E59" s="763"/>
      <c r="F59" s="763"/>
      <c r="G59" s="763"/>
      <c r="H59" s="763"/>
      <c r="I59" s="763"/>
      <c r="J59" s="747" t="s">
        <v>618</v>
      </c>
      <c r="K59" s="763"/>
      <c r="L59" s="763"/>
      <c r="M59" s="763"/>
      <c r="N59" s="763"/>
      <c r="O59" s="763"/>
      <c r="P59" s="763"/>
      <c r="Q59" s="763"/>
      <c r="R59" s="763"/>
      <c r="S59" s="763"/>
      <c r="T59" s="763"/>
    </row>
    <row r="60" spans="1:20" s="449" customFormat="1" ht="15.5">
      <c r="A60" s="451"/>
      <c r="B60" s="453">
        <f>B58+1</f>
        <v>41</v>
      </c>
      <c r="C60" s="454" t="s">
        <v>288</v>
      </c>
      <c r="D60" s="451"/>
      <c r="E60" s="418" t="s">
        <v>287</v>
      </c>
      <c r="F60" s="451"/>
      <c r="G60" s="555" t="s">
        <v>80</v>
      </c>
      <c r="H60" s="555" t="s">
        <v>82</v>
      </c>
      <c r="I60" s="555" t="s">
        <v>549</v>
      </c>
      <c r="J60" s="454" t="s">
        <v>289</v>
      </c>
      <c r="K60" s="451"/>
      <c r="L60" s="451"/>
      <c r="M60" s="451"/>
      <c r="N60" s="451"/>
      <c r="O60" s="451"/>
      <c r="P60" s="451"/>
      <c r="Q60" s="451"/>
      <c r="R60" s="451"/>
      <c r="S60" s="451"/>
      <c r="T60" s="451"/>
    </row>
    <row r="61" spans="1:20" s="348" customFormat="1" ht="15.5">
      <c r="A61" s="397"/>
      <c r="B61" s="453">
        <f t="shared" si="0"/>
        <v>42</v>
      </c>
      <c r="C61" s="453" t="s">
        <v>23</v>
      </c>
      <c r="D61" s="451"/>
      <c r="E61" s="453" t="s">
        <v>24</v>
      </c>
      <c r="F61" s="451"/>
      <c r="G61" s="453" t="s">
        <v>25</v>
      </c>
      <c r="H61" s="453"/>
      <c r="I61" s="453" t="s">
        <v>26</v>
      </c>
      <c r="J61" s="453" t="s">
        <v>45</v>
      </c>
      <c r="K61" s="397"/>
      <c r="L61" s="397"/>
      <c r="M61" s="397"/>
      <c r="N61" s="397"/>
      <c r="O61" s="397"/>
      <c r="P61" s="397"/>
      <c r="Q61" s="397"/>
      <c r="R61" s="397"/>
      <c r="S61" s="397"/>
      <c r="T61" s="397"/>
    </row>
    <row r="62" spans="1:20" ht="15.5">
      <c r="A62" s="397"/>
      <c r="B62" s="453">
        <f t="shared" si="0"/>
        <v>43</v>
      </c>
      <c r="C62" s="397"/>
      <c r="D62" s="397"/>
      <c r="E62" s="452"/>
      <c r="F62" s="397"/>
      <c r="G62" s="398"/>
      <c r="H62" s="452"/>
      <c r="I62" s="452"/>
      <c r="J62" s="397"/>
      <c r="K62" s="397"/>
      <c r="L62" s="397"/>
      <c r="M62" s="397"/>
      <c r="N62" s="397"/>
      <c r="O62" s="397"/>
      <c r="P62" s="397"/>
      <c r="Q62" s="397"/>
      <c r="R62" s="397"/>
      <c r="S62" s="397"/>
      <c r="T62" s="397"/>
    </row>
    <row r="63" spans="1:20" ht="15.5">
      <c r="A63" s="397"/>
      <c r="B63" s="453">
        <f t="shared" si="0"/>
        <v>44</v>
      </c>
      <c r="C63" s="406" t="s">
        <v>537</v>
      </c>
      <c r="D63" s="397"/>
      <c r="E63" s="75" t="s">
        <v>113</v>
      </c>
      <c r="F63" s="397"/>
      <c r="G63" s="403">
        <f>G66</f>
        <v>0</v>
      </c>
      <c r="H63" s="456"/>
      <c r="I63" s="456"/>
      <c r="J63" s="397" t="s">
        <v>521</v>
      </c>
      <c r="K63" s="397"/>
      <c r="L63" s="397"/>
      <c r="M63" s="397"/>
      <c r="N63" s="397"/>
      <c r="O63" s="397"/>
      <c r="P63" s="397"/>
      <c r="Q63" s="397"/>
      <c r="R63" s="397"/>
      <c r="S63" s="397"/>
      <c r="T63" s="397"/>
    </row>
    <row r="64" spans="1:20" ht="15.5">
      <c r="A64" s="397"/>
      <c r="B64" s="453">
        <f t="shared" si="0"/>
        <v>45</v>
      </c>
      <c r="C64" s="397"/>
      <c r="D64" s="397"/>
      <c r="E64" s="397" t="s">
        <v>4</v>
      </c>
      <c r="F64" s="397"/>
      <c r="G64" s="398"/>
      <c r="H64" s="452"/>
      <c r="I64" s="452"/>
      <c r="J64" s="397"/>
      <c r="K64" s="397"/>
      <c r="L64" s="397"/>
      <c r="M64" s="397"/>
      <c r="N64" s="397"/>
      <c r="O64" s="397"/>
      <c r="P64" s="397"/>
      <c r="Q64" s="397"/>
      <c r="R64" s="397"/>
      <c r="S64" s="397"/>
      <c r="T64" s="397"/>
    </row>
    <row r="65" spans="1:20" ht="15.5">
      <c r="A65" s="397"/>
      <c r="B65" s="453">
        <f t="shared" si="0"/>
        <v>46</v>
      </c>
      <c r="C65" s="451" t="s">
        <v>311</v>
      </c>
      <c r="D65" s="397"/>
      <c r="E65" s="452" t="s">
        <v>495</v>
      </c>
      <c r="F65" s="397"/>
      <c r="G65" s="348"/>
      <c r="J65" s="397"/>
      <c r="K65" s="397"/>
      <c r="L65" s="397"/>
      <c r="M65" s="397"/>
      <c r="N65" s="397"/>
      <c r="O65" s="397"/>
      <c r="P65" s="397"/>
      <c r="Q65" s="397"/>
      <c r="R65" s="397"/>
      <c r="S65" s="397"/>
      <c r="T65" s="397"/>
    </row>
    <row r="66" spans="1:20" ht="15.5">
      <c r="A66" s="397"/>
      <c r="B66" s="453">
        <f t="shared" si="0"/>
        <v>47</v>
      </c>
      <c r="C66" s="557"/>
      <c r="D66" s="715"/>
      <c r="E66" s="123">
        <v>0</v>
      </c>
      <c r="F66" s="715"/>
      <c r="G66" s="407">
        <f>E66</f>
        <v>0</v>
      </c>
      <c r="H66" s="407"/>
      <c r="I66" s="407">
        <v>0</v>
      </c>
      <c r="J66" s="557"/>
      <c r="K66" s="397"/>
      <c r="L66" s="397"/>
      <c r="M66" s="397"/>
      <c r="N66" s="397"/>
      <c r="O66" s="397"/>
      <c r="P66" s="397"/>
      <c r="Q66" s="397"/>
      <c r="R66" s="397"/>
      <c r="S66" s="397"/>
      <c r="T66" s="397"/>
    </row>
    <row r="67" spans="1:20" ht="15.5">
      <c r="A67" s="397"/>
      <c r="B67" s="453">
        <f t="shared" si="0"/>
        <v>48</v>
      </c>
      <c r="C67" s="557"/>
      <c r="D67" s="715"/>
      <c r="E67" s="716"/>
      <c r="F67" s="715"/>
      <c r="G67" s="407"/>
      <c r="H67" s="407"/>
      <c r="I67" s="407"/>
      <c r="J67" s="557"/>
      <c r="K67" s="397"/>
      <c r="L67" s="397"/>
      <c r="M67" s="397"/>
      <c r="N67" s="397"/>
      <c r="O67" s="397"/>
      <c r="P67" s="397"/>
      <c r="Q67" s="397"/>
      <c r="R67" s="397"/>
      <c r="S67" s="397"/>
      <c r="T67" s="397"/>
    </row>
    <row r="68" spans="1:20" ht="15.5">
      <c r="A68" s="397"/>
      <c r="B68" s="453">
        <f t="shared" si="0"/>
        <v>49</v>
      </c>
      <c r="C68" s="557" t="s">
        <v>599</v>
      </c>
      <c r="D68" s="715"/>
      <c r="E68" s="123">
        <f>'H-32A-WP03 - Start Up Costs'!F36</f>
        <v>28423.043333333335</v>
      </c>
      <c r="F68" s="715"/>
      <c r="G68" s="717">
        <f>E68</f>
        <v>28423.043333333335</v>
      </c>
      <c r="H68" s="717"/>
      <c r="I68" s="407">
        <v>0</v>
      </c>
      <c r="J68" s="557" t="s">
        <v>511</v>
      </c>
      <c r="K68" s="397"/>
      <c r="L68" s="397"/>
      <c r="M68" s="397"/>
      <c r="N68" s="397"/>
      <c r="O68" s="397"/>
      <c r="P68" s="397"/>
      <c r="Q68" s="397"/>
      <c r="R68" s="397"/>
      <c r="S68" s="397"/>
      <c r="T68" s="397"/>
    </row>
    <row r="69" spans="1:20" ht="15.5">
      <c r="A69" s="397"/>
      <c r="B69" s="453">
        <f t="shared" si="0"/>
        <v>50</v>
      </c>
      <c r="C69" s="557" t="s">
        <v>309</v>
      </c>
      <c r="D69" s="715"/>
      <c r="E69" s="716"/>
      <c r="F69" s="715"/>
      <c r="G69" s="407">
        <v>0</v>
      </c>
      <c r="H69" s="407"/>
      <c r="I69" s="407">
        <f t="shared" ref="I69:I71" si="11">E69-G69</f>
        <v>0</v>
      </c>
      <c r="J69" s="557" t="s">
        <v>290</v>
      </c>
      <c r="K69" s="397"/>
      <c r="L69" s="397"/>
      <c r="M69" s="397"/>
      <c r="N69" s="397"/>
      <c r="O69" s="397"/>
      <c r="P69" s="397"/>
      <c r="Q69" s="397"/>
      <c r="R69" s="397"/>
      <c r="S69" s="397"/>
      <c r="T69" s="397"/>
    </row>
    <row r="70" spans="1:20" ht="15.5">
      <c r="A70" s="397"/>
      <c r="B70" s="453">
        <f t="shared" si="0"/>
        <v>51</v>
      </c>
      <c r="C70" s="402" t="s">
        <v>309</v>
      </c>
      <c r="D70" s="397"/>
      <c r="E70" s="452"/>
      <c r="F70" s="397"/>
      <c r="G70" s="403">
        <v>0</v>
      </c>
      <c r="H70" s="456"/>
      <c r="I70" s="456">
        <f t="shared" si="11"/>
        <v>0</v>
      </c>
      <c r="J70" s="402" t="s">
        <v>290</v>
      </c>
      <c r="K70" s="397"/>
      <c r="L70" s="397"/>
      <c r="M70" s="397"/>
      <c r="N70" s="397"/>
      <c r="O70" s="397"/>
      <c r="P70" s="397"/>
      <c r="Q70" s="397"/>
      <c r="R70" s="397"/>
      <c r="S70" s="397"/>
      <c r="T70" s="397"/>
    </row>
    <row r="71" spans="1:20" ht="18.5">
      <c r="A71" s="397"/>
      <c r="B71" s="453">
        <f t="shared" si="0"/>
        <v>52</v>
      </c>
      <c r="C71" s="402" t="s">
        <v>309</v>
      </c>
      <c r="D71" s="397"/>
      <c r="E71" s="686">
        <v>0</v>
      </c>
      <c r="F71" s="397"/>
      <c r="G71" s="404">
        <v>0</v>
      </c>
      <c r="H71" s="457">
        <v>0</v>
      </c>
      <c r="I71" s="457">
        <f t="shared" si="11"/>
        <v>0</v>
      </c>
      <c r="J71" s="402" t="s">
        <v>290</v>
      </c>
      <c r="K71" s="397"/>
      <c r="L71" s="397"/>
      <c r="M71" s="397"/>
      <c r="N71" s="397"/>
      <c r="O71" s="397"/>
      <c r="P71" s="397"/>
      <c r="Q71" s="397"/>
      <c r="R71" s="397"/>
      <c r="S71" s="397"/>
      <c r="T71" s="397"/>
    </row>
    <row r="72" spans="1:20" ht="15.5">
      <c r="A72" s="397"/>
      <c r="B72" s="453">
        <f t="shared" si="0"/>
        <v>53</v>
      </c>
      <c r="C72" s="397" t="s">
        <v>572</v>
      </c>
      <c r="D72" s="397"/>
      <c r="E72" s="452">
        <f>SUM(E66:E71)</f>
        <v>28423.043333333335</v>
      </c>
      <c r="F72" s="397"/>
      <c r="G72" s="398">
        <f>SUM(G66:G71)</f>
        <v>28423.043333333335</v>
      </c>
      <c r="H72" s="452">
        <f>SUM(H66:H71)</f>
        <v>0</v>
      </c>
      <c r="I72" s="452">
        <f>SUM(I66:I71)</f>
        <v>0</v>
      </c>
      <c r="J72" s="397" t="s">
        <v>310</v>
      </c>
      <c r="K72" s="397"/>
      <c r="L72" s="397"/>
      <c r="M72" s="397"/>
      <c r="N72" s="397"/>
      <c r="O72" s="397"/>
      <c r="P72" s="397"/>
      <c r="Q72" s="397"/>
      <c r="R72" s="397"/>
      <c r="S72" s="397"/>
      <c r="T72" s="397"/>
    </row>
    <row r="73" spans="1:20" s="449" customFormat="1" ht="15.5">
      <c r="A73" s="451"/>
      <c r="B73" s="453">
        <f t="shared" si="0"/>
        <v>54</v>
      </c>
      <c r="C73" s="451"/>
      <c r="D73" s="451"/>
      <c r="E73" s="452"/>
      <c r="F73" s="451"/>
      <c r="G73" s="452"/>
      <c r="H73" s="452"/>
      <c r="I73" s="452"/>
      <c r="J73" s="451"/>
      <c r="K73" s="451"/>
      <c r="L73" s="451"/>
      <c r="M73" s="451"/>
      <c r="N73" s="451"/>
      <c r="O73" s="451"/>
      <c r="P73" s="451"/>
      <c r="Q73" s="451"/>
      <c r="R73" s="451"/>
      <c r="S73" s="451"/>
      <c r="T73" s="451"/>
    </row>
    <row r="74" spans="1:20" s="348" customFormat="1" ht="15.5">
      <c r="A74" s="397"/>
      <c r="B74" s="453">
        <f t="shared" si="0"/>
        <v>55</v>
      </c>
      <c r="C74" s="451" t="s">
        <v>316</v>
      </c>
      <c r="D74" s="397"/>
      <c r="E74" s="623" t="s">
        <v>512</v>
      </c>
      <c r="F74" s="397"/>
      <c r="G74" s="477"/>
      <c r="H74" s="477"/>
      <c r="I74" s="477"/>
      <c r="J74" s="478"/>
      <c r="K74" s="397"/>
      <c r="L74" s="397"/>
      <c r="M74" s="397"/>
      <c r="N74" s="397"/>
      <c r="O74" s="397"/>
      <c r="P74" s="397"/>
      <c r="Q74" s="397"/>
      <c r="R74" s="397"/>
      <c r="S74" s="397"/>
      <c r="T74" s="397"/>
    </row>
    <row r="75" spans="1:20" s="348" customFormat="1" ht="15.5">
      <c r="A75" s="397"/>
      <c r="B75" s="453">
        <f t="shared" si="0"/>
        <v>56</v>
      </c>
      <c r="C75" s="557" t="s">
        <v>573</v>
      </c>
      <c r="D75" s="397"/>
      <c r="E75" s="716">
        <v>120657</v>
      </c>
      <c r="F75" s="715"/>
      <c r="G75" s="407">
        <v>0</v>
      </c>
      <c r="H75" s="407">
        <f>E75/2</f>
        <v>60328.5</v>
      </c>
      <c r="I75" s="605">
        <v>0</v>
      </c>
      <c r="J75" s="557" t="s">
        <v>517</v>
      </c>
      <c r="K75" s="397"/>
      <c r="L75" s="397"/>
      <c r="M75" s="397"/>
      <c r="N75" s="397"/>
      <c r="O75" s="397"/>
      <c r="P75" s="397"/>
      <c r="Q75" s="397"/>
      <c r="R75" s="397"/>
      <c r="S75" s="397"/>
      <c r="T75" s="397"/>
    </row>
    <row r="76" spans="1:20" s="348" customFormat="1" ht="15.5">
      <c r="A76" s="397"/>
      <c r="B76" s="453">
        <f t="shared" si="0"/>
        <v>57</v>
      </c>
      <c r="C76" s="402" t="s">
        <v>574</v>
      </c>
      <c r="D76" s="397"/>
      <c r="E76" s="716">
        <f>20000+35000</f>
        <v>55000</v>
      </c>
      <c r="F76" s="715"/>
      <c r="G76" s="407">
        <v>0</v>
      </c>
      <c r="H76" s="407">
        <f>E76</f>
        <v>55000</v>
      </c>
      <c r="I76" s="456"/>
      <c r="J76" s="557" t="s">
        <v>607</v>
      </c>
      <c r="K76" s="397"/>
      <c r="L76" s="397"/>
      <c r="M76" s="397"/>
      <c r="N76" s="397"/>
      <c r="O76" s="397"/>
      <c r="P76" s="397"/>
      <c r="Q76" s="397"/>
      <c r="R76" s="397"/>
      <c r="S76" s="397"/>
      <c r="T76" s="397"/>
    </row>
    <row r="77" spans="1:20" s="348" customFormat="1" ht="15.5">
      <c r="A77" s="397"/>
      <c r="B77" s="453">
        <f t="shared" si="0"/>
        <v>58</v>
      </c>
      <c r="C77" s="455"/>
      <c r="D77" s="397"/>
      <c r="E77" s="452"/>
      <c r="F77" s="397"/>
      <c r="G77" s="403">
        <v>0</v>
      </c>
      <c r="H77" s="456">
        <f>E77</f>
        <v>0</v>
      </c>
      <c r="I77" s="456"/>
      <c r="J77" s="402" t="s">
        <v>290</v>
      </c>
      <c r="K77" s="397"/>
      <c r="L77" s="397"/>
      <c r="M77" s="397"/>
      <c r="N77" s="397"/>
      <c r="O77" s="397"/>
      <c r="P77" s="397"/>
      <c r="Q77" s="397"/>
      <c r="R77" s="397"/>
      <c r="S77" s="397"/>
      <c r="T77" s="397"/>
    </row>
    <row r="78" spans="1:20" s="348" customFormat="1" ht="15.5">
      <c r="A78" s="397"/>
      <c r="B78" s="453">
        <f t="shared" si="0"/>
        <v>59</v>
      </c>
      <c r="C78" s="455" t="s">
        <v>312</v>
      </c>
      <c r="D78" s="397"/>
      <c r="E78" s="452"/>
      <c r="F78" s="397"/>
      <c r="G78" s="403">
        <v>0</v>
      </c>
      <c r="H78" s="456"/>
      <c r="I78" s="456">
        <f t="shared" ref="I78:I79" si="12">E78-G78</f>
        <v>0</v>
      </c>
      <c r="J78" s="402" t="s">
        <v>290</v>
      </c>
      <c r="K78" s="397"/>
      <c r="L78" s="397"/>
      <c r="M78" s="397"/>
      <c r="N78" s="397"/>
      <c r="O78" s="397"/>
      <c r="P78" s="397"/>
      <c r="Q78" s="397"/>
      <c r="R78" s="397"/>
      <c r="S78" s="397"/>
      <c r="T78" s="397"/>
    </row>
    <row r="79" spans="1:20" s="348" customFormat="1" ht="18.5">
      <c r="A79" s="397"/>
      <c r="B79" s="453">
        <f t="shared" si="0"/>
        <v>60</v>
      </c>
      <c r="C79" s="455" t="s">
        <v>312</v>
      </c>
      <c r="D79" s="397"/>
      <c r="E79" s="686">
        <v>0</v>
      </c>
      <c r="F79" s="397"/>
      <c r="G79" s="404">
        <v>0</v>
      </c>
      <c r="H79" s="457">
        <v>0</v>
      </c>
      <c r="I79" s="457">
        <f t="shared" si="12"/>
        <v>0</v>
      </c>
      <c r="J79" s="402" t="s">
        <v>290</v>
      </c>
      <c r="K79" s="397"/>
      <c r="L79" s="397"/>
      <c r="M79" s="397"/>
      <c r="N79" s="397"/>
      <c r="O79" s="397"/>
      <c r="P79" s="397"/>
      <c r="Q79" s="397"/>
      <c r="R79" s="397"/>
      <c r="S79" s="397"/>
      <c r="T79" s="397"/>
    </row>
    <row r="80" spans="1:20" s="348" customFormat="1" ht="15.5">
      <c r="A80" s="397"/>
      <c r="B80" s="453">
        <f t="shared" si="0"/>
        <v>61</v>
      </c>
      <c r="C80" s="451" t="s">
        <v>575</v>
      </c>
      <c r="D80" s="397"/>
      <c r="E80" s="452">
        <f>SUM(E75:E79)</f>
        <v>175657</v>
      </c>
      <c r="F80" s="397"/>
      <c r="G80" s="398">
        <f>SUM(G75:G79)</f>
        <v>0</v>
      </c>
      <c r="H80" s="452">
        <f t="shared" ref="H80:I80" si="13">SUM(H75:H79)</f>
        <v>115328.5</v>
      </c>
      <c r="I80" s="452">
        <f t="shared" si="13"/>
        <v>0</v>
      </c>
      <c r="J80" s="397" t="s">
        <v>315</v>
      </c>
      <c r="K80" s="397"/>
      <c r="L80" s="397"/>
      <c r="M80" s="397"/>
      <c r="N80" s="397"/>
      <c r="O80" s="397"/>
      <c r="P80" s="397"/>
      <c r="Q80" s="397"/>
      <c r="R80" s="397"/>
      <c r="S80" s="397"/>
      <c r="T80" s="397"/>
    </row>
    <row r="81" spans="1:20" s="449" customFormat="1" ht="15.5">
      <c r="A81" s="451"/>
      <c r="B81" s="453">
        <f t="shared" si="0"/>
        <v>62</v>
      </c>
      <c r="C81" s="451"/>
      <c r="D81" s="451"/>
      <c r="E81" s="452"/>
      <c r="F81" s="451"/>
      <c r="G81" s="452"/>
      <c r="H81" s="452"/>
      <c r="I81" s="452"/>
      <c r="J81" s="451"/>
      <c r="K81" s="451"/>
      <c r="L81" s="451"/>
      <c r="M81" s="451"/>
      <c r="N81" s="451"/>
      <c r="O81" s="451"/>
      <c r="P81" s="451"/>
      <c r="Q81" s="451"/>
      <c r="R81" s="451"/>
      <c r="S81" s="451"/>
      <c r="T81" s="451"/>
    </row>
    <row r="82" spans="1:20" s="449" customFormat="1" ht="15.5">
      <c r="A82" s="451"/>
      <c r="B82" s="453">
        <f t="shared" si="0"/>
        <v>63</v>
      </c>
      <c r="C82" s="451" t="s">
        <v>576</v>
      </c>
      <c r="D82" s="451"/>
      <c r="E82" s="452"/>
      <c r="F82" s="451"/>
      <c r="G82" s="452"/>
      <c r="H82" s="452"/>
      <c r="I82" s="452"/>
      <c r="J82" s="451"/>
      <c r="K82" s="451"/>
      <c r="L82" s="451"/>
      <c r="M82" s="451"/>
      <c r="N82" s="451"/>
      <c r="O82" s="451"/>
      <c r="P82" s="451"/>
      <c r="Q82" s="451"/>
      <c r="R82" s="451"/>
      <c r="S82" s="451"/>
      <c r="T82" s="451"/>
    </row>
    <row r="83" spans="1:20" s="449" customFormat="1" ht="15.5">
      <c r="A83" s="451"/>
      <c r="B83" s="453">
        <f t="shared" si="0"/>
        <v>64</v>
      </c>
      <c r="C83" s="455" t="s">
        <v>577</v>
      </c>
      <c r="D83" s="451"/>
      <c r="E83" s="452"/>
      <c r="F83" s="451"/>
      <c r="G83" s="456"/>
      <c r="H83" s="456"/>
      <c r="I83" s="456"/>
      <c r="J83" s="455" t="s">
        <v>290</v>
      </c>
      <c r="K83" s="451"/>
      <c r="L83" s="451"/>
      <c r="M83" s="451"/>
      <c r="N83" s="451"/>
      <c r="O83" s="451"/>
      <c r="P83" s="451"/>
      <c r="Q83" s="451"/>
      <c r="R83" s="451"/>
      <c r="S83" s="451"/>
      <c r="T83" s="451"/>
    </row>
    <row r="84" spans="1:20" s="449" customFormat="1" ht="15.5">
      <c r="A84" s="451"/>
      <c r="B84" s="453">
        <f t="shared" si="0"/>
        <v>65</v>
      </c>
      <c r="C84" s="455" t="s">
        <v>577</v>
      </c>
      <c r="D84" s="451"/>
      <c r="E84" s="452"/>
      <c r="F84" s="451"/>
      <c r="G84" s="456"/>
      <c r="H84" s="456"/>
      <c r="I84" s="456"/>
      <c r="J84" s="455" t="s">
        <v>290</v>
      </c>
      <c r="K84" s="451"/>
      <c r="L84" s="451"/>
      <c r="M84" s="451"/>
      <c r="N84" s="451"/>
      <c r="O84" s="451"/>
      <c r="P84" s="451"/>
      <c r="Q84" s="451"/>
      <c r="R84" s="451"/>
      <c r="S84" s="451"/>
      <c r="T84" s="451"/>
    </row>
    <row r="85" spans="1:20" s="449" customFormat="1" ht="15.5">
      <c r="A85" s="451"/>
      <c r="B85" s="453">
        <f t="shared" si="0"/>
        <v>66</v>
      </c>
      <c r="C85" s="455" t="s">
        <v>577</v>
      </c>
      <c r="D85" s="451"/>
      <c r="E85" s="452"/>
      <c r="F85" s="451"/>
      <c r="G85" s="456"/>
      <c r="H85" s="456"/>
      <c r="I85" s="456"/>
      <c r="J85" s="455" t="s">
        <v>290</v>
      </c>
      <c r="K85" s="451"/>
      <c r="L85" s="451"/>
      <c r="M85" s="451"/>
      <c r="N85" s="451"/>
      <c r="O85" s="451"/>
      <c r="P85" s="451"/>
      <c r="Q85" s="451"/>
      <c r="R85" s="451"/>
      <c r="S85" s="451"/>
      <c r="T85" s="451"/>
    </row>
    <row r="86" spans="1:20" s="449" customFormat="1" ht="15.5">
      <c r="A86" s="451"/>
      <c r="B86" s="453">
        <f t="shared" si="0"/>
        <v>67</v>
      </c>
      <c r="C86" s="455" t="s">
        <v>577</v>
      </c>
      <c r="D86" s="451"/>
      <c r="E86" s="452"/>
      <c r="F86" s="451"/>
      <c r="G86" s="456"/>
      <c r="H86" s="456"/>
      <c r="I86" s="456"/>
      <c r="J86" s="455" t="s">
        <v>290</v>
      </c>
      <c r="K86" s="451"/>
      <c r="L86" s="451"/>
      <c r="M86" s="451"/>
      <c r="N86" s="451"/>
      <c r="O86" s="451"/>
      <c r="P86" s="451"/>
      <c r="Q86" s="451"/>
      <c r="R86" s="451"/>
      <c r="S86" s="451"/>
      <c r="T86" s="451"/>
    </row>
    <row r="87" spans="1:20" s="449" customFormat="1" ht="18.5">
      <c r="A87" s="451"/>
      <c r="B87" s="453">
        <f t="shared" si="0"/>
        <v>68</v>
      </c>
      <c r="C87" s="455" t="s">
        <v>577</v>
      </c>
      <c r="D87" s="451"/>
      <c r="E87" s="686">
        <v>0</v>
      </c>
      <c r="F87" s="451"/>
      <c r="G87" s="457">
        <v>0</v>
      </c>
      <c r="H87" s="457">
        <v>0</v>
      </c>
      <c r="I87" s="457">
        <v>0</v>
      </c>
      <c r="J87" s="455" t="s">
        <v>290</v>
      </c>
      <c r="K87" s="451"/>
      <c r="L87" s="451"/>
      <c r="M87" s="451"/>
      <c r="N87" s="451"/>
      <c r="O87" s="451"/>
      <c r="P87" s="451"/>
      <c r="Q87" s="451"/>
      <c r="R87" s="451"/>
      <c r="S87" s="451"/>
      <c r="T87" s="451"/>
    </row>
    <row r="88" spans="1:20" s="449" customFormat="1" ht="15.5">
      <c r="A88" s="451"/>
      <c r="B88" s="453">
        <f t="shared" si="0"/>
        <v>69</v>
      </c>
      <c r="C88" s="451" t="s">
        <v>578</v>
      </c>
      <c r="D88" s="451"/>
      <c r="E88" s="452">
        <f>SUM(E83:E87)</f>
        <v>0</v>
      </c>
      <c r="F88" s="451"/>
      <c r="G88" s="452">
        <f t="shared" ref="G88:I88" si="14">SUM(G83:G87)</f>
        <v>0</v>
      </c>
      <c r="H88" s="452">
        <f>SUM(H83:H87)</f>
        <v>0</v>
      </c>
      <c r="I88" s="452">
        <f t="shared" si="14"/>
        <v>0</v>
      </c>
      <c r="J88" s="451" t="s">
        <v>579</v>
      </c>
      <c r="K88" s="451"/>
      <c r="L88" s="451"/>
      <c r="M88" s="451"/>
      <c r="N88" s="451"/>
      <c r="O88" s="451"/>
      <c r="P88" s="451"/>
      <c r="Q88" s="451"/>
      <c r="R88" s="451"/>
      <c r="S88" s="451"/>
      <c r="T88" s="451"/>
    </row>
    <row r="89" spans="1:20" s="449" customFormat="1" ht="15.5">
      <c r="A89" s="451"/>
      <c r="B89" s="453">
        <f t="shared" si="0"/>
        <v>70</v>
      </c>
      <c r="C89" s="451"/>
      <c r="D89" s="451"/>
      <c r="E89" s="452"/>
      <c r="F89" s="451"/>
      <c r="G89" s="452"/>
      <c r="H89" s="452"/>
      <c r="I89" s="452"/>
      <c r="J89" s="451"/>
      <c r="K89" s="451"/>
      <c r="L89" s="451"/>
      <c r="M89" s="451"/>
      <c r="N89" s="451"/>
      <c r="O89" s="451"/>
      <c r="P89" s="451"/>
      <c r="Q89" s="451"/>
      <c r="R89" s="451"/>
      <c r="S89" s="451"/>
      <c r="T89" s="451"/>
    </row>
    <row r="90" spans="1:20" s="348" customFormat="1" ht="15.5">
      <c r="A90" s="397"/>
      <c r="B90" s="453">
        <f t="shared" si="0"/>
        <v>71</v>
      </c>
      <c r="C90" s="451" t="s">
        <v>610</v>
      </c>
      <c r="D90" s="397"/>
      <c r="E90" s="452"/>
      <c r="F90" s="397"/>
      <c r="G90" s="477"/>
      <c r="H90" s="477"/>
      <c r="I90" s="477"/>
      <c r="J90" s="478"/>
      <c r="K90" s="478"/>
      <c r="L90" s="478"/>
      <c r="M90" s="397"/>
      <c r="N90" s="397"/>
      <c r="O90" s="397"/>
      <c r="P90" s="397"/>
      <c r="Q90" s="397"/>
      <c r="R90" s="397"/>
      <c r="S90" s="397"/>
      <c r="T90" s="397"/>
    </row>
    <row r="91" spans="1:20" s="348" customFormat="1" ht="15.5">
      <c r="A91" s="397"/>
      <c r="B91" s="453">
        <f t="shared" si="0"/>
        <v>72</v>
      </c>
      <c r="C91" s="455" t="s">
        <v>615</v>
      </c>
      <c r="D91" s="397"/>
      <c r="E91" s="477">
        <v>1176129</v>
      </c>
      <c r="F91" s="583"/>
      <c r="G91" s="456">
        <f>E91*N$44</f>
        <v>871677.01231478213</v>
      </c>
      <c r="H91" s="456">
        <f>E91*O$44</f>
        <v>175227.78927687171</v>
      </c>
      <c r="I91" s="456">
        <f>E91*P$44</f>
        <v>129224.19840834619</v>
      </c>
      <c r="J91" s="557" t="s">
        <v>616</v>
      </c>
      <c r="K91" s="397"/>
      <c r="L91" s="397"/>
      <c r="M91" s="397"/>
      <c r="N91" s="397"/>
      <c r="O91" s="397"/>
      <c r="P91" s="397"/>
      <c r="Q91" s="397"/>
      <c r="R91" s="397"/>
      <c r="S91" s="397"/>
      <c r="T91" s="397"/>
    </row>
    <row r="92" spans="1:20" s="348" customFormat="1" ht="15.5">
      <c r="A92" s="397"/>
      <c r="B92" s="453">
        <f t="shared" si="0"/>
        <v>73</v>
      </c>
      <c r="C92" s="455" t="s">
        <v>589</v>
      </c>
      <c r="D92" s="397"/>
      <c r="E92" s="452">
        <v>127871</v>
      </c>
      <c r="F92" s="397"/>
      <c r="G92" s="456">
        <f>E92*N$44</f>
        <v>94770.396139967212</v>
      </c>
      <c r="H92" s="456">
        <f>E92*O$44</f>
        <v>19051.101233472571</v>
      </c>
      <c r="I92" s="456">
        <f>E92*P$44</f>
        <v>14049.502626560212</v>
      </c>
      <c r="J92" s="455" t="s">
        <v>590</v>
      </c>
      <c r="K92" s="397"/>
      <c r="L92" s="397"/>
      <c r="M92" s="397"/>
      <c r="N92" s="397"/>
      <c r="O92" s="397"/>
      <c r="P92" s="397"/>
      <c r="Q92" s="397"/>
      <c r="R92" s="397"/>
      <c r="S92" s="397"/>
      <c r="T92" s="397"/>
    </row>
    <row r="93" spans="1:20" s="348" customFormat="1" ht="15.5">
      <c r="A93" s="397"/>
      <c r="B93" s="453">
        <f t="shared" si="0"/>
        <v>74</v>
      </c>
      <c r="C93" s="455" t="s">
        <v>591</v>
      </c>
      <c r="D93" s="397"/>
      <c r="E93" s="452">
        <v>59577</v>
      </c>
      <c r="F93" s="397"/>
      <c r="G93" s="456">
        <v>51942</v>
      </c>
      <c r="H93" s="456">
        <v>3379</v>
      </c>
      <c r="I93" s="456">
        <v>6545.8721522673459</v>
      </c>
      <c r="J93" s="455" t="s">
        <v>591</v>
      </c>
      <c r="K93" s="397"/>
      <c r="L93" s="397"/>
      <c r="M93" s="397"/>
      <c r="N93" s="397"/>
      <c r="O93" s="397"/>
      <c r="P93" s="397"/>
      <c r="Q93" s="397"/>
      <c r="R93" s="397"/>
      <c r="S93" s="397"/>
      <c r="T93" s="397"/>
    </row>
    <row r="94" spans="1:20" s="348" customFormat="1" ht="15.5">
      <c r="A94" s="397"/>
      <c r="B94" s="453">
        <f t="shared" si="0"/>
        <v>75</v>
      </c>
      <c r="C94" s="455" t="s">
        <v>592</v>
      </c>
      <c r="D94" s="397"/>
      <c r="E94" s="452">
        <v>26000</v>
      </c>
      <c r="F94" s="397"/>
      <c r="G94" s="456">
        <f t="shared" ref="G94" si="15">E94*N$44</f>
        <v>19269.65691704255</v>
      </c>
      <c r="H94" s="456">
        <f t="shared" ref="H94:H95" si="16">E94*O$44</f>
        <v>3873.6588598688281</v>
      </c>
      <c r="I94" s="456">
        <f t="shared" ref="I94:I95" si="17">E94*P$44</f>
        <v>2856.6842230886245</v>
      </c>
      <c r="J94" s="455" t="s">
        <v>592</v>
      </c>
      <c r="K94" s="397"/>
      <c r="L94" s="397"/>
      <c r="M94" s="397"/>
      <c r="N94" s="397"/>
      <c r="O94" s="397"/>
      <c r="P94" s="397"/>
      <c r="Q94" s="397"/>
      <c r="R94" s="397"/>
      <c r="S94" s="397"/>
      <c r="T94" s="397"/>
    </row>
    <row r="95" spans="1:20" s="348" customFormat="1" ht="18.5">
      <c r="A95" s="397"/>
      <c r="B95" s="453">
        <f t="shared" si="0"/>
        <v>76</v>
      </c>
      <c r="C95" s="455" t="s">
        <v>594</v>
      </c>
      <c r="D95" s="397"/>
      <c r="E95" s="686">
        <f>190000+973000-E76</f>
        <v>1108000</v>
      </c>
      <c r="F95" s="397"/>
      <c r="G95" s="457">
        <f>E95*N$44</f>
        <v>821183.84092627477</v>
      </c>
      <c r="H95" s="457">
        <f t="shared" si="16"/>
        <v>165077.46218210235</v>
      </c>
      <c r="I95" s="457">
        <f t="shared" si="17"/>
        <v>121738.69689162292</v>
      </c>
      <c r="J95" s="455" t="s">
        <v>600</v>
      </c>
      <c r="K95" s="397"/>
      <c r="L95" s="397"/>
      <c r="M95" s="397"/>
      <c r="N95" s="397"/>
      <c r="O95" s="397"/>
      <c r="P95" s="397"/>
      <c r="Q95" s="397"/>
      <c r="R95" s="397"/>
      <c r="S95" s="397"/>
      <c r="T95" s="397"/>
    </row>
    <row r="96" spans="1:20" s="348" customFormat="1" ht="15.5">
      <c r="A96" s="397"/>
      <c r="B96" s="453">
        <f t="shared" si="0"/>
        <v>77</v>
      </c>
      <c r="C96" s="397" t="s">
        <v>609</v>
      </c>
      <c r="D96" s="397"/>
      <c r="E96" s="452">
        <f>SUM(E91:E95)</f>
        <v>2497577</v>
      </c>
      <c r="F96" s="397"/>
      <c r="G96" s="452">
        <f t="shared" ref="G96:I96" si="18">SUM(G91:G95)</f>
        <v>1858842.9062980667</v>
      </c>
      <c r="H96" s="452">
        <f t="shared" si="18"/>
        <v>366609.01155231544</v>
      </c>
      <c r="I96" s="452">
        <f t="shared" si="18"/>
        <v>274414.95430188527</v>
      </c>
      <c r="J96" s="397" t="s">
        <v>611</v>
      </c>
      <c r="K96" s="397"/>
      <c r="L96" s="397"/>
      <c r="M96" s="397"/>
      <c r="N96" s="397"/>
      <c r="O96" s="397"/>
      <c r="P96" s="397"/>
      <c r="Q96" s="397"/>
      <c r="R96" s="397"/>
      <c r="S96" s="397"/>
      <c r="T96" s="397"/>
    </row>
    <row r="97" spans="1:20" s="348" customFormat="1" ht="15.5">
      <c r="A97" s="397"/>
      <c r="B97" s="453">
        <f t="shared" si="0"/>
        <v>78</v>
      </c>
      <c r="C97" s="397"/>
      <c r="D97" s="397"/>
      <c r="E97" s="452"/>
      <c r="F97" s="397"/>
      <c r="G97" s="398"/>
      <c r="H97" s="452"/>
      <c r="I97" s="452"/>
      <c r="J97" s="397"/>
      <c r="K97" s="397"/>
      <c r="L97" s="397"/>
      <c r="M97" s="397"/>
      <c r="N97" s="397"/>
      <c r="O97" s="397"/>
      <c r="P97" s="397"/>
      <c r="Q97" s="397"/>
      <c r="R97" s="397"/>
      <c r="S97" s="397"/>
      <c r="T97" s="397"/>
    </row>
    <row r="98" spans="1:20" ht="15.5">
      <c r="A98" s="397"/>
      <c r="B98" s="453">
        <f t="shared" si="0"/>
        <v>79</v>
      </c>
      <c r="D98" s="397"/>
      <c r="E98" s="103" t="s">
        <v>117</v>
      </c>
      <c r="F98" s="397"/>
      <c r="G98" s="398"/>
      <c r="H98" s="452"/>
      <c r="I98" s="452"/>
      <c r="J98" s="397"/>
      <c r="K98" s="397"/>
      <c r="L98" s="397"/>
      <c r="M98" s="397"/>
      <c r="N98" s="397"/>
      <c r="O98" s="397"/>
      <c r="P98" s="397"/>
      <c r="Q98" s="397"/>
      <c r="R98" s="397"/>
      <c r="S98" s="397"/>
      <c r="T98" s="397"/>
    </row>
    <row r="99" spans="1:20" ht="15.5">
      <c r="A99" s="397"/>
      <c r="B99" s="453">
        <f t="shared" si="0"/>
        <v>80</v>
      </c>
      <c r="C99" s="419" t="s">
        <v>538</v>
      </c>
      <c r="D99" s="397"/>
      <c r="E99" s="452"/>
      <c r="F99" s="397"/>
      <c r="G99" s="605"/>
      <c r="H99" s="605"/>
      <c r="I99" s="456"/>
      <c r="J99" s="451" t="s">
        <v>481</v>
      </c>
      <c r="K99" s="397"/>
      <c r="L99" s="397"/>
      <c r="M99" s="397"/>
      <c r="N99" s="397"/>
      <c r="O99" s="397"/>
      <c r="P99" s="397"/>
      <c r="Q99" s="397"/>
      <c r="R99" s="397"/>
      <c r="S99" s="397"/>
      <c r="T99" s="397"/>
    </row>
    <row r="100" spans="1:20" ht="15.5">
      <c r="A100" s="397"/>
      <c r="B100" s="453">
        <f t="shared" si="0"/>
        <v>81</v>
      </c>
      <c r="D100" s="397"/>
      <c r="E100" s="103" t="s">
        <v>513</v>
      </c>
      <c r="F100" s="397"/>
      <c r="G100" s="398"/>
      <c r="H100" s="452"/>
      <c r="I100" s="452"/>
      <c r="J100" s="397"/>
      <c r="K100" s="397"/>
      <c r="L100" s="397"/>
      <c r="M100" s="397"/>
      <c r="N100" s="397"/>
      <c r="O100" s="397"/>
      <c r="P100" s="397"/>
      <c r="Q100" s="397"/>
      <c r="R100" s="397"/>
      <c r="S100" s="397"/>
      <c r="T100" s="397"/>
    </row>
    <row r="101" spans="1:20" ht="15.5">
      <c r="A101" s="397"/>
      <c r="B101" s="453">
        <f t="shared" si="0"/>
        <v>82</v>
      </c>
      <c r="C101" s="397" t="s">
        <v>360</v>
      </c>
      <c r="D101" s="397"/>
      <c r="E101" s="452"/>
      <c r="F101" s="397"/>
      <c r="G101" s="348"/>
      <c r="J101" s="397"/>
      <c r="K101" s="397"/>
      <c r="L101" s="397"/>
      <c r="M101" s="397"/>
      <c r="N101" s="397"/>
      <c r="O101" s="397"/>
      <c r="P101" s="397"/>
      <c r="Q101" s="397"/>
      <c r="R101" s="397"/>
      <c r="S101" s="397"/>
      <c r="T101" s="397"/>
    </row>
    <row r="102" spans="1:20" ht="15.5">
      <c r="A102" s="397"/>
      <c r="B102" s="453">
        <f t="shared" si="0"/>
        <v>83</v>
      </c>
      <c r="C102" s="455" t="s">
        <v>606</v>
      </c>
      <c r="D102" s="397"/>
      <c r="E102" s="452">
        <v>80000</v>
      </c>
      <c r="F102" s="397"/>
      <c r="G102" s="407">
        <f>E102</f>
        <v>80000</v>
      </c>
      <c r="H102" s="605"/>
      <c r="I102" s="456">
        <v>0</v>
      </c>
      <c r="J102" s="402" t="s">
        <v>606</v>
      </c>
      <c r="K102" s="397"/>
      <c r="L102" s="397"/>
      <c r="M102" s="397"/>
      <c r="N102" s="397"/>
      <c r="O102" s="397"/>
      <c r="P102" s="397"/>
      <c r="Q102" s="397"/>
      <c r="R102" s="397"/>
      <c r="S102" s="397"/>
      <c r="T102" s="397"/>
    </row>
    <row r="103" spans="1:20" ht="15.5">
      <c r="A103" s="397"/>
      <c r="B103" s="453">
        <f t="shared" si="0"/>
        <v>84</v>
      </c>
      <c r="C103" s="455" t="s">
        <v>361</v>
      </c>
      <c r="D103" s="397"/>
      <c r="E103" s="452"/>
      <c r="F103" s="397"/>
      <c r="G103" s="403">
        <v>0</v>
      </c>
      <c r="H103" s="456"/>
      <c r="I103" s="456">
        <f t="shared" ref="I103:I107" si="19">E103-G103</f>
        <v>0</v>
      </c>
      <c r="J103" s="402" t="s">
        <v>290</v>
      </c>
      <c r="K103" s="397"/>
      <c r="L103" s="397"/>
      <c r="M103" s="397"/>
      <c r="N103" s="397"/>
      <c r="O103" s="397"/>
      <c r="P103" s="397"/>
      <c r="Q103" s="397"/>
      <c r="R103" s="397"/>
      <c r="S103" s="397"/>
      <c r="T103" s="397"/>
    </row>
    <row r="104" spans="1:20" ht="15.5">
      <c r="A104" s="397"/>
      <c r="B104" s="453">
        <f t="shared" si="0"/>
        <v>85</v>
      </c>
      <c r="C104" s="455" t="s">
        <v>361</v>
      </c>
      <c r="D104" s="397"/>
      <c r="E104" s="452"/>
      <c r="F104" s="397"/>
      <c r="G104" s="403">
        <v>0</v>
      </c>
      <c r="H104" s="456"/>
      <c r="I104" s="456">
        <f t="shared" si="19"/>
        <v>0</v>
      </c>
      <c r="J104" s="402" t="s">
        <v>290</v>
      </c>
      <c r="K104" s="397"/>
      <c r="L104" s="397"/>
      <c r="M104" s="397"/>
      <c r="N104" s="397"/>
      <c r="O104" s="397"/>
      <c r="P104" s="397"/>
      <c r="Q104" s="397"/>
      <c r="R104" s="397"/>
      <c r="S104" s="397"/>
      <c r="T104" s="397"/>
    </row>
    <row r="105" spans="1:20" ht="15.5">
      <c r="A105" s="397"/>
      <c r="B105" s="453">
        <f t="shared" ref="B105:B132" si="20">B104+1</f>
        <v>86</v>
      </c>
      <c r="C105" s="455" t="s">
        <v>361</v>
      </c>
      <c r="D105" s="397"/>
      <c r="E105" s="452"/>
      <c r="F105" s="397"/>
      <c r="G105" s="403">
        <v>0</v>
      </c>
      <c r="H105" s="456"/>
      <c r="I105" s="456">
        <f t="shared" si="19"/>
        <v>0</v>
      </c>
      <c r="J105" s="402" t="s">
        <v>290</v>
      </c>
      <c r="K105" s="397"/>
      <c r="L105" s="397"/>
      <c r="M105" s="397"/>
      <c r="N105" s="397"/>
      <c r="O105" s="397"/>
      <c r="P105" s="397"/>
      <c r="Q105" s="397"/>
      <c r="R105" s="397"/>
      <c r="S105" s="397"/>
      <c r="T105" s="397"/>
    </row>
    <row r="106" spans="1:20" ht="15.5">
      <c r="A106" s="397"/>
      <c r="B106" s="453">
        <f t="shared" si="20"/>
        <v>87</v>
      </c>
      <c r="C106" s="455" t="s">
        <v>361</v>
      </c>
      <c r="D106" s="397"/>
      <c r="E106" s="452"/>
      <c r="F106" s="397"/>
      <c r="G106" s="403"/>
      <c r="H106" s="456"/>
      <c r="I106" s="456">
        <f t="shared" si="19"/>
        <v>0</v>
      </c>
      <c r="J106" s="402" t="s">
        <v>290</v>
      </c>
      <c r="K106" s="397"/>
      <c r="L106" s="397"/>
      <c r="M106" s="397"/>
      <c r="N106" s="397"/>
      <c r="O106" s="397"/>
      <c r="P106" s="397"/>
      <c r="Q106" s="397"/>
      <c r="R106" s="397"/>
      <c r="S106" s="397"/>
      <c r="T106" s="397"/>
    </row>
    <row r="107" spans="1:20" ht="18.5">
      <c r="A107" s="397"/>
      <c r="B107" s="453">
        <f t="shared" si="20"/>
        <v>88</v>
      </c>
      <c r="C107" s="455" t="s">
        <v>361</v>
      </c>
      <c r="D107" s="397"/>
      <c r="E107" s="686">
        <v>0</v>
      </c>
      <c r="F107" s="397"/>
      <c r="G107" s="404">
        <v>0</v>
      </c>
      <c r="H107" s="456"/>
      <c r="I107" s="456">
        <f t="shared" si="19"/>
        <v>0</v>
      </c>
      <c r="J107" s="402" t="s">
        <v>290</v>
      </c>
      <c r="K107" s="397"/>
      <c r="L107" s="397"/>
      <c r="M107" s="397"/>
      <c r="N107" s="397"/>
      <c r="O107" s="397"/>
      <c r="P107" s="397"/>
      <c r="Q107" s="397"/>
      <c r="R107" s="397"/>
      <c r="S107" s="397"/>
      <c r="T107" s="397"/>
    </row>
    <row r="108" spans="1:20" ht="15.5">
      <c r="A108" s="397"/>
      <c r="B108" s="453">
        <f t="shared" si="20"/>
        <v>89</v>
      </c>
      <c r="C108" s="451" t="s">
        <v>581</v>
      </c>
      <c r="D108" s="397"/>
      <c r="E108" s="452">
        <f>SUM(E102:E107)</f>
        <v>80000</v>
      </c>
      <c r="F108" s="397"/>
      <c r="G108" s="398">
        <f>SUM(G102:G107)</f>
        <v>80000</v>
      </c>
      <c r="H108" s="452">
        <f>SUM(H102:H107)</f>
        <v>0</v>
      </c>
      <c r="I108" s="452">
        <f>SUM(I102:I107)</f>
        <v>0</v>
      </c>
      <c r="J108" s="397" t="s">
        <v>366</v>
      </c>
      <c r="K108" s="397"/>
      <c r="L108" s="397"/>
      <c r="M108" s="397"/>
      <c r="N108" s="397"/>
      <c r="O108" s="397"/>
      <c r="P108" s="397"/>
      <c r="Q108" s="397"/>
      <c r="R108" s="397"/>
      <c r="S108" s="397"/>
      <c r="T108" s="397"/>
    </row>
    <row r="109" spans="1:20" s="449" customFormat="1" ht="15.5">
      <c r="A109" s="451"/>
      <c r="B109" s="453">
        <f t="shared" si="20"/>
        <v>90</v>
      </c>
      <c r="C109" s="451"/>
      <c r="D109" s="451"/>
      <c r="E109" s="452"/>
      <c r="F109" s="451"/>
      <c r="G109" s="452"/>
      <c r="H109" s="452"/>
      <c r="I109" s="452"/>
      <c r="J109" s="451"/>
      <c r="K109" s="451"/>
      <c r="L109" s="451"/>
      <c r="M109" s="451"/>
      <c r="N109" s="451"/>
      <c r="O109" s="451"/>
      <c r="P109" s="451"/>
      <c r="Q109" s="451"/>
      <c r="R109" s="451"/>
      <c r="S109" s="451"/>
      <c r="T109" s="451"/>
    </row>
    <row r="110" spans="1:20" ht="15.5">
      <c r="B110" s="453">
        <f t="shared" si="20"/>
        <v>91</v>
      </c>
      <c r="C110" s="451" t="s">
        <v>580</v>
      </c>
      <c r="D110" s="397"/>
      <c r="E110" s="452"/>
      <c r="F110" s="397"/>
      <c r="G110" s="477"/>
      <c r="H110" s="477"/>
      <c r="I110" s="477"/>
      <c r="J110" s="478"/>
      <c r="K110" s="340"/>
    </row>
    <row r="111" spans="1:20" ht="15.5">
      <c r="B111" s="453">
        <f t="shared" si="20"/>
        <v>92</v>
      </c>
      <c r="C111" s="455" t="s">
        <v>362</v>
      </c>
      <c r="D111" s="397"/>
      <c r="E111" s="452"/>
      <c r="F111" s="397"/>
      <c r="G111" s="403">
        <v>0</v>
      </c>
      <c r="H111" s="456"/>
      <c r="I111" s="456">
        <f t="shared" ref="I111:I115" si="21">E111-G111</f>
        <v>0</v>
      </c>
      <c r="J111" s="402" t="s">
        <v>290</v>
      </c>
    </row>
    <row r="112" spans="1:20" ht="15.5">
      <c r="B112" s="453">
        <f t="shared" si="20"/>
        <v>93</v>
      </c>
      <c r="C112" s="455" t="s">
        <v>362</v>
      </c>
      <c r="D112" s="397"/>
      <c r="E112" s="452"/>
      <c r="F112" s="397"/>
      <c r="G112" s="403">
        <v>0</v>
      </c>
      <c r="H112" s="456"/>
      <c r="I112" s="456">
        <f t="shared" si="21"/>
        <v>0</v>
      </c>
      <c r="J112" s="402" t="s">
        <v>290</v>
      </c>
    </row>
    <row r="113" spans="2:11" ht="15.5">
      <c r="B113" s="453">
        <f t="shared" si="20"/>
        <v>94</v>
      </c>
      <c r="C113" s="455" t="s">
        <v>362</v>
      </c>
      <c r="D113" s="397"/>
      <c r="E113" s="452"/>
      <c r="F113" s="397"/>
      <c r="G113" s="403">
        <v>0</v>
      </c>
      <c r="H113" s="456"/>
      <c r="I113" s="456">
        <f t="shared" si="21"/>
        <v>0</v>
      </c>
      <c r="J113" s="402" t="s">
        <v>290</v>
      </c>
    </row>
    <row r="114" spans="2:11" ht="15.5">
      <c r="B114" s="453">
        <f t="shared" si="20"/>
        <v>95</v>
      </c>
      <c r="C114" s="455" t="s">
        <v>362</v>
      </c>
      <c r="D114" s="397"/>
      <c r="E114" s="452"/>
      <c r="F114" s="397"/>
      <c r="G114" s="403">
        <v>0</v>
      </c>
      <c r="H114" s="456"/>
      <c r="I114" s="456">
        <f t="shared" si="21"/>
        <v>0</v>
      </c>
      <c r="J114" s="402" t="s">
        <v>290</v>
      </c>
    </row>
    <row r="115" spans="2:11" ht="18.5">
      <c r="B115" s="453">
        <f t="shared" si="20"/>
        <v>96</v>
      </c>
      <c r="C115" s="455" t="s">
        <v>362</v>
      </c>
      <c r="D115" s="397"/>
      <c r="E115" s="686">
        <v>0</v>
      </c>
      <c r="F115" s="397"/>
      <c r="G115" s="404">
        <v>0</v>
      </c>
      <c r="H115" s="457">
        <v>0</v>
      </c>
      <c r="I115" s="457">
        <f t="shared" si="21"/>
        <v>0</v>
      </c>
      <c r="J115" s="402" t="s">
        <v>290</v>
      </c>
    </row>
    <row r="116" spans="2:11" ht="15.5">
      <c r="B116" s="453">
        <f t="shared" si="20"/>
        <v>97</v>
      </c>
      <c r="C116" s="451" t="s">
        <v>582</v>
      </c>
      <c r="D116" s="397"/>
      <c r="E116" s="452">
        <f>SUM(E111:E115)</f>
        <v>0</v>
      </c>
      <c r="F116" s="397"/>
      <c r="G116" s="398">
        <f>SUM(G111:G115)</f>
        <v>0</v>
      </c>
      <c r="H116" s="452">
        <f>SUM(H111:H115)</f>
        <v>0</v>
      </c>
      <c r="I116" s="452">
        <f>SUM(I111:I115)</f>
        <v>0</v>
      </c>
      <c r="J116" s="397" t="s">
        <v>365</v>
      </c>
    </row>
    <row r="117" spans="2:11" s="449" customFormat="1" ht="15.5">
      <c r="B117" s="453">
        <f t="shared" si="20"/>
        <v>98</v>
      </c>
      <c r="C117" s="451"/>
      <c r="D117" s="451"/>
      <c r="E117" s="452"/>
      <c r="F117" s="451"/>
      <c r="G117" s="452"/>
      <c r="H117" s="452"/>
      <c r="I117" s="452"/>
      <c r="J117" s="451"/>
    </row>
    <row r="118" spans="2:11" s="449" customFormat="1" ht="15.5">
      <c r="B118" s="453">
        <f t="shared" si="20"/>
        <v>99</v>
      </c>
      <c r="C118" s="451" t="s">
        <v>593</v>
      </c>
      <c r="D118" s="451"/>
      <c r="E118" s="452"/>
      <c r="F118" s="451"/>
      <c r="G118" s="477"/>
      <c r="H118" s="477"/>
      <c r="I118" s="477"/>
      <c r="J118" s="478"/>
    </row>
    <row r="119" spans="2:11" s="449" customFormat="1" ht="15.5">
      <c r="B119" s="453">
        <f t="shared" si="20"/>
        <v>100</v>
      </c>
      <c r="C119" s="455" t="s">
        <v>584</v>
      </c>
      <c r="D119" s="451"/>
      <c r="E119" s="452"/>
      <c r="F119" s="451"/>
      <c r="G119" s="456">
        <v>0</v>
      </c>
      <c r="H119" s="456"/>
      <c r="I119" s="456">
        <f t="shared" ref="I119:I123" si="22">E119-G119</f>
        <v>0</v>
      </c>
      <c r="J119" s="455" t="s">
        <v>290</v>
      </c>
    </row>
    <row r="120" spans="2:11" s="449" customFormat="1" ht="15.5">
      <c r="B120" s="453">
        <f t="shared" si="20"/>
        <v>101</v>
      </c>
      <c r="C120" s="455" t="s">
        <v>584</v>
      </c>
      <c r="D120" s="451"/>
      <c r="E120" s="452"/>
      <c r="F120" s="451"/>
      <c r="G120" s="456">
        <v>0</v>
      </c>
      <c r="H120" s="456"/>
      <c r="I120" s="456">
        <f t="shared" si="22"/>
        <v>0</v>
      </c>
      <c r="J120" s="455" t="s">
        <v>290</v>
      </c>
    </row>
    <row r="121" spans="2:11" s="449" customFormat="1" ht="15.5">
      <c r="B121" s="453">
        <f t="shared" si="20"/>
        <v>102</v>
      </c>
      <c r="C121" s="455" t="s">
        <v>584</v>
      </c>
      <c r="D121" s="451"/>
      <c r="E121" s="452"/>
      <c r="F121" s="451"/>
      <c r="G121" s="456">
        <v>0</v>
      </c>
      <c r="H121" s="456"/>
      <c r="I121" s="456">
        <f t="shared" si="22"/>
        <v>0</v>
      </c>
      <c r="J121" s="455" t="s">
        <v>290</v>
      </c>
    </row>
    <row r="122" spans="2:11" s="449" customFormat="1" ht="15.5">
      <c r="B122" s="453">
        <f t="shared" si="20"/>
        <v>103</v>
      </c>
      <c r="C122" s="455" t="s">
        <v>584</v>
      </c>
      <c r="D122" s="451"/>
      <c r="E122" s="452"/>
      <c r="F122" s="451"/>
      <c r="G122" s="456">
        <v>0</v>
      </c>
      <c r="H122" s="456"/>
      <c r="I122" s="456">
        <f t="shared" si="22"/>
        <v>0</v>
      </c>
      <c r="J122" s="455" t="s">
        <v>290</v>
      </c>
    </row>
    <row r="123" spans="2:11" s="449" customFormat="1" ht="18.5">
      <c r="B123" s="453">
        <f t="shared" si="20"/>
        <v>104</v>
      </c>
      <c r="C123" s="455" t="s">
        <v>584</v>
      </c>
      <c r="D123" s="451"/>
      <c r="E123" s="686">
        <v>0</v>
      </c>
      <c r="F123" s="451"/>
      <c r="G123" s="457">
        <v>0</v>
      </c>
      <c r="H123" s="457">
        <v>0</v>
      </c>
      <c r="I123" s="457">
        <f t="shared" si="22"/>
        <v>0</v>
      </c>
      <c r="J123" s="455" t="s">
        <v>290</v>
      </c>
    </row>
    <row r="124" spans="2:11" s="449" customFormat="1" ht="15.5">
      <c r="B124" s="453">
        <f t="shared" si="20"/>
        <v>105</v>
      </c>
      <c r="C124" s="451" t="s">
        <v>583</v>
      </c>
      <c r="D124" s="451"/>
      <c r="E124" s="452">
        <f>SUM(E119:E123)</f>
        <v>0</v>
      </c>
      <c r="F124" s="451"/>
      <c r="G124" s="452">
        <f>SUM(G119:G123)</f>
        <v>0</v>
      </c>
      <c r="H124" s="452">
        <f>SUM(H119:H123)</f>
        <v>0</v>
      </c>
      <c r="I124" s="452">
        <f>SUM(I119:I123)</f>
        <v>0</v>
      </c>
      <c r="J124" s="451" t="s">
        <v>585</v>
      </c>
    </row>
    <row r="125" spans="2:11" s="449" customFormat="1" ht="15.5">
      <c r="B125" s="453">
        <f t="shared" si="20"/>
        <v>106</v>
      </c>
      <c r="C125" s="451"/>
      <c r="D125" s="451"/>
      <c r="E125" s="452"/>
      <c r="F125" s="451"/>
      <c r="G125" s="452"/>
      <c r="H125" s="452"/>
      <c r="I125" s="452"/>
      <c r="J125" s="451"/>
    </row>
    <row r="126" spans="2:11" ht="15.5">
      <c r="B126" s="453">
        <f t="shared" si="20"/>
        <v>107</v>
      </c>
      <c r="C126" s="451" t="s">
        <v>364</v>
      </c>
      <c r="D126" s="397"/>
      <c r="E126" s="452"/>
      <c r="F126" s="397"/>
      <c r="G126" s="477"/>
      <c r="H126" s="477"/>
      <c r="I126" s="477"/>
      <c r="J126" s="478"/>
      <c r="K126" s="340"/>
    </row>
    <row r="127" spans="2:11" ht="15.5">
      <c r="B127" s="453">
        <f t="shared" si="20"/>
        <v>108</v>
      </c>
      <c r="C127" s="455" t="s">
        <v>363</v>
      </c>
      <c r="D127" s="397"/>
      <c r="E127" s="452"/>
      <c r="F127" s="397"/>
      <c r="G127" s="403">
        <v>0</v>
      </c>
      <c r="H127" s="456"/>
      <c r="I127" s="456">
        <f t="shared" ref="I127:I131" si="23">E127-G127</f>
        <v>0</v>
      </c>
      <c r="J127" s="402" t="s">
        <v>290</v>
      </c>
    </row>
    <row r="128" spans="2:11" ht="15.5">
      <c r="B128" s="453">
        <f t="shared" si="20"/>
        <v>109</v>
      </c>
      <c r="C128" s="455" t="s">
        <v>363</v>
      </c>
      <c r="D128" s="397"/>
      <c r="E128" s="452"/>
      <c r="F128" s="397"/>
      <c r="G128" s="403">
        <v>0</v>
      </c>
      <c r="H128" s="456"/>
      <c r="I128" s="456">
        <f t="shared" si="23"/>
        <v>0</v>
      </c>
      <c r="J128" s="402" t="s">
        <v>290</v>
      </c>
    </row>
    <row r="129" spans="2:10" ht="15.5">
      <c r="B129" s="453">
        <f t="shared" si="20"/>
        <v>110</v>
      </c>
      <c r="C129" s="455" t="s">
        <v>363</v>
      </c>
      <c r="D129" s="397"/>
      <c r="E129" s="452"/>
      <c r="F129" s="397"/>
      <c r="G129" s="403">
        <v>0</v>
      </c>
      <c r="H129" s="456"/>
      <c r="I129" s="456">
        <f t="shared" si="23"/>
        <v>0</v>
      </c>
      <c r="J129" s="402" t="s">
        <v>290</v>
      </c>
    </row>
    <row r="130" spans="2:10" ht="15.5">
      <c r="B130" s="453">
        <f t="shared" si="20"/>
        <v>111</v>
      </c>
      <c r="C130" s="455" t="s">
        <v>363</v>
      </c>
      <c r="D130" s="397"/>
      <c r="E130" s="452"/>
      <c r="F130" s="397"/>
      <c r="G130" s="403">
        <v>0</v>
      </c>
      <c r="H130" s="456"/>
      <c r="I130" s="456">
        <f t="shared" si="23"/>
        <v>0</v>
      </c>
      <c r="J130" s="402" t="s">
        <v>290</v>
      </c>
    </row>
    <row r="131" spans="2:10" ht="18.5">
      <c r="B131" s="453">
        <f t="shared" si="20"/>
        <v>112</v>
      </c>
      <c r="C131" s="455" t="s">
        <v>363</v>
      </c>
      <c r="D131" s="397"/>
      <c r="E131" s="686">
        <v>0</v>
      </c>
      <c r="F131" s="397"/>
      <c r="G131" s="404">
        <v>0</v>
      </c>
      <c r="H131" s="457">
        <v>0</v>
      </c>
      <c r="I131" s="457">
        <f t="shared" si="23"/>
        <v>0</v>
      </c>
      <c r="J131" s="402" t="s">
        <v>290</v>
      </c>
    </row>
    <row r="132" spans="2:10" ht="15.5">
      <c r="B132" s="453">
        <f t="shared" si="20"/>
        <v>113</v>
      </c>
      <c r="C132" s="397" t="s">
        <v>482</v>
      </c>
      <c r="D132" s="397"/>
      <c r="E132" s="452">
        <f>SUM(E127:E131)</f>
        <v>0</v>
      </c>
      <c r="F132" s="397"/>
      <c r="G132" s="452">
        <f t="shared" ref="G132:I132" si="24">SUM(G127:G131)</f>
        <v>0</v>
      </c>
      <c r="H132" s="452">
        <f t="shared" si="24"/>
        <v>0</v>
      </c>
      <c r="I132" s="452">
        <f t="shared" si="24"/>
        <v>0</v>
      </c>
      <c r="J132" s="397" t="s">
        <v>367</v>
      </c>
    </row>
    <row r="133" spans="2:10" ht="15.5">
      <c r="B133" s="453"/>
      <c r="C133" s="397"/>
      <c r="D133" s="397"/>
      <c r="E133" s="452"/>
      <c r="F133" s="397"/>
      <c r="G133" s="398"/>
      <c r="H133" s="452"/>
      <c r="I133" s="452"/>
      <c r="J133" s="397"/>
    </row>
    <row r="134" spans="2:10" ht="15.5">
      <c r="C134" s="397"/>
      <c r="D134" s="397"/>
      <c r="E134" s="452"/>
      <c r="F134" s="397"/>
      <c r="G134" s="398"/>
      <c r="H134" s="452"/>
      <c r="I134" s="452"/>
      <c r="J134" s="397"/>
    </row>
    <row r="135" spans="2:10">
      <c r="E135" s="16"/>
    </row>
    <row r="136" spans="2:10">
      <c r="E136" s="16"/>
    </row>
    <row r="137" spans="2:10">
      <c r="C137" s="340"/>
      <c r="E137" s="16"/>
    </row>
    <row r="138" spans="2:10">
      <c r="E138" s="16"/>
    </row>
  </sheetData>
  <phoneticPr fontId="112" type="noConversion"/>
  <printOptions horizontalCentered="1"/>
  <pageMargins left="0.2" right="0.2" top="0.25" bottom="0.25" header="0.3" footer="0.3"/>
  <pageSetup scale="47" fitToHeight="2" orientation="landscape" r:id="rId1"/>
  <headerFooter>
    <oddFooter xml:space="preserve">&amp;CADD LINES AND ZONES FOR DATA IN FUTURE AS NEEDED
</oddFooter>
  </headerFooter>
  <rowBreaks count="1" manualBreakCount="1">
    <brk id="56"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000"/>
    <pageSetUpPr fitToPage="1"/>
  </sheetPr>
  <dimension ref="B2:V39"/>
  <sheetViews>
    <sheetView workbookViewId="0">
      <selection activeCell="C1" sqref="C1"/>
    </sheetView>
  </sheetViews>
  <sheetFormatPr defaultRowHeight="14.5"/>
  <cols>
    <col min="3" max="3" width="61" bestFit="1" customWidth="1"/>
    <col min="6" max="6" width="13.7265625" customWidth="1"/>
  </cols>
  <sheetData>
    <row r="2" spans="2:22" ht="15.5">
      <c r="B2" s="562"/>
      <c r="C2" s="562"/>
      <c r="D2" s="562"/>
      <c r="E2" s="562"/>
      <c r="F2" s="529" t="s">
        <v>539</v>
      </c>
    </row>
    <row r="3" spans="2:22" s="449" customFormat="1" ht="15.5">
      <c r="B3" s="562"/>
      <c r="C3" s="562"/>
      <c r="D3" s="562"/>
      <c r="E3" s="562"/>
      <c r="F3" s="747" t="str">
        <f>'Attachment H-32A'!$K$2</f>
        <v>With corrections under Commission Consideration in Docket No. ER20-2942</v>
      </c>
    </row>
    <row r="4" spans="2:22" ht="15.5">
      <c r="B4" s="562"/>
      <c r="C4" s="562"/>
      <c r="D4" s="562"/>
      <c r="E4" s="562"/>
      <c r="F4" s="259" t="s">
        <v>462</v>
      </c>
    </row>
    <row r="5" spans="2:22" ht="26">
      <c r="B5" s="562"/>
      <c r="C5" s="63" t="s">
        <v>50</v>
      </c>
      <c r="D5" s="563"/>
      <c r="E5" s="563"/>
      <c r="F5" s="563"/>
    </row>
    <row r="6" spans="2:22" ht="15.5">
      <c r="B6" s="562"/>
      <c r="C6" s="537" t="s">
        <v>586</v>
      </c>
      <c r="D6" s="563"/>
      <c r="E6" s="563"/>
      <c r="F6" s="563"/>
    </row>
    <row r="7" spans="2:22" s="449" customFormat="1" ht="15.5">
      <c r="B7" s="562"/>
      <c r="C7" s="534"/>
      <c r="D7" s="562"/>
      <c r="E7" s="562"/>
      <c r="F7" s="562"/>
    </row>
    <row r="8" spans="2:22" s="449" customFormat="1" ht="15.5">
      <c r="B8" s="562"/>
      <c r="C8" s="534"/>
      <c r="D8" s="562"/>
      <c r="E8" s="562"/>
      <c r="F8" s="562"/>
    </row>
    <row r="9" spans="2:22" s="449" customFormat="1" ht="15.5">
      <c r="B9" s="564" t="s">
        <v>1</v>
      </c>
      <c r="C9" s="534"/>
      <c r="D9" s="562"/>
      <c r="E9" s="562"/>
      <c r="F9" s="562"/>
    </row>
    <row r="10" spans="2:22">
      <c r="B10" s="564" t="s">
        <v>2</v>
      </c>
      <c r="C10" s="564" t="s">
        <v>288</v>
      </c>
      <c r="D10" s="562" t="s">
        <v>457</v>
      </c>
      <c r="E10" s="562"/>
      <c r="F10" s="565">
        <v>2021</v>
      </c>
    </row>
    <row r="11" spans="2:22">
      <c r="B11" s="566" t="s">
        <v>22</v>
      </c>
      <c r="C11" s="566" t="s">
        <v>23</v>
      </c>
      <c r="D11" s="562"/>
      <c r="E11" s="562"/>
      <c r="F11" s="566" t="s">
        <v>24</v>
      </c>
    </row>
    <row r="12" spans="2:22">
      <c r="B12" s="562"/>
      <c r="C12" s="562"/>
      <c r="D12" s="562"/>
      <c r="E12" s="562"/>
      <c r="F12" s="562"/>
    </row>
    <row r="13" spans="2:22" ht="21">
      <c r="B13" s="564">
        <v>1</v>
      </c>
      <c r="C13" s="562" t="s">
        <v>483</v>
      </c>
      <c r="D13" s="562"/>
      <c r="E13" s="562"/>
      <c r="F13" s="698">
        <f>'H-32A-WP06b - Int on Work Cap'!I20+'H-32A-WP06 - Debt Service'!C14</f>
        <v>1934336.1503295565</v>
      </c>
      <c r="G13" s="340"/>
      <c r="H13" s="697"/>
      <c r="I13" s="697"/>
      <c r="J13" s="697"/>
      <c r="K13" s="340"/>
      <c r="L13" s="340"/>
      <c r="M13" s="340"/>
      <c r="N13" s="340"/>
      <c r="O13" s="340"/>
      <c r="P13" s="340"/>
      <c r="Q13" s="340"/>
      <c r="R13" s="340"/>
      <c r="S13" s="340"/>
      <c r="T13" s="340"/>
      <c r="U13" s="340"/>
      <c r="V13" s="340"/>
    </row>
    <row r="14" spans="2:22">
      <c r="B14" s="564">
        <f>B13+1</f>
        <v>2</v>
      </c>
      <c r="C14" s="562"/>
      <c r="D14" s="562"/>
      <c r="E14" s="562"/>
      <c r="F14" s="562"/>
      <c r="G14" s="682"/>
      <c r="H14" s="682"/>
      <c r="I14" s="682"/>
      <c r="J14" s="682"/>
      <c r="K14" s="682"/>
      <c r="L14" s="682"/>
      <c r="M14" s="682"/>
      <c r="N14" s="682"/>
      <c r="O14" s="682"/>
      <c r="P14" s="682"/>
      <c r="Q14" s="682"/>
      <c r="R14" s="682"/>
      <c r="S14" s="682"/>
      <c r="T14" s="682"/>
      <c r="U14" s="682"/>
      <c r="V14" s="340"/>
    </row>
    <row r="15" spans="2:22">
      <c r="B15" s="564">
        <f t="shared" ref="B15:B26" si="0">B14+1</f>
        <v>3</v>
      </c>
      <c r="C15" s="562" t="s">
        <v>452</v>
      </c>
      <c r="D15" s="562"/>
      <c r="E15" s="562"/>
      <c r="F15" s="567"/>
      <c r="G15" s="340"/>
      <c r="H15" s="340"/>
      <c r="I15" s="340"/>
      <c r="J15" s="340"/>
      <c r="K15" s="340"/>
      <c r="L15" s="340"/>
      <c r="M15" s="340"/>
      <c r="N15" s="340"/>
      <c r="O15" s="340"/>
      <c r="P15" s="340"/>
      <c r="Q15" s="340"/>
      <c r="R15" s="340"/>
      <c r="S15" s="340"/>
      <c r="T15" s="340"/>
      <c r="U15" s="340"/>
      <c r="V15" s="340"/>
    </row>
    <row r="16" spans="2:22">
      <c r="B16" s="564">
        <f t="shared" si="0"/>
        <v>4</v>
      </c>
      <c r="C16" s="562" t="s">
        <v>455</v>
      </c>
      <c r="D16" s="562"/>
      <c r="E16" s="562"/>
      <c r="F16" s="567">
        <f>'H-32A-WP06b - Int on Work Cap'!I20</f>
        <v>32500</v>
      </c>
      <c r="K16" s="610"/>
    </row>
    <row r="17" spans="2:6">
      <c r="B17" s="564">
        <f t="shared" si="0"/>
        <v>5</v>
      </c>
      <c r="C17" s="562" t="s">
        <v>453</v>
      </c>
      <c r="D17" s="562"/>
      <c r="E17" s="562"/>
      <c r="F17" s="568">
        <v>0</v>
      </c>
    </row>
    <row r="18" spans="2:6">
      <c r="B18" s="564">
        <f t="shared" si="0"/>
        <v>6</v>
      </c>
      <c r="C18" s="569" t="s">
        <v>454</v>
      </c>
      <c r="D18" s="562"/>
      <c r="E18" s="562"/>
      <c r="F18" s="568">
        <v>0</v>
      </c>
    </row>
    <row r="19" spans="2:6">
      <c r="B19" s="564">
        <f t="shared" si="0"/>
        <v>7</v>
      </c>
      <c r="C19" s="562" t="s">
        <v>456</v>
      </c>
      <c r="D19" s="562"/>
      <c r="E19" s="562"/>
      <c r="F19" s="568">
        <v>0</v>
      </c>
    </row>
    <row r="20" spans="2:6">
      <c r="B20" s="564">
        <f t="shared" si="0"/>
        <v>8</v>
      </c>
      <c r="C20" s="562"/>
      <c r="D20" s="562"/>
      <c r="E20" s="562"/>
      <c r="F20" s="567"/>
    </row>
    <row r="21" spans="2:6">
      <c r="B21" s="564">
        <f t="shared" si="0"/>
        <v>9</v>
      </c>
      <c r="C21" s="562" t="s">
        <v>458</v>
      </c>
      <c r="D21" s="562"/>
      <c r="E21" s="562"/>
      <c r="F21" s="567">
        <f>F13-SUM(F16:F19)</f>
        <v>1901836.1503295565</v>
      </c>
    </row>
    <row r="22" spans="2:6">
      <c r="B22" s="564">
        <f t="shared" si="0"/>
        <v>10</v>
      </c>
      <c r="C22" s="562" t="s">
        <v>459</v>
      </c>
      <c r="D22" s="562"/>
      <c r="E22" s="562"/>
      <c r="F22" s="570">
        <v>0.4</v>
      </c>
    </row>
    <row r="23" spans="2:6">
      <c r="B23" s="564">
        <f t="shared" si="0"/>
        <v>11</v>
      </c>
      <c r="C23" s="562" t="s">
        <v>460</v>
      </c>
      <c r="D23" s="562"/>
      <c r="E23" s="562"/>
      <c r="F23" s="571">
        <f>F22*F21</f>
        <v>760734.46013182262</v>
      </c>
    </row>
    <row r="24" spans="2:6">
      <c r="B24" s="564">
        <f t="shared" si="0"/>
        <v>12</v>
      </c>
      <c r="C24" s="562"/>
      <c r="D24" s="562"/>
      <c r="E24" s="562"/>
      <c r="F24" s="562"/>
    </row>
    <row r="25" spans="2:6">
      <c r="B25" s="564">
        <f t="shared" si="0"/>
        <v>13</v>
      </c>
      <c r="C25" s="572" t="s">
        <v>73</v>
      </c>
      <c r="D25" s="562"/>
      <c r="E25" s="562"/>
      <c r="F25" s="562"/>
    </row>
    <row r="26" spans="2:6">
      <c r="B26" s="564">
        <f t="shared" si="0"/>
        <v>14</v>
      </c>
      <c r="C26" s="572" t="s">
        <v>461</v>
      </c>
      <c r="D26" s="562"/>
      <c r="E26" s="562"/>
      <c r="F26" s="562"/>
    </row>
    <row r="27" spans="2:6">
      <c r="B27" s="562"/>
      <c r="C27" s="562"/>
      <c r="D27" s="562"/>
      <c r="E27" s="562"/>
      <c r="F27" s="562"/>
    </row>
    <row r="28" spans="2:6">
      <c r="B28" s="562"/>
      <c r="C28" s="562"/>
      <c r="D28" s="562"/>
      <c r="E28" s="562"/>
      <c r="F28" s="562"/>
    </row>
    <row r="29" spans="2:6">
      <c r="B29" s="562"/>
      <c r="C29" s="562"/>
      <c r="D29" s="562"/>
      <c r="E29" s="562"/>
      <c r="F29" s="562"/>
    </row>
    <row r="30" spans="2:6">
      <c r="B30" s="562"/>
      <c r="C30" s="562"/>
      <c r="D30" s="562"/>
      <c r="E30" s="562"/>
      <c r="F30" s="562"/>
    </row>
    <row r="31" spans="2:6">
      <c r="B31" s="562"/>
      <c r="C31" s="562"/>
      <c r="D31" s="562"/>
      <c r="E31" s="562"/>
      <c r="F31" s="562"/>
    </row>
    <row r="32" spans="2:6">
      <c r="B32" s="562"/>
      <c r="C32" s="562"/>
      <c r="D32" s="562"/>
      <c r="E32" s="562"/>
      <c r="F32" s="562"/>
    </row>
    <row r="33" spans="2:6">
      <c r="B33" s="562"/>
      <c r="C33" s="562"/>
      <c r="D33" s="562"/>
      <c r="E33" s="562"/>
      <c r="F33" s="562"/>
    </row>
    <row r="34" spans="2:6">
      <c r="B34" s="562"/>
      <c r="C34" s="562"/>
      <c r="D34" s="562"/>
      <c r="E34" s="562"/>
      <c r="F34" s="562"/>
    </row>
    <row r="35" spans="2:6">
      <c r="B35" s="562"/>
      <c r="C35" s="562"/>
      <c r="D35" s="562"/>
      <c r="E35" s="562"/>
      <c r="F35" s="562"/>
    </row>
    <row r="36" spans="2:6">
      <c r="B36" s="562"/>
      <c r="C36" s="562"/>
      <c r="D36" s="562"/>
      <c r="E36" s="562"/>
      <c r="F36" s="562"/>
    </row>
    <row r="37" spans="2:6">
      <c r="B37" s="562"/>
      <c r="C37" s="562"/>
      <c r="D37" s="562"/>
      <c r="E37" s="562"/>
      <c r="F37" s="562"/>
    </row>
    <row r="38" spans="2:6">
      <c r="B38" s="562"/>
      <c r="C38" s="562"/>
      <c r="D38" s="562"/>
      <c r="E38" s="562"/>
      <c r="F38" s="562"/>
    </row>
    <row r="39" spans="2:6">
      <c r="B39" s="562"/>
      <c r="C39" s="562"/>
      <c r="D39" s="562"/>
      <c r="E39" s="562"/>
      <c r="F39" s="562"/>
    </row>
  </sheetData>
  <printOptions horizontalCentered="1"/>
  <pageMargins left="0.45" right="0.45" top="0.75" bottom="0.75" header="0.3" footer="0.3"/>
  <pageSetup scale="9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52"/>
  <sheetViews>
    <sheetView zoomScale="80" zoomScaleNormal="80" workbookViewId="0">
      <selection activeCell="B1" sqref="B1"/>
    </sheetView>
  </sheetViews>
  <sheetFormatPr defaultColWidth="9.1796875" defaultRowHeight="15.5"/>
  <cols>
    <col min="1" max="1" width="9" style="25" customWidth="1"/>
    <col min="2" max="2" width="13.81640625" style="24" customWidth="1"/>
    <col min="3" max="3" width="9.1796875" style="24"/>
    <col min="4" max="4" width="3.54296875" style="24" customWidth="1"/>
    <col min="5" max="10" width="16.453125" style="25" customWidth="1"/>
    <col min="11" max="11" width="7.453125" style="25" customWidth="1"/>
    <col min="12" max="12" width="17.7265625" style="24" customWidth="1"/>
    <col min="13" max="13" width="19.26953125" style="26" bestFit="1" customWidth="1"/>
    <col min="14" max="14" width="16.7265625" style="24" customWidth="1"/>
    <col min="15" max="16384" width="9.1796875" style="24"/>
  </cols>
  <sheetData>
    <row r="1" spans="1:14" ht="21">
      <c r="A1" s="434"/>
      <c r="J1" s="518" t="s">
        <v>525</v>
      </c>
    </row>
    <row r="2" spans="1:14" s="750" customFormat="1" ht="21">
      <c r="A2" s="765"/>
      <c r="E2" s="751"/>
      <c r="F2" s="751"/>
      <c r="G2" s="751"/>
      <c r="H2" s="751"/>
      <c r="I2" s="751"/>
      <c r="J2" s="747" t="str">
        <f>'Attachment H-32A'!$K$2</f>
        <v>With corrections under Commission Consideration in Docket No. ER20-2942</v>
      </c>
      <c r="K2" s="751"/>
      <c r="M2" s="752"/>
    </row>
    <row r="3" spans="1:14" ht="26">
      <c r="A3" s="63" t="s">
        <v>50</v>
      </c>
      <c r="B3" s="64"/>
      <c r="C3" s="64"/>
      <c r="D3" s="64"/>
      <c r="E3" s="64"/>
      <c r="F3" s="64"/>
      <c r="G3" s="64"/>
      <c r="H3" s="64"/>
      <c r="I3" s="64"/>
      <c r="J3" s="64"/>
    </row>
    <row r="4" spans="1:14" ht="21">
      <c r="A4" s="65" t="s">
        <v>91</v>
      </c>
      <c r="B4" s="64"/>
      <c r="C4" s="64"/>
      <c r="D4" s="64"/>
      <c r="E4" s="64"/>
      <c r="F4" s="64"/>
      <c r="G4" s="64"/>
      <c r="H4" s="64"/>
      <c r="I4" s="64"/>
      <c r="J4" s="64"/>
    </row>
    <row r="5" spans="1:14">
      <c r="J5" s="25" t="s">
        <v>476</v>
      </c>
    </row>
    <row r="6" spans="1:14">
      <c r="A6" s="23" t="str">
        <f>J1</f>
        <v>Attachment H-32A - WP01 - Plant - 2021</v>
      </c>
      <c r="J6" s="25" t="str">
        <f>'Attachment H-32A'!K9</f>
        <v>Projected</v>
      </c>
    </row>
    <row r="8" spans="1:14">
      <c r="A8" s="24"/>
    </row>
    <row r="9" spans="1:14">
      <c r="A9" s="27" t="s">
        <v>1</v>
      </c>
      <c r="B9" s="60"/>
      <c r="C9" s="40"/>
      <c r="L9" s="25"/>
      <c r="M9" s="580"/>
      <c r="N9" s="25"/>
    </row>
    <row r="10" spans="1:14">
      <c r="A10" s="66" t="s">
        <v>2</v>
      </c>
      <c r="B10" s="66" t="s">
        <v>93</v>
      </c>
      <c r="C10" s="66" t="s">
        <v>92</v>
      </c>
      <c r="D10" s="67"/>
      <c r="E10" s="66" t="s">
        <v>42</v>
      </c>
      <c r="F10" s="66" t="s">
        <v>9</v>
      </c>
      <c r="G10" s="66" t="s">
        <v>43</v>
      </c>
      <c r="H10" s="66" t="s">
        <v>46</v>
      </c>
      <c r="I10" s="66" t="s">
        <v>51</v>
      </c>
      <c r="J10" s="66" t="s">
        <v>4</v>
      </c>
      <c r="K10" s="24"/>
      <c r="L10" s="25"/>
      <c r="M10" s="25"/>
      <c r="N10" s="25"/>
    </row>
    <row r="11" spans="1:14">
      <c r="A11" s="25" t="s">
        <v>22</v>
      </c>
      <c r="B11" s="25" t="s">
        <v>23</v>
      </c>
      <c r="C11" s="25" t="s">
        <v>24</v>
      </c>
      <c r="D11" s="25"/>
      <c r="E11" s="25" t="s">
        <v>25</v>
      </c>
      <c r="F11" s="25" t="s">
        <v>26</v>
      </c>
      <c r="G11" s="25" t="s">
        <v>45</v>
      </c>
      <c r="H11" s="25" t="s">
        <v>95</v>
      </c>
      <c r="I11" s="25" t="s">
        <v>114</v>
      </c>
      <c r="J11" s="25" t="s">
        <v>115</v>
      </c>
      <c r="K11" s="24"/>
    </row>
    <row r="12" spans="1:14">
      <c r="D12" s="28" t="s">
        <v>52</v>
      </c>
      <c r="E12" s="29" t="s">
        <v>53</v>
      </c>
      <c r="F12" s="29" t="s">
        <v>54</v>
      </c>
      <c r="G12" s="29" t="s">
        <v>55</v>
      </c>
      <c r="H12" s="29" t="s">
        <v>56</v>
      </c>
      <c r="I12" s="29" t="s">
        <v>57</v>
      </c>
      <c r="J12" s="24"/>
      <c r="K12" s="24"/>
    </row>
    <row r="13" spans="1:14">
      <c r="D13" s="28"/>
      <c r="E13" s="29"/>
      <c r="F13" s="29"/>
      <c r="G13" s="29"/>
      <c r="H13" s="29"/>
      <c r="I13" s="29"/>
      <c r="J13" s="24"/>
      <c r="K13" s="24"/>
    </row>
    <row r="14" spans="1:14">
      <c r="A14" s="30">
        <v>1</v>
      </c>
      <c r="B14" s="24" t="s">
        <v>58</v>
      </c>
      <c r="C14" s="31">
        <v>2020</v>
      </c>
      <c r="E14" s="32"/>
      <c r="F14" s="601">
        <v>9991907.2100000009</v>
      </c>
      <c r="G14" s="32"/>
      <c r="H14" s="32">
        <v>0</v>
      </c>
      <c r="I14" s="32">
        <v>0</v>
      </c>
      <c r="J14" s="33">
        <f>SUM(E14:I14)</f>
        <v>9991907.2100000009</v>
      </c>
      <c r="K14" s="33"/>
      <c r="L14" s="577"/>
      <c r="N14" s="579"/>
    </row>
    <row r="15" spans="1:14">
      <c r="A15" s="30">
        <f>A14+1</f>
        <v>2</v>
      </c>
      <c r="B15" s="24" t="s">
        <v>59</v>
      </c>
      <c r="C15" s="34">
        <f>C14+1</f>
        <v>2021</v>
      </c>
      <c r="E15" s="32"/>
      <c r="F15" s="601">
        <v>9991907.2100000009</v>
      </c>
      <c r="G15" s="32"/>
      <c r="H15" s="32">
        <v>0</v>
      </c>
      <c r="I15" s="32">
        <v>0</v>
      </c>
      <c r="J15" s="33">
        <f t="shared" ref="J15:J26" si="0">SUM(E15:I15)</f>
        <v>9991907.2100000009</v>
      </c>
      <c r="K15" s="33"/>
      <c r="L15" s="578"/>
      <c r="N15" s="579"/>
    </row>
    <row r="16" spans="1:14">
      <c r="A16" s="30">
        <f t="shared" ref="A16:A52" si="1">A15+1</f>
        <v>3</v>
      </c>
      <c r="B16" s="24" t="s">
        <v>60</v>
      </c>
      <c r="C16" s="34">
        <f>C15</f>
        <v>2021</v>
      </c>
      <c r="E16" s="32"/>
      <c r="F16" s="601">
        <v>9991907.2100000009</v>
      </c>
      <c r="G16" s="32"/>
      <c r="H16" s="32">
        <v>0</v>
      </c>
      <c r="I16" s="32">
        <v>0</v>
      </c>
      <c r="J16" s="33">
        <f t="shared" si="0"/>
        <v>9991907.2100000009</v>
      </c>
      <c r="K16" s="33"/>
      <c r="L16" s="578"/>
      <c r="N16" s="579"/>
    </row>
    <row r="17" spans="1:14">
      <c r="A17" s="30">
        <f t="shared" si="1"/>
        <v>4</v>
      </c>
      <c r="B17" s="24" t="s">
        <v>61</v>
      </c>
      <c r="C17" s="34">
        <f t="shared" ref="C17:C26" si="2">C16</f>
        <v>2021</v>
      </c>
      <c r="E17" s="32"/>
      <c r="F17" s="601">
        <v>9991907.2100000009</v>
      </c>
      <c r="G17" s="32"/>
      <c r="H17" s="32">
        <v>0</v>
      </c>
      <c r="I17" s="32">
        <v>0</v>
      </c>
      <c r="J17" s="33">
        <f t="shared" si="0"/>
        <v>9991907.2100000009</v>
      </c>
      <c r="K17" s="33"/>
      <c r="L17" s="578"/>
      <c r="N17" s="579"/>
    </row>
    <row r="18" spans="1:14">
      <c r="A18" s="30">
        <f t="shared" si="1"/>
        <v>5</v>
      </c>
      <c r="B18" s="24" t="s">
        <v>62</v>
      </c>
      <c r="C18" s="34">
        <f t="shared" si="2"/>
        <v>2021</v>
      </c>
      <c r="E18" s="32"/>
      <c r="F18" s="601">
        <v>13951907.210000001</v>
      </c>
      <c r="G18" s="32"/>
      <c r="H18" s="32">
        <v>0</v>
      </c>
      <c r="I18" s="32">
        <v>0</v>
      </c>
      <c r="J18" s="33">
        <f t="shared" si="0"/>
        <v>13951907.210000001</v>
      </c>
      <c r="K18" s="33"/>
      <c r="L18" s="578"/>
      <c r="N18" s="579"/>
    </row>
    <row r="19" spans="1:14">
      <c r="A19" s="30">
        <f t="shared" si="1"/>
        <v>6</v>
      </c>
      <c r="B19" s="24" t="s">
        <v>63</v>
      </c>
      <c r="C19" s="34">
        <f t="shared" si="2"/>
        <v>2021</v>
      </c>
      <c r="E19" s="32"/>
      <c r="F19" s="601">
        <v>13951907.210000001</v>
      </c>
      <c r="G19" s="32"/>
      <c r="H19" s="32">
        <v>0</v>
      </c>
      <c r="I19" s="32">
        <v>0</v>
      </c>
      <c r="J19" s="33">
        <f t="shared" si="0"/>
        <v>13951907.210000001</v>
      </c>
      <c r="K19" s="33"/>
      <c r="L19" s="578"/>
      <c r="N19" s="579"/>
    </row>
    <row r="20" spans="1:14">
      <c r="A20" s="30">
        <f t="shared" si="1"/>
        <v>7</v>
      </c>
      <c r="B20" s="24" t="s">
        <v>64</v>
      </c>
      <c r="C20" s="34">
        <f t="shared" si="2"/>
        <v>2021</v>
      </c>
      <c r="E20" s="32"/>
      <c r="F20" s="601">
        <v>19616077.210000001</v>
      </c>
      <c r="G20" s="32"/>
      <c r="H20" s="32">
        <v>0</v>
      </c>
      <c r="I20" s="32">
        <v>0</v>
      </c>
      <c r="J20" s="33">
        <f t="shared" si="0"/>
        <v>19616077.210000001</v>
      </c>
      <c r="K20" s="33"/>
      <c r="L20" s="578"/>
      <c r="N20" s="579"/>
    </row>
    <row r="21" spans="1:14">
      <c r="A21" s="30">
        <f t="shared" si="1"/>
        <v>8</v>
      </c>
      <c r="B21" s="24" t="s">
        <v>65</v>
      </c>
      <c r="C21" s="34">
        <f t="shared" si="2"/>
        <v>2021</v>
      </c>
      <c r="E21" s="32"/>
      <c r="F21" s="601">
        <v>19709692.210000001</v>
      </c>
      <c r="G21" s="32"/>
      <c r="H21" s="32">
        <v>0</v>
      </c>
      <c r="I21" s="32">
        <v>0</v>
      </c>
      <c r="J21" s="33">
        <f t="shared" si="0"/>
        <v>19709692.210000001</v>
      </c>
      <c r="K21" s="33"/>
      <c r="L21" s="578"/>
      <c r="N21" s="579"/>
    </row>
    <row r="22" spans="1:14">
      <c r="A22" s="30">
        <f t="shared" si="1"/>
        <v>9</v>
      </c>
      <c r="B22" s="24" t="s">
        <v>66</v>
      </c>
      <c r="C22" s="34">
        <f t="shared" si="2"/>
        <v>2021</v>
      </c>
      <c r="E22" s="32"/>
      <c r="F22" s="601">
        <v>19803307.210000001</v>
      </c>
      <c r="G22" s="32"/>
      <c r="H22" s="32">
        <v>0</v>
      </c>
      <c r="I22" s="32">
        <v>0</v>
      </c>
      <c r="J22" s="33">
        <f t="shared" si="0"/>
        <v>19803307.210000001</v>
      </c>
      <c r="K22" s="33"/>
      <c r="L22" s="578"/>
      <c r="N22" s="579"/>
    </row>
    <row r="23" spans="1:14">
      <c r="A23" s="30">
        <f t="shared" si="1"/>
        <v>10</v>
      </c>
      <c r="B23" s="24" t="s">
        <v>67</v>
      </c>
      <c r="C23" s="34">
        <f t="shared" si="2"/>
        <v>2021</v>
      </c>
      <c r="E23" s="32"/>
      <c r="F23" s="601">
        <v>19803307.210000001</v>
      </c>
      <c r="G23" s="32"/>
      <c r="H23" s="32">
        <v>0</v>
      </c>
      <c r="I23" s="32">
        <v>0</v>
      </c>
      <c r="J23" s="33">
        <f t="shared" si="0"/>
        <v>19803307.210000001</v>
      </c>
      <c r="K23" s="33"/>
      <c r="L23" s="578"/>
      <c r="N23" s="579"/>
    </row>
    <row r="24" spans="1:14">
      <c r="A24" s="30">
        <f t="shared" si="1"/>
        <v>11</v>
      </c>
      <c r="B24" s="24" t="s">
        <v>68</v>
      </c>
      <c r="C24" s="34">
        <f t="shared" si="2"/>
        <v>2021</v>
      </c>
      <c r="E24" s="32"/>
      <c r="F24" s="601">
        <v>19803307.210000001</v>
      </c>
      <c r="G24" s="32"/>
      <c r="H24" s="32">
        <v>0</v>
      </c>
      <c r="I24" s="32">
        <v>0</v>
      </c>
      <c r="J24" s="33">
        <f t="shared" si="0"/>
        <v>19803307.210000001</v>
      </c>
      <c r="K24" s="33"/>
      <c r="L24" s="578"/>
      <c r="N24" s="579"/>
    </row>
    <row r="25" spans="1:14">
      <c r="A25" s="30">
        <f t="shared" si="1"/>
        <v>12</v>
      </c>
      <c r="B25" s="24" t="s">
        <v>69</v>
      </c>
      <c r="C25" s="34">
        <f t="shared" si="2"/>
        <v>2021</v>
      </c>
      <c r="E25" s="32"/>
      <c r="F25" s="601">
        <v>21818307.210000001</v>
      </c>
      <c r="G25" s="32"/>
      <c r="H25" s="32">
        <v>0</v>
      </c>
      <c r="I25" s="32">
        <v>0</v>
      </c>
      <c r="J25" s="33">
        <f t="shared" si="0"/>
        <v>21818307.210000001</v>
      </c>
      <c r="K25" s="33"/>
      <c r="L25" s="578"/>
      <c r="N25" s="579"/>
    </row>
    <row r="26" spans="1:14">
      <c r="A26" s="30">
        <f t="shared" si="1"/>
        <v>13</v>
      </c>
      <c r="B26" s="24" t="s">
        <v>58</v>
      </c>
      <c r="C26" s="34">
        <f t="shared" si="2"/>
        <v>2021</v>
      </c>
      <c r="E26" s="32"/>
      <c r="F26" s="601">
        <v>21818307.210000001</v>
      </c>
      <c r="G26" s="32"/>
      <c r="H26" s="32">
        <v>0</v>
      </c>
      <c r="I26" s="32">
        <v>0</v>
      </c>
      <c r="J26" s="33">
        <f t="shared" si="0"/>
        <v>21818307.210000001</v>
      </c>
      <c r="K26" s="33"/>
      <c r="L26" s="578"/>
      <c r="N26" s="579"/>
    </row>
    <row r="27" spans="1:14">
      <c r="A27" s="30">
        <f t="shared" si="1"/>
        <v>14</v>
      </c>
      <c r="E27" s="35"/>
      <c r="F27" s="35"/>
      <c r="G27" s="35"/>
      <c r="H27" s="35"/>
      <c r="I27" s="35"/>
      <c r="J27" s="33"/>
      <c r="K27" s="33"/>
    </row>
    <row r="28" spans="1:14">
      <c r="A28" s="30">
        <f t="shared" si="1"/>
        <v>15</v>
      </c>
      <c r="B28" s="24" t="s">
        <v>70</v>
      </c>
      <c r="E28" s="35">
        <f>SUM(E14:E26)/13</f>
        <v>0</v>
      </c>
      <c r="F28" s="35">
        <f>SUM(F14:F26)/13</f>
        <v>16172596.056153851</v>
      </c>
      <c r="G28" s="35">
        <f t="shared" ref="G28:I28" si="3">SUM(G14:G26)/13</f>
        <v>0</v>
      </c>
      <c r="H28" s="35">
        <f t="shared" si="3"/>
        <v>0</v>
      </c>
      <c r="I28" s="35">
        <f t="shared" si="3"/>
        <v>0</v>
      </c>
      <c r="J28" s="35">
        <f>SUM(J14:J26)/13</f>
        <v>16172596.056153851</v>
      </c>
      <c r="K28" s="35"/>
    </row>
    <row r="29" spans="1:14">
      <c r="A29" s="30">
        <f t="shared" si="1"/>
        <v>16</v>
      </c>
    </row>
    <row r="30" spans="1:14">
      <c r="A30" s="30">
        <f t="shared" si="1"/>
        <v>17</v>
      </c>
    </row>
    <row r="31" spans="1:14">
      <c r="A31" s="30">
        <f t="shared" si="1"/>
        <v>18</v>
      </c>
      <c r="B31" s="36" t="s">
        <v>71</v>
      </c>
      <c r="C31" s="37"/>
      <c r="D31" s="37"/>
      <c r="E31" s="38"/>
      <c r="F31" s="38"/>
      <c r="G31" s="39"/>
      <c r="H31" s="24"/>
      <c r="I31" s="40"/>
      <c r="J31" s="40"/>
      <c r="K31" s="40"/>
      <c r="L31" s="40"/>
    </row>
    <row r="32" spans="1:14">
      <c r="A32" s="30">
        <f t="shared" si="1"/>
        <v>19</v>
      </c>
      <c r="B32" s="41"/>
      <c r="C32" s="42"/>
      <c r="D32" s="42"/>
      <c r="E32" s="42"/>
      <c r="F32" s="43" t="s">
        <v>9</v>
      </c>
      <c r="G32" s="44"/>
      <c r="H32" s="24"/>
      <c r="I32" s="40"/>
      <c r="J32" s="40"/>
      <c r="K32" s="40"/>
      <c r="L32" s="40"/>
    </row>
    <row r="33" spans="1:12">
      <c r="A33" s="30">
        <f t="shared" si="1"/>
        <v>20</v>
      </c>
      <c r="B33" s="41"/>
      <c r="C33" s="42"/>
      <c r="D33" s="42"/>
      <c r="E33" s="42"/>
      <c r="F33" s="43"/>
      <c r="G33" s="44"/>
      <c r="H33" s="24"/>
      <c r="I33" s="40"/>
      <c r="J33" s="40"/>
      <c r="K33" s="40"/>
      <c r="L33" s="40"/>
    </row>
    <row r="34" spans="1:12">
      <c r="A34" s="30">
        <f t="shared" si="1"/>
        <v>21</v>
      </c>
      <c r="B34" s="41"/>
      <c r="C34" s="42"/>
      <c r="D34" s="45" t="s">
        <v>52</v>
      </c>
      <c r="E34" s="42"/>
      <c r="F34" s="46" t="s">
        <v>72</v>
      </c>
      <c r="G34" s="44"/>
      <c r="H34" s="24"/>
      <c r="I34" s="40"/>
      <c r="J34" s="40"/>
      <c r="K34" s="40"/>
      <c r="L34" s="40"/>
    </row>
    <row r="35" spans="1:12">
      <c r="A35" s="30">
        <f t="shared" si="1"/>
        <v>22</v>
      </c>
      <c r="B35" s="41" t="s">
        <v>58</v>
      </c>
      <c r="C35" s="47">
        <f>C14</f>
        <v>2020</v>
      </c>
      <c r="D35" s="42"/>
      <c r="E35" s="42"/>
      <c r="F35" s="48">
        <v>0</v>
      </c>
      <c r="G35" s="44"/>
      <c r="H35" s="24"/>
      <c r="I35" s="40"/>
      <c r="J35" s="40"/>
      <c r="K35" s="40"/>
      <c r="L35" s="40"/>
    </row>
    <row r="36" spans="1:12">
      <c r="A36" s="30">
        <f t="shared" si="1"/>
        <v>23</v>
      </c>
      <c r="B36" s="41" t="s">
        <v>59</v>
      </c>
      <c r="C36" s="49">
        <f>C35+1</f>
        <v>2021</v>
      </c>
      <c r="D36" s="42"/>
      <c r="E36" s="42"/>
      <c r="F36" s="48">
        <v>0</v>
      </c>
      <c r="G36" s="44"/>
      <c r="H36" s="24"/>
      <c r="I36" s="40"/>
      <c r="J36" s="40"/>
      <c r="K36" s="40"/>
      <c r="L36" s="40"/>
    </row>
    <row r="37" spans="1:12">
      <c r="A37" s="30">
        <f t="shared" si="1"/>
        <v>24</v>
      </c>
      <c r="B37" s="41" t="s">
        <v>60</v>
      </c>
      <c r="C37" s="49">
        <f>C36</f>
        <v>2021</v>
      </c>
      <c r="D37" s="42"/>
      <c r="E37" s="42"/>
      <c r="F37" s="48">
        <v>783730</v>
      </c>
      <c r="G37" s="44"/>
      <c r="H37" s="24"/>
      <c r="I37" s="40"/>
      <c r="J37" s="40"/>
      <c r="K37" s="40"/>
      <c r="L37" s="40"/>
    </row>
    <row r="38" spans="1:12">
      <c r="A38" s="30">
        <f t="shared" si="1"/>
        <v>25</v>
      </c>
      <c r="B38" s="41" t="s">
        <v>61</v>
      </c>
      <c r="C38" s="49">
        <f t="shared" ref="C38:C47" si="4">C37</f>
        <v>2021</v>
      </c>
      <c r="D38" s="42"/>
      <c r="E38" s="42"/>
      <c r="F38" s="48">
        <v>783730</v>
      </c>
      <c r="G38" s="44"/>
      <c r="H38" s="24"/>
      <c r="I38" s="40"/>
      <c r="J38" s="40"/>
      <c r="K38" s="40"/>
      <c r="L38" s="40"/>
    </row>
    <row r="39" spans="1:12">
      <c r="A39" s="30">
        <f t="shared" si="1"/>
        <v>26</v>
      </c>
      <c r="B39" s="41" t="s">
        <v>62</v>
      </c>
      <c r="C39" s="49">
        <f t="shared" si="4"/>
        <v>2021</v>
      </c>
      <c r="D39" s="42"/>
      <c r="E39" s="42"/>
      <c r="F39" s="48">
        <v>783730</v>
      </c>
      <c r="G39" s="44"/>
      <c r="H39" s="24"/>
      <c r="I39" s="40"/>
      <c r="J39" s="40"/>
      <c r="K39" s="40"/>
      <c r="L39" s="40"/>
    </row>
    <row r="40" spans="1:12">
      <c r="A40" s="30">
        <f t="shared" si="1"/>
        <v>27</v>
      </c>
      <c r="B40" s="41" t="s">
        <v>63</v>
      </c>
      <c r="C40" s="49">
        <f t="shared" si="4"/>
        <v>2021</v>
      </c>
      <c r="D40" s="42"/>
      <c r="E40" s="42"/>
      <c r="F40" s="48">
        <v>783730</v>
      </c>
      <c r="G40" s="44"/>
      <c r="H40" s="24"/>
      <c r="I40" s="24"/>
      <c r="J40" s="24"/>
      <c r="K40" s="24"/>
    </row>
    <row r="41" spans="1:12">
      <c r="A41" s="30">
        <f t="shared" si="1"/>
        <v>28</v>
      </c>
      <c r="B41" s="41" t="s">
        <v>64</v>
      </c>
      <c r="C41" s="49">
        <f t="shared" si="4"/>
        <v>2021</v>
      </c>
      <c r="D41" s="42"/>
      <c r="E41" s="42"/>
      <c r="F41" s="48">
        <v>783730</v>
      </c>
      <c r="G41" s="44"/>
      <c r="H41" s="24"/>
      <c r="I41" s="24"/>
      <c r="J41" s="24"/>
      <c r="K41" s="24"/>
    </row>
    <row r="42" spans="1:12">
      <c r="A42" s="30">
        <f t="shared" si="1"/>
        <v>29</v>
      </c>
      <c r="B42" s="41" t="s">
        <v>65</v>
      </c>
      <c r="C42" s="49">
        <f t="shared" si="4"/>
        <v>2021</v>
      </c>
      <c r="D42" s="42"/>
      <c r="E42" s="42"/>
      <c r="F42" s="48">
        <v>783730</v>
      </c>
      <c r="G42" s="44"/>
      <c r="H42" s="24"/>
      <c r="I42" s="24"/>
      <c r="J42" s="24"/>
      <c r="K42" s="24"/>
    </row>
    <row r="43" spans="1:12">
      <c r="A43" s="30">
        <f t="shared" si="1"/>
        <v>30</v>
      </c>
      <c r="B43" s="41" t="s">
        <v>66</v>
      </c>
      <c r="C43" s="49">
        <f t="shared" si="4"/>
        <v>2021</v>
      </c>
      <c r="D43" s="42"/>
      <c r="E43" s="42"/>
      <c r="F43" s="48">
        <v>783730</v>
      </c>
      <c r="G43" s="44"/>
      <c r="H43" s="24"/>
      <c r="I43" s="24"/>
      <c r="J43" s="24"/>
      <c r="K43" s="24"/>
    </row>
    <row r="44" spans="1:12">
      <c r="A44" s="30">
        <f t="shared" si="1"/>
        <v>31</v>
      </c>
      <c r="B44" s="41" t="s">
        <v>67</v>
      </c>
      <c r="C44" s="49">
        <f t="shared" si="4"/>
        <v>2021</v>
      </c>
      <c r="D44" s="42"/>
      <c r="E44" s="42"/>
      <c r="F44" s="48">
        <v>783730</v>
      </c>
      <c r="G44" s="44"/>
      <c r="H44" s="24"/>
      <c r="I44" s="24"/>
      <c r="J44" s="24"/>
      <c r="K44" s="24"/>
    </row>
    <row r="45" spans="1:12">
      <c r="A45" s="30">
        <f t="shared" si="1"/>
        <v>32</v>
      </c>
      <c r="B45" s="41" t="s">
        <v>68</v>
      </c>
      <c r="C45" s="49">
        <f t="shared" si="4"/>
        <v>2021</v>
      </c>
      <c r="D45" s="42"/>
      <c r="E45" s="42"/>
      <c r="F45" s="48">
        <v>783730</v>
      </c>
      <c r="G45" s="44"/>
      <c r="H45" s="24"/>
      <c r="I45" s="24"/>
      <c r="J45" s="24"/>
      <c r="K45" s="24"/>
    </row>
    <row r="46" spans="1:12">
      <c r="A46" s="30">
        <f t="shared" si="1"/>
        <v>33</v>
      </c>
      <c r="B46" s="41" t="s">
        <v>69</v>
      </c>
      <c r="C46" s="49">
        <f t="shared" si="4"/>
        <v>2021</v>
      </c>
      <c r="D46" s="42"/>
      <c r="E46" s="42"/>
      <c r="F46" s="48">
        <v>783730</v>
      </c>
      <c r="G46" s="44"/>
      <c r="H46" s="24"/>
      <c r="I46" s="24"/>
      <c r="J46" s="24"/>
      <c r="K46" s="24"/>
    </row>
    <row r="47" spans="1:12">
      <c r="A47" s="30">
        <f t="shared" si="1"/>
        <v>34</v>
      </c>
      <c r="B47" s="41" t="s">
        <v>58</v>
      </c>
      <c r="C47" s="49">
        <f t="shared" si="4"/>
        <v>2021</v>
      </c>
      <c r="D47" s="42"/>
      <c r="E47" s="42"/>
      <c r="F47" s="48">
        <v>783730</v>
      </c>
      <c r="G47" s="44"/>
      <c r="H47" s="24"/>
      <c r="I47" s="24"/>
      <c r="J47" s="24"/>
      <c r="K47" s="24"/>
    </row>
    <row r="48" spans="1:12">
      <c r="A48" s="30">
        <f t="shared" si="1"/>
        <v>35</v>
      </c>
      <c r="B48" s="41"/>
      <c r="C48" s="42"/>
      <c r="D48" s="42"/>
      <c r="E48" s="42"/>
      <c r="F48" s="50"/>
      <c r="G48" s="44"/>
      <c r="H48" s="24"/>
      <c r="I48" s="24"/>
      <c r="J48" s="24"/>
      <c r="K48" s="24"/>
    </row>
    <row r="49" spans="1:11">
      <c r="A49" s="30">
        <f t="shared" si="1"/>
        <v>36</v>
      </c>
      <c r="B49" s="51" t="s">
        <v>70</v>
      </c>
      <c r="C49" s="52"/>
      <c r="D49" s="52"/>
      <c r="E49" s="52"/>
      <c r="F49" s="53">
        <f>SUM(F35:F47)/13</f>
        <v>663156.15384615387</v>
      </c>
      <c r="G49" s="54"/>
      <c r="H49" s="24"/>
      <c r="I49" s="24"/>
      <c r="J49" s="24"/>
      <c r="K49" s="24"/>
    </row>
    <row r="50" spans="1:11">
      <c r="A50" s="30">
        <f t="shared" si="1"/>
        <v>37</v>
      </c>
    </row>
    <row r="51" spans="1:11">
      <c r="A51" s="30">
        <f t="shared" si="1"/>
        <v>38</v>
      </c>
      <c r="B51" s="24" t="s">
        <v>73</v>
      </c>
    </row>
    <row r="52" spans="1:11">
      <c r="A52" s="30">
        <f t="shared" si="1"/>
        <v>39</v>
      </c>
      <c r="B52" s="25" t="s">
        <v>52</v>
      </c>
      <c r="C52" s="24" t="s">
        <v>74</v>
      </c>
    </row>
  </sheetData>
  <printOptions horizontalCentered="1"/>
  <pageMargins left="0.45" right="0.45" top="0.5" bottom="0.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64"/>
  <sheetViews>
    <sheetView zoomScale="90" zoomScaleNormal="90" workbookViewId="0">
      <selection activeCell="C1" sqref="C1"/>
    </sheetView>
  </sheetViews>
  <sheetFormatPr defaultColWidth="9.1796875" defaultRowHeight="15.5"/>
  <cols>
    <col min="1" max="1" width="8.7265625" style="192" customWidth="1"/>
    <col min="2" max="2" width="13.81640625" style="193" customWidth="1"/>
    <col min="3" max="3" width="9.1796875" style="193"/>
    <col min="4" max="4" width="15" style="193" customWidth="1"/>
    <col min="5" max="6" width="16.453125" style="192" customWidth="1"/>
    <col min="7" max="7" width="9.08984375" style="192" customWidth="1"/>
    <col min="8" max="9" width="16.453125" style="192" customWidth="1"/>
    <col min="10" max="10" width="28.1796875" style="192" customWidth="1"/>
    <col min="11" max="11" width="14.453125" style="192" customWidth="1"/>
    <col min="12" max="12" width="17.54296875" style="193" customWidth="1"/>
    <col min="13" max="13" width="17.453125" style="195" bestFit="1" customWidth="1"/>
    <col min="14" max="14" width="15.1796875" style="193" bestFit="1" customWidth="1"/>
    <col min="15" max="16384" width="9.1796875" style="193"/>
  </cols>
  <sheetData>
    <row r="1" spans="1:15">
      <c r="J1" s="518" t="s">
        <v>526</v>
      </c>
    </row>
    <row r="2" spans="1:15" s="755" customFormat="1">
      <c r="A2" s="754"/>
      <c r="E2" s="754"/>
      <c r="F2" s="754"/>
      <c r="G2" s="754"/>
      <c r="H2" s="754"/>
      <c r="I2" s="754"/>
      <c r="J2" s="747" t="str">
        <f>'Attachment H-32A'!$K$2</f>
        <v>With corrections under Commission Consideration in Docket No. ER20-2942</v>
      </c>
      <c r="K2" s="754"/>
      <c r="M2" s="756"/>
    </row>
    <row r="3" spans="1:15" ht="26">
      <c r="C3" s="63" t="s">
        <v>50</v>
      </c>
      <c r="D3" s="196"/>
      <c r="E3" s="196"/>
      <c r="F3" s="196"/>
      <c r="G3" s="196"/>
      <c r="H3" s="196"/>
      <c r="I3" s="196"/>
      <c r="J3" s="196"/>
    </row>
    <row r="4" spans="1:15" ht="18.5">
      <c r="C4" s="519" t="s">
        <v>382</v>
      </c>
      <c r="D4" s="196"/>
      <c r="E4" s="196"/>
      <c r="F4" s="196"/>
      <c r="G4" s="196"/>
      <c r="H4" s="196"/>
      <c r="I4" s="196"/>
      <c r="J4" s="196"/>
    </row>
    <row r="5" spans="1:15">
      <c r="J5" s="192" t="s">
        <v>475</v>
      </c>
    </row>
    <row r="7" spans="1:15" ht="21">
      <c r="A7" s="463"/>
      <c r="I7" s="194"/>
    </row>
    <row r="8" spans="1:15">
      <c r="A8" s="23"/>
      <c r="B8" s="196"/>
      <c r="C8" s="23" t="str">
        <f ca="1">RIGHT(CELL("filename",D8),LEN(CELL("filename",D8))-FIND("]",CELL("filename",D8)))</f>
        <v>H-32A-WP02 - Revenue Credits</v>
      </c>
      <c r="D8" s="196"/>
      <c r="E8" s="196"/>
      <c r="F8" s="196"/>
      <c r="G8" s="196"/>
      <c r="H8" s="196"/>
      <c r="I8" s="196"/>
      <c r="J8" s="196"/>
    </row>
    <row r="9" spans="1:15">
      <c r="B9" s="373"/>
      <c r="C9" s="373"/>
      <c r="D9" s="373"/>
      <c r="E9" s="373"/>
      <c r="F9" s="373"/>
      <c r="G9" s="373"/>
      <c r="H9" s="373"/>
      <c r="I9" s="373"/>
      <c r="J9" s="373"/>
      <c r="K9" s="374"/>
      <c r="L9" s="375"/>
      <c r="M9" s="376"/>
      <c r="N9" s="375"/>
      <c r="O9" s="375"/>
    </row>
    <row r="10" spans="1:15">
      <c r="B10" s="375"/>
      <c r="C10" s="375"/>
      <c r="D10" s="375"/>
      <c r="E10" s="374"/>
      <c r="F10" s="374"/>
      <c r="G10" s="374"/>
      <c r="H10" s="374"/>
      <c r="I10" s="374"/>
      <c r="J10" s="374"/>
      <c r="K10" s="374"/>
      <c r="L10" s="375"/>
      <c r="M10" s="376"/>
      <c r="N10" s="375"/>
      <c r="O10" s="375"/>
    </row>
    <row r="11" spans="1:15">
      <c r="A11" s="194"/>
      <c r="B11" s="375"/>
      <c r="C11" s="375"/>
      <c r="D11" s="375" t="s">
        <v>370</v>
      </c>
      <c r="E11" s="374"/>
      <c r="F11" s="374"/>
      <c r="G11" s="374"/>
      <c r="H11" s="374"/>
      <c r="I11" s="374"/>
      <c r="J11" s="374"/>
      <c r="K11" s="374"/>
      <c r="L11" s="375"/>
      <c r="M11" s="376"/>
      <c r="N11" s="375"/>
      <c r="O11" s="375"/>
    </row>
    <row r="12" spans="1:15">
      <c r="A12" s="194"/>
      <c r="B12" s="375"/>
      <c r="C12" s="374" t="s">
        <v>284</v>
      </c>
      <c r="D12" s="375"/>
      <c r="E12" s="374"/>
      <c r="F12" s="374"/>
      <c r="G12" s="374"/>
      <c r="H12" s="374"/>
      <c r="I12" s="374"/>
      <c r="J12" s="374"/>
      <c r="K12" s="374"/>
      <c r="L12" s="375"/>
      <c r="M12" s="376"/>
      <c r="N12" s="375"/>
      <c r="O12" s="375"/>
    </row>
    <row r="13" spans="1:15">
      <c r="A13" s="194"/>
      <c r="B13" s="375"/>
      <c r="C13" s="390" t="s">
        <v>2</v>
      </c>
      <c r="D13" s="520" t="s">
        <v>3</v>
      </c>
      <c r="E13" s="374"/>
      <c r="F13" s="374"/>
      <c r="G13" s="374"/>
      <c r="H13" s="390" t="s">
        <v>81</v>
      </c>
      <c r="I13" s="391" t="s">
        <v>479</v>
      </c>
      <c r="J13" s="374"/>
      <c r="K13" s="374"/>
      <c r="L13" s="375"/>
      <c r="M13" s="376"/>
      <c r="N13" s="375"/>
      <c r="O13" s="375"/>
    </row>
    <row r="14" spans="1:15">
      <c r="A14" s="197"/>
      <c r="B14" s="377"/>
      <c r="C14" s="25" t="s">
        <v>22</v>
      </c>
      <c r="D14" s="25" t="s">
        <v>23</v>
      </c>
      <c r="E14" s="193"/>
      <c r="F14" s="193"/>
      <c r="G14" s="193"/>
      <c r="H14" s="25" t="s">
        <v>24</v>
      </c>
      <c r="I14" s="214" t="s">
        <v>25</v>
      </c>
      <c r="J14" s="193"/>
      <c r="K14" s="214"/>
      <c r="L14" s="375"/>
      <c r="M14" s="376"/>
      <c r="N14" s="375"/>
      <c r="O14" s="375"/>
    </row>
    <row r="15" spans="1:15">
      <c r="A15" s="198"/>
      <c r="B15" s="378"/>
      <c r="C15" s="378"/>
      <c r="D15" s="375"/>
      <c r="E15" s="378"/>
      <c r="F15" s="378"/>
      <c r="G15" s="378"/>
      <c r="H15" s="378" t="s">
        <v>445</v>
      </c>
      <c r="I15" s="193"/>
      <c r="J15" s="378"/>
      <c r="K15" s="375"/>
      <c r="L15" s="375"/>
      <c r="M15" s="376"/>
      <c r="N15" s="375"/>
      <c r="O15" s="375"/>
    </row>
    <row r="16" spans="1:15">
      <c r="A16" s="198"/>
      <c r="B16" s="378"/>
      <c r="C16" s="378"/>
      <c r="D16" s="375"/>
      <c r="E16" s="378"/>
      <c r="F16" s="378"/>
      <c r="G16" s="378"/>
      <c r="H16" s="378"/>
      <c r="I16" s="378"/>
      <c r="J16" s="378"/>
      <c r="K16" s="375"/>
      <c r="L16" s="375"/>
      <c r="M16" s="376"/>
      <c r="N16" s="375"/>
      <c r="O16" s="375"/>
    </row>
    <row r="17" spans="1:15">
      <c r="B17" s="374"/>
      <c r="C17" s="374">
        <v>1</v>
      </c>
      <c r="D17" s="68" t="s">
        <v>280</v>
      </c>
      <c r="E17" s="374"/>
      <c r="F17" s="374"/>
      <c r="G17" s="374"/>
      <c r="H17" s="389">
        <v>0</v>
      </c>
      <c r="I17" s="388"/>
      <c r="J17" s="388"/>
      <c r="K17" s="392"/>
      <c r="L17" s="392"/>
      <c r="M17" s="376"/>
      <c r="N17" s="375"/>
      <c r="O17" s="375"/>
    </row>
    <row r="18" spans="1:15">
      <c r="B18" s="375"/>
      <c r="C18" s="374">
        <f>C17+1</f>
        <v>2</v>
      </c>
      <c r="D18" s="375" t="s">
        <v>278</v>
      </c>
      <c r="E18" s="379"/>
      <c r="F18" s="379"/>
      <c r="G18" s="379"/>
      <c r="H18" s="396"/>
      <c r="I18" s="389"/>
      <c r="J18" s="392"/>
      <c r="K18" s="392"/>
      <c r="L18" s="392"/>
      <c r="M18" s="376"/>
      <c r="N18" s="375"/>
      <c r="O18" s="375"/>
    </row>
    <row r="19" spans="1:15">
      <c r="B19" s="375"/>
      <c r="C19" s="374">
        <f t="shared" ref="C19:C31" si="0">C18+1</f>
        <v>3</v>
      </c>
      <c r="D19" s="375" t="s">
        <v>282</v>
      </c>
      <c r="E19" s="379"/>
      <c r="F19" s="379"/>
      <c r="G19" s="379"/>
      <c r="H19" s="389">
        <f>H17-H18</f>
        <v>0</v>
      </c>
      <c r="I19" s="389"/>
      <c r="J19" s="392"/>
      <c r="K19" s="392"/>
      <c r="L19" s="392"/>
      <c r="M19" s="376"/>
      <c r="N19" s="375"/>
      <c r="O19" s="375"/>
    </row>
    <row r="20" spans="1:15">
      <c r="B20" s="375"/>
      <c r="C20" s="374">
        <f t="shared" si="0"/>
        <v>4</v>
      </c>
      <c r="D20" s="375"/>
      <c r="E20" s="379"/>
      <c r="F20" s="379"/>
      <c r="G20" s="379"/>
      <c r="H20" s="389"/>
      <c r="I20" s="389"/>
      <c r="J20" s="392"/>
      <c r="K20" s="392"/>
      <c r="L20" s="392"/>
      <c r="M20" s="376"/>
      <c r="N20" s="375"/>
      <c r="O20" s="375"/>
    </row>
    <row r="21" spans="1:15">
      <c r="B21" s="375"/>
      <c r="C21" s="374">
        <f t="shared" si="0"/>
        <v>5</v>
      </c>
      <c r="D21" s="375"/>
      <c r="E21" s="379"/>
      <c r="F21" s="379"/>
      <c r="G21" s="379"/>
      <c r="H21" s="389"/>
      <c r="I21" s="389"/>
      <c r="J21" s="392"/>
      <c r="K21" s="392"/>
      <c r="L21" s="392"/>
      <c r="M21" s="376"/>
      <c r="N21" s="375"/>
      <c r="O21" s="375"/>
    </row>
    <row r="22" spans="1:15">
      <c r="B22" s="375"/>
      <c r="C22" s="374">
        <f t="shared" si="0"/>
        <v>6</v>
      </c>
      <c r="D22" s="380"/>
      <c r="E22" s="379"/>
      <c r="F22" s="379"/>
      <c r="G22" s="379"/>
      <c r="H22" s="389"/>
      <c r="I22" s="389"/>
      <c r="J22" s="392"/>
      <c r="K22" s="392"/>
      <c r="L22" s="392"/>
      <c r="M22" s="376"/>
      <c r="N22" s="375"/>
      <c r="O22" s="375"/>
    </row>
    <row r="23" spans="1:15">
      <c r="A23" s="199"/>
      <c r="B23" s="375"/>
      <c r="C23" s="374">
        <f t="shared" si="0"/>
        <v>7</v>
      </c>
      <c r="D23" s="68" t="s">
        <v>281</v>
      </c>
      <c r="E23" s="382"/>
      <c r="F23" s="382"/>
      <c r="G23" s="382"/>
      <c r="H23" s="389"/>
      <c r="I23" s="389"/>
      <c r="J23" s="393"/>
      <c r="K23" s="393"/>
      <c r="L23" s="392"/>
      <c r="M23" s="376"/>
      <c r="N23" s="376"/>
      <c r="O23" s="375"/>
    </row>
    <row r="24" spans="1:15">
      <c r="A24" s="199"/>
      <c r="B24" s="375"/>
      <c r="C24" s="374">
        <f t="shared" si="0"/>
        <v>8</v>
      </c>
      <c r="D24" s="375" t="s">
        <v>279</v>
      </c>
      <c r="E24" s="382"/>
      <c r="F24" s="382"/>
      <c r="G24" s="382"/>
      <c r="H24" s="396"/>
      <c r="I24" s="389"/>
      <c r="J24" s="393"/>
      <c r="K24" s="393"/>
      <c r="L24" s="392"/>
      <c r="M24" s="376"/>
      <c r="N24" s="376"/>
      <c r="O24" s="375"/>
    </row>
    <row r="25" spans="1:15">
      <c r="A25" s="199"/>
      <c r="B25" s="375"/>
      <c r="C25" s="374">
        <f t="shared" si="0"/>
        <v>9</v>
      </c>
      <c r="D25" s="375" t="s">
        <v>283</v>
      </c>
      <c r="E25" s="382"/>
      <c r="F25" s="382"/>
      <c r="G25" s="382"/>
      <c r="H25" s="603"/>
      <c r="I25" s="582"/>
      <c r="J25" s="393"/>
      <c r="K25" s="393"/>
      <c r="L25" s="392"/>
      <c r="M25" s="376"/>
      <c r="N25" s="376"/>
      <c r="O25" s="375"/>
    </row>
    <row r="26" spans="1:15">
      <c r="A26" s="199"/>
      <c r="B26" s="375"/>
      <c r="C26" s="374">
        <f t="shared" si="0"/>
        <v>10</v>
      </c>
      <c r="D26" s="375"/>
      <c r="E26" s="382"/>
      <c r="F26" s="382"/>
      <c r="G26" s="382"/>
      <c r="H26" s="389"/>
      <c r="I26" s="389"/>
      <c r="J26" s="393"/>
      <c r="K26" s="393"/>
      <c r="L26" s="392"/>
      <c r="M26" s="376"/>
      <c r="N26" s="376"/>
      <c r="O26" s="375"/>
    </row>
    <row r="27" spans="1:15">
      <c r="A27" s="199"/>
      <c r="B27" s="375"/>
      <c r="C27" s="374">
        <f t="shared" si="0"/>
        <v>11</v>
      </c>
      <c r="D27" s="375"/>
      <c r="E27" s="382"/>
      <c r="F27" s="382"/>
      <c r="G27" s="382"/>
      <c r="H27" s="389"/>
      <c r="I27" s="389"/>
      <c r="J27" s="393"/>
      <c r="K27" s="393"/>
      <c r="L27" s="392"/>
      <c r="M27" s="376"/>
      <c r="N27" s="376"/>
      <c r="O27" s="375"/>
    </row>
    <row r="28" spans="1:15">
      <c r="A28" s="199"/>
      <c r="B28" s="375"/>
      <c r="C28" s="374">
        <f t="shared" si="0"/>
        <v>12</v>
      </c>
      <c r="D28" s="375" t="s">
        <v>285</v>
      </c>
      <c r="E28" s="382"/>
      <c r="F28" s="382"/>
      <c r="G28" s="382"/>
      <c r="H28" s="603">
        <v>28000</v>
      </c>
      <c r="I28" s="582" t="s">
        <v>558</v>
      </c>
      <c r="J28" s="393"/>
      <c r="K28" s="393"/>
      <c r="L28" s="392"/>
      <c r="M28" s="376"/>
      <c r="N28" s="376"/>
      <c r="O28" s="375"/>
    </row>
    <row r="29" spans="1:15">
      <c r="A29" s="199"/>
      <c r="B29" s="375"/>
      <c r="C29" s="374">
        <f t="shared" si="0"/>
        <v>13</v>
      </c>
      <c r="D29" s="375"/>
      <c r="E29" s="382"/>
      <c r="F29" s="382"/>
      <c r="G29" s="382"/>
      <c r="H29" s="389"/>
      <c r="I29" s="582"/>
      <c r="J29" s="393"/>
      <c r="K29" s="393"/>
      <c r="L29" s="392"/>
      <c r="M29" s="376"/>
      <c r="N29" s="376"/>
      <c r="O29" s="375"/>
    </row>
    <row r="30" spans="1:15">
      <c r="A30" s="199"/>
      <c r="B30" s="375"/>
      <c r="C30" s="374">
        <f t="shared" si="0"/>
        <v>14</v>
      </c>
      <c r="D30" s="375"/>
      <c r="E30" s="382"/>
      <c r="F30" s="382"/>
      <c r="G30" s="382"/>
      <c r="H30" s="389"/>
      <c r="I30" s="389"/>
      <c r="J30" s="393"/>
      <c r="K30" s="393"/>
      <c r="L30" s="392"/>
      <c r="M30" s="376"/>
      <c r="N30" s="376"/>
      <c r="O30" s="375"/>
    </row>
    <row r="31" spans="1:15">
      <c r="A31" s="199"/>
      <c r="B31" s="375"/>
      <c r="C31" s="374">
        <f t="shared" si="0"/>
        <v>15</v>
      </c>
      <c r="D31" s="375"/>
      <c r="E31" s="382"/>
      <c r="F31" s="382"/>
      <c r="G31" s="382"/>
      <c r="H31" s="389"/>
      <c r="I31" s="389"/>
      <c r="J31" s="393"/>
      <c r="K31" s="393"/>
      <c r="L31" s="392"/>
      <c r="M31" s="376"/>
      <c r="N31" s="376"/>
      <c r="O31" s="375"/>
    </row>
    <row r="32" spans="1:15">
      <c r="A32" s="199"/>
      <c r="B32" s="375"/>
      <c r="C32" s="381"/>
      <c r="D32" s="375"/>
      <c r="E32" s="382"/>
      <c r="F32" s="382"/>
      <c r="G32" s="382"/>
      <c r="H32" s="389"/>
      <c r="I32" s="389"/>
      <c r="J32" s="393"/>
      <c r="K32" s="393"/>
      <c r="L32" s="392"/>
      <c r="M32" s="376"/>
      <c r="N32" s="376"/>
      <c r="O32" s="375"/>
    </row>
    <row r="33" spans="1:15">
      <c r="A33" s="199"/>
      <c r="B33" s="375"/>
      <c r="C33" s="381"/>
      <c r="D33" s="375"/>
      <c r="E33" s="382"/>
      <c r="F33" s="382"/>
      <c r="G33" s="382"/>
      <c r="H33" s="389"/>
      <c r="I33" s="389"/>
      <c r="J33" s="393"/>
      <c r="K33" s="393"/>
      <c r="L33" s="392"/>
      <c r="M33" s="376"/>
      <c r="N33" s="376"/>
      <c r="O33" s="375"/>
    </row>
    <row r="34" spans="1:15">
      <c r="A34" s="199"/>
      <c r="B34" s="375"/>
      <c r="C34" s="381"/>
      <c r="D34" s="375"/>
      <c r="E34" s="382"/>
      <c r="F34" s="382"/>
      <c r="G34" s="382"/>
      <c r="H34" s="389"/>
      <c r="I34" s="389"/>
      <c r="J34" s="393"/>
      <c r="K34" s="393"/>
      <c r="L34" s="392"/>
      <c r="M34" s="376"/>
      <c r="N34" s="376"/>
      <c r="O34" s="375"/>
    </row>
    <row r="35" spans="1:15">
      <c r="A35" s="199"/>
      <c r="B35" s="375"/>
      <c r="C35" s="381"/>
      <c r="D35" s="375"/>
      <c r="E35" s="382"/>
      <c r="F35" s="382"/>
      <c r="G35" s="382"/>
      <c r="H35" s="389"/>
      <c r="I35" s="389"/>
      <c r="J35" s="393"/>
      <c r="K35" s="393"/>
      <c r="L35" s="392"/>
      <c r="M35" s="376"/>
      <c r="N35" s="376"/>
      <c r="O35" s="375"/>
    </row>
    <row r="36" spans="1:15">
      <c r="A36" s="199"/>
      <c r="B36" s="375"/>
      <c r="C36" s="375"/>
      <c r="D36" s="375"/>
      <c r="E36" s="382"/>
      <c r="F36" s="382"/>
      <c r="G36" s="382"/>
      <c r="H36" s="389"/>
      <c r="I36" s="389"/>
      <c r="J36" s="393"/>
      <c r="K36" s="393"/>
      <c r="L36" s="392"/>
      <c r="M36" s="376"/>
      <c r="N36" s="376"/>
      <c r="O36" s="375"/>
    </row>
    <row r="37" spans="1:15">
      <c r="A37" s="199"/>
      <c r="B37" s="375"/>
      <c r="C37" s="375"/>
      <c r="D37" s="375"/>
      <c r="E37" s="382"/>
      <c r="F37" s="382"/>
      <c r="G37" s="382"/>
      <c r="H37" s="389"/>
      <c r="I37" s="389"/>
      <c r="J37" s="389"/>
      <c r="K37" s="389"/>
      <c r="L37" s="392"/>
      <c r="M37" s="376"/>
      <c r="N37" s="376"/>
      <c r="O37" s="375"/>
    </row>
    <row r="38" spans="1:15">
      <c r="A38" s="199"/>
      <c r="B38" s="375"/>
      <c r="C38" s="375"/>
      <c r="D38" s="375"/>
      <c r="E38" s="374"/>
      <c r="F38" s="374"/>
      <c r="G38" s="374"/>
      <c r="H38" s="388"/>
      <c r="I38" s="388"/>
      <c r="J38" s="388"/>
      <c r="K38" s="388"/>
      <c r="L38" s="392"/>
      <c r="M38" s="376"/>
      <c r="N38" s="375"/>
      <c r="O38" s="375"/>
    </row>
    <row r="39" spans="1:15">
      <c r="A39" s="199"/>
      <c r="B39" s="375"/>
      <c r="C39" s="375"/>
      <c r="D39" s="375"/>
      <c r="E39" s="374"/>
      <c r="F39" s="374"/>
      <c r="G39" s="374"/>
      <c r="H39" s="388"/>
      <c r="I39" s="388"/>
      <c r="J39" s="388"/>
      <c r="K39" s="388"/>
      <c r="L39" s="392"/>
      <c r="M39" s="376"/>
      <c r="N39" s="375"/>
      <c r="O39" s="375"/>
    </row>
    <row r="40" spans="1:15">
      <c r="A40" s="199"/>
      <c r="B40" s="383"/>
      <c r="C40" s="384"/>
      <c r="D40" s="384"/>
      <c r="E40" s="385"/>
      <c r="F40" s="385"/>
      <c r="G40" s="385"/>
      <c r="H40" s="394"/>
      <c r="I40" s="394"/>
      <c r="J40" s="388"/>
      <c r="K40" s="394"/>
      <c r="L40" s="395"/>
      <c r="M40" s="386"/>
      <c r="N40" s="375"/>
      <c r="O40" s="375"/>
    </row>
    <row r="41" spans="1:15">
      <c r="A41" s="199"/>
      <c r="B41" s="375"/>
      <c r="C41" s="375"/>
      <c r="D41" s="375"/>
      <c r="E41" s="375"/>
      <c r="F41" s="387"/>
      <c r="G41" s="375"/>
      <c r="H41" s="392"/>
      <c r="I41" s="392"/>
      <c r="J41" s="392"/>
      <c r="K41" s="392"/>
      <c r="L41" s="392"/>
      <c r="M41" s="376"/>
      <c r="N41" s="375"/>
      <c r="O41" s="375"/>
    </row>
    <row r="42" spans="1:15">
      <c r="A42" s="199"/>
      <c r="B42" s="375"/>
      <c r="C42" s="375"/>
      <c r="D42" s="375"/>
      <c r="E42" s="375"/>
      <c r="F42" s="387"/>
      <c r="G42" s="375"/>
      <c r="H42" s="392"/>
      <c r="I42" s="392"/>
      <c r="J42" s="392"/>
      <c r="K42" s="392"/>
      <c r="L42" s="392"/>
      <c r="M42" s="376"/>
      <c r="N42" s="375"/>
      <c r="O42" s="375"/>
    </row>
    <row r="43" spans="1:15">
      <c r="A43" s="199"/>
      <c r="B43" s="375"/>
      <c r="C43" s="375"/>
      <c r="D43" s="380"/>
      <c r="E43" s="375"/>
      <c r="F43" s="379"/>
      <c r="G43" s="375"/>
      <c r="H43" s="392"/>
      <c r="I43" s="392"/>
      <c r="J43" s="392"/>
      <c r="K43" s="392"/>
      <c r="L43" s="392"/>
      <c r="M43" s="376"/>
      <c r="N43" s="375"/>
      <c r="O43" s="375"/>
    </row>
    <row r="44" spans="1:15">
      <c r="A44" s="199"/>
      <c r="B44" s="375"/>
      <c r="C44" s="381"/>
      <c r="D44" s="375"/>
      <c r="E44" s="375"/>
      <c r="F44" s="382"/>
      <c r="G44" s="375"/>
      <c r="H44" s="392"/>
      <c r="I44" s="392"/>
      <c r="J44" s="392"/>
      <c r="K44" s="392"/>
      <c r="L44" s="392"/>
      <c r="M44" s="376"/>
      <c r="N44" s="375"/>
      <c r="O44" s="375"/>
    </row>
    <row r="45" spans="1:15">
      <c r="A45" s="199"/>
      <c r="B45" s="375"/>
      <c r="C45" s="381"/>
      <c r="D45" s="375"/>
      <c r="E45" s="375"/>
      <c r="F45" s="382"/>
      <c r="G45" s="375"/>
      <c r="H45" s="392"/>
      <c r="I45" s="392"/>
      <c r="J45" s="392"/>
      <c r="K45" s="392"/>
      <c r="L45" s="392"/>
      <c r="M45" s="376"/>
      <c r="N45" s="375"/>
      <c r="O45" s="375"/>
    </row>
    <row r="46" spans="1:15">
      <c r="A46" s="199"/>
      <c r="B46" s="375"/>
      <c r="C46" s="381"/>
      <c r="D46" s="375"/>
      <c r="E46" s="375"/>
      <c r="F46" s="382"/>
      <c r="G46" s="375"/>
      <c r="H46" s="392"/>
      <c r="I46" s="392"/>
      <c r="J46" s="392"/>
      <c r="K46" s="392"/>
      <c r="L46" s="392"/>
      <c r="M46" s="376"/>
      <c r="N46" s="375"/>
      <c r="O46" s="375"/>
    </row>
    <row r="47" spans="1:15">
      <c r="A47" s="199"/>
      <c r="B47" s="375"/>
      <c r="C47" s="381"/>
      <c r="D47" s="375"/>
      <c r="E47" s="375"/>
      <c r="F47" s="382"/>
      <c r="G47" s="375"/>
      <c r="H47" s="375"/>
      <c r="I47" s="375"/>
      <c r="J47" s="375"/>
      <c r="K47" s="375"/>
      <c r="L47" s="375"/>
      <c r="M47" s="376"/>
      <c r="N47" s="375"/>
      <c r="O47" s="375"/>
    </row>
    <row r="48" spans="1:15">
      <c r="A48" s="199"/>
      <c r="B48" s="375"/>
      <c r="C48" s="381"/>
      <c r="D48" s="375"/>
      <c r="E48" s="375"/>
      <c r="F48" s="382"/>
      <c r="G48" s="375"/>
      <c r="H48" s="375"/>
      <c r="I48" s="375"/>
      <c r="J48" s="375"/>
      <c r="K48" s="375"/>
      <c r="L48" s="375"/>
      <c r="M48" s="376"/>
      <c r="N48" s="375"/>
      <c r="O48" s="375"/>
    </row>
    <row r="49" spans="1:15">
      <c r="A49" s="199"/>
      <c r="B49" s="375"/>
      <c r="C49" s="381"/>
      <c r="D49" s="375"/>
      <c r="E49" s="375"/>
      <c r="F49" s="382"/>
      <c r="G49" s="375"/>
      <c r="H49" s="375"/>
      <c r="I49" s="375"/>
      <c r="J49" s="375"/>
      <c r="K49" s="375"/>
      <c r="L49" s="375"/>
      <c r="M49" s="376"/>
      <c r="N49" s="375"/>
      <c r="O49" s="375"/>
    </row>
    <row r="50" spans="1:15">
      <c r="A50" s="199"/>
      <c r="B50" s="375"/>
      <c r="C50" s="381"/>
      <c r="D50" s="375"/>
      <c r="E50" s="375"/>
      <c r="F50" s="382"/>
      <c r="G50" s="375"/>
      <c r="H50" s="375"/>
      <c r="I50" s="375"/>
      <c r="J50" s="375"/>
      <c r="K50" s="375"/>
      <c r="L50" s="375"/>
      <c r="M50" s="376"/>
      <c r="N50" s="375"/>
      <c r="O50" s="375"/>
    </row>
    <row r="51" spans="1:15">
      <c r="A51" s="199"/>
      <c r="C51" s="200"/>
      <c r="E51" s="193"/>
      <c r="F51" s="201"/>
      <c r="G51" s="193"/>
      <c r="H51" s="193"/>
      <c r="I51" s="193"/>
      <c r="J51" s="193"/>
      <c r="K51" s="193"/>
    </row>
    <row r="52" spans="1:15">
      <c r="A52" s="199"/>
      <c r="C52" s="200"/>
      <c r="E52" s="193"/>
      <c r="F52" s="201"/>
      <c r="G52" s="193"/>
      <c r="H52" s="193"/>
      <c r="I52" s="193"/>
      <c r="J52" s="193"/>
      <c r="K52" s="193"/>
    </row>
    <row r="53" spans="1:15">
      <c r="A53" s="199"/>
      <c r="C53" s="200"/>
      <c r="E53" s="193"/>
      <c r="F53" s="201"/>
      <c r="G53" s="193"/>
      <c r="H53" s="193"/>
      <c r="I53" s="193"/>
      <c r="J53" s="193"/>
      <c r="K53" s="193"/>
    </row>
    <row r="54" spans="1:15">
      <c r="A54" s="199"/>
      <c r="C54" s="200"/>
      <c r="E54" s="193"/>
      <c r="F54" s="201"/>
      <c r="G54" s="193"/>
      <c r="H54" s="193"/>
      <c r="I54" s="193"/>
      <c r="J54" s="193"/>
      <c r="K54" s="193"/>
    </row>
    <row r="55" spans="1:15">
      <c r="A55" s="199"/>
      <c r="C55" s="200"/>
      <c r="E55" s="193"/>
      <c r="F55" s="201"/>
      <c r="G55" s="193"/>
      <c r="H55" s="193"/>
      <c r="I55" s="193"/>
      <c r="J55" s="193"/>
      <c r="K55" s="193"/>
    </row>
    <row r="56" spans="1:15">
      <c r="A56" s="199"/>
      <c r="C56" s="200"/>
      <c r="E56" s="193"/>
      <c r="F56" s="201"/>
      <c r="G56" s="193"/>
      <c r="H56" s="193"/>
      <c r="I56" s="193"/>
      <c r="J56" s="193"/>
      <c r="K56" s="193"/>
    </row>
    <row r="57" spans="1:15">
      <c r="A57" s="199"/>
      <c r="E57" s="193"/>
      <c r="F57" s="201"/>
      <c r="G57" s="193"/>
      <c r="H57" s="193"/>
      <c r="I57" s="193"/>
      <c r="J57" s="193"/>
      <c r="K57" s="193"/>
    </row>
    <row r="58" spans="1:15">
      <c r="A58" s="199"/>
      <c r="E58" s="193"/>
      <c r="F58" s="201"/>
      <c r="G58" s="193"/>
      <c r="H58" s="193"/>
      <c r="I58" s="193"/>
      <c r="J58" s="193"/>
      <c r="K58" s="193"/>
    </row>
    <row r="64" spans="1:15">
      <c r="A64" s="193"/>
    </row>
  </sheetData>
  <printOptions horizontalCentered="1"/>
  <pageMargins left="0.45" right="0.45" top="0.5" bottom="0.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A1:Z110"/>
  <sheetViews>
    <sheetView zoomScaleNormal="100" zoomScaleSheetLayoutView="80" workbookViewId="0">
      <selection activeCell="B1" sqref="B1"/>
    </sheetView>
  </sheetViews>
  <sheetFormatPr defaultColWidth="9.1796875" defaultRowHeight="14.5"/>
  <cols>
    <col min="1" max="1" width="9.1796875" style="55"/>
    <col min="2" max="2" width="31.7265625" style="55" customWidth="1"/>
    <col min="3" max="3" width="12.81640625" style="55" customWidth="1"/>
    <col min="4" max="4" width="11.7265625" style="55" customWidth="1"/>
    <col min="5" max="5" width="12.54296875" style="55" bestFit="1" customWidth="1"/>
    <col min="6" max="6" width="16.26953125" style="55" customWidth="1"/>
    <col min="7" max="7" width="13" style="55" customWidth="1"/>
    <col min="8" max="8" width="15.81640625" style="55" customWidth="1"/>
    <col min="9" max="9" width="9.1796875" style="55"/>
    <col min="10" max="10" width="16.7265625" style="55" customWidth="1"/>
    <col min="11" max="11" width="39.7265625" style="55" bestFit="1" customWidth="1"/>
    <col min="12" max="12" width="3.26953125" style="55" customWidth="1"/>
    <col min="13" max="13" width="3" style="55" customWidth="1"/>
    <col min="14" max="14" width="2.81640625" style="55" customWidth="1"/>
    <col min="15" max="15" width="14.453125" style="55" bestFit="1" customWidth="1"/>
    <col min="16" max="20" width="9.1796875" style="55"/>
    <col min="21" max="21" width="39.7265625" style="55" bestFit="1" customWidth="1"/>
    <col min="22" max="22" width="2.81640625" style="55" customWidth="1"/>
    <col min="23" max="23" width="2.453125" style="55" customWidth="1"/>
    <col min="24" max="24" width="3.1796875" style="55" customWidth="1"/>
    <col min="25" max="25" width="14.453125" style="55" bestFit="1" customWidth="1"/>
    <col min="26" max="16384" width="9.1796875" style="55"/>
  </cols>
  <sheetData>
    <row r="1" spans="1:26" s="450" customFormat="1" ht="21">
      <c r="A1" s="463"/>
      <c r="G1" s="450" t="s">
        <v>103</v>
      </c>
    </row>
    <row r="2" spans="1:26" s="450" customFormat="1" ht="15.5">
      <c r="J2" s="518" t="s">
        <v>527</v>
      </c>
    </row>
    <row r="3" spans="1:26" s="753" customFormat="1" ht="15.5">
      <c r="J3" s="747" t="s">
        <v>618</v>
      </c>
    </row>
    <row r="4" spans="1:26" s="450" customFormat="1" ht="26">
      <c r="B4" s="63" t="s">
        <v>50</v>
      </c>
      <c r="C4" s="433"/>
      <c r="D4" s="433"/>
      <c r="E4" s="433"/>
      <c r="F4" s="433"/>
    </row>
    <row r="5" spans="1:26" s="450" customFormat="1" ht="18.5">
      <c r="B5" s="519" t="s">
        <v>383</v>
      </c>
      <c r="C5" s="433"/>
      <c r="D5" s="433"/>
      <c r="E5" s="433"/>
      <c r="F5" s="433"/>
      <c r="I5" s="450" t="s">
        <v>474</v>
      </c>
    </row>
    <row r="7" spans="1:26">
      <c r="B7" s="55" t="s">
        <v>369</v>
      </c>
    </row>
    <row r="8" spans="1:26">
      <c r="B8" s="20" t="s">
        <v>50</v>
      </c>
      <c r="C8" s="20"/>
      <c r="D8" s="20"/>
      <c r="E8" s="20"/>
      <c r="F8" s="20" t="s">
        <v>341</v>
      </c>
      <c r="K8" s="20" t="s">
        <v>50</v>
      </c>
      <c r="L8" s="433"/>
      <c r="M8" s="433"/>
      <c r="N8" s="433"/>
      <c r="O8" s="433"/>
      <c r="U8" s="20" t="s">
        <v>50</v>
      </c>
      <c r="V8" s="433"/>
      <c r="W8" s="433"/>
      <c r="X8" s="433"/>
      <c r="Y8" s="433"/>
    </row>
    <row r="9" spans="1:26">
      <c r="B9" s="20" t="s">
        <v>340</v>
      </c>
      <c r="C9" s="20"/>
      <c r="D9" s="20"/>
      <c r="E9" s="20"/>
      <c r="F9" s="425" t="s">
        <v>333</v>
      </c>
      <c r="K9" s="20" t="s">
        <v>76</v>
      </c>
      <c r="L9" s="433"/>
      <c r="M9" s="433"/>
      <c r="N9" s="433"/>
      <c r="O9" s="433"/>
      <c r="U9" s="20" t="s">
        <v>76</v>
      </c>
      <c r="V9" s="433"/>
      <c r="W9" s="433"/>
      <c r="X9" s="433"/>
      <c r="Y9" s="433"/>
    </row>
    <row r="10" spans="1:26">
      <c r="B10" s="20"/>
      <c r="C10" s="20"/>
      <c r="D10" s="20"/>
      <c r="E10" s="20"/>
      <c r="F10" s="17" t="s">
        <v>334</v>
      </c>
    </row>
    <row r="11" spans="1:26">
      <c r="B11" s="20"/>
      <c r="C11" s="20"/>
      <c r="D11" s="20"/>
      <c r="E11" s="20"/>
      <c r="F11" s="431">
        <v>2018</v>
      </c>
      <c r="K11" s="20"/>
      <c r="L11" s="20"/>
      <c r="M11" s="20"/>
      <c r="N11" s="20"/>
      <c r="O11" s="425" t="s">
        <v>333</v>
      </c>
      <c r="U11" s="20"/>
      <c r="V11" s="20"/>
      <c r="W11" s="20"/>
      <c r="X11" s="20"/>
      <c r="Y11" s="425" t="s">
        <v>333</v>
      </c>
    </row>
    <row r="12" spans="1:26">
      <c r="O12" s="17" t="s">
        <v>334</v>
      </c>
      <c r="Y12" s="17" t="s">
        <v>334</v>
      </c>
    </row>
    <row r="13" spans="1:26">
      <c r="B13" s="665" t="s">
        <v>528</v>
      </c>
      <c r="C13" s="428"/>
      <c r="D13" s="428"/>
      <c r="E13" s="428"/>
      <c r="G13" s="58"/>
      <c r="K13" s="426" t="s">
        <v>336</v>
      </c>
      <c r="L13" s="58"/>
      <c r="M13" s="58"/>
      <c r="N13" s="58"/>
      <c r="O13" s="424">
        <v>2019</v>
      </c>
      <c r="P13" s="58"/>
      <c r="U13" s="426" t="s">
        <v>336</v>
      </c>
      <c r="V13" s="58"/>
      <c r="W13" s="58"/>
      <c r="X13" s="58"/>
      <c r="Y13" s="424">
        <v>2020</v>
      </c>
      <c r="Z13" s="58"/>
    </row>
    <row r="14" spans="1:26">
      <c r="B14" s="617"/>
      <c r="C14" s="617"/>
      <c r="D14" s="617"/>
      <c r="E14" s="617"/>
      <c r="F14" s="618"/>
      <c r="G14" s="619"/>
      <c r="H14" s="449"/>
      <c r="K14" s="427" t="s">
        <v>335</v>
      </c>
      <c r="L14" s="428"/>
      <c r="M14" s="428"/>
      <c r="N14" s="428"/>
      <c r="O14" s="429"/>
      <c r="P14" s="58"/>
      <c r="U14" s="427" t="s">
        <v>335</v>
      </c>
      <c r="V14" s="428"/>
      <c r="W14" s="428"/>
      <c r="X14" s="428"/>
      <c r="Y14" s="429">
        <v>0</v>
      </c>
      <c r="Z14" s="58"/>
    </row>
    <row r="15" spans="1:26">
      <c r="B15" s="617"/>
      <c r="C15" s="617"/>
      <c r="D15" s="617"/>
      <c r="E15" s="617"/>
      <c r="F15" s="618"/>
      <c r="G15" s="619"/>
      <c r="H15" s="449"/>
      <c r="K15" s="427" t="s">
        <v>335</v>
      </c>
      <c r="L15" s="428"/>
      <c r="M15" s="428"/>
      <c r="N15" s="428"/>
      <c r="O15" s="429">
        <v>0</v>
      </c>
      <c r="P15" s="58"/>
      <c r="U15" s="427" t="s">
        <v>335</v>
      </c>
      <c r="V15" s="428"/>
      <c r="W15" s="428"/>
      <c r="X15" s="428"/>
      <c r="Y15" s="429">
        <v>0</v>
      </c>
      <c r="Z15" s="58"/>
    </row>
    <row r="16" spans="1:26">
      <c r="B16" s="617" t="s">
        <v>508</v>
      </c>
      <c r="C16" s="617"/>
      <c r="D16" s="617"/>
      <c r="E16" s="617"/>
      <c r="F16" s="632">
        <v>8550.02</v>
      </c>
      <c r="G16" s="648"/>
      <c r="H16" s="449"/>
      <c r="K16" s="427" t="s">
        <v>335</v>
      </c>
      <c r="L16" s="428"/>
      <c r="M16" s="428"/>
      <c r="N16" s="428"/>
      <c r="O16" s="429">
        <v>0</v>
      </c>
      <c r="P16" s="58"/>
      <c r="U16" s="427" t="s">
        <v>335</v>
      </c>
      <c r="V16" s="428"/>
      <c r="W16" s="428"/>
      <c r="X16" s="428"/>
      <c r="Y16" s="429">
        <v>0</v>
      </c>
      <c r="Z16" s="58"/>
    </row>
    <row r="17" spans="2:26" ht="16">
      <c r="B17" s="617" t="s">
        <v>509</v>
      </c>
      <c r="C17" s="617"/>
      <c r="D17" s="617"/>
      <c r="E17" s="617"/>
      <c r="F17" s="632">
        <v>678.08</v>
      </c>
      <c r="G17" s="648"/>
      <c r="H17" s="449"/>
      <c r="K17" s="427" t="s">
        <v>335</v>
      </c>
      <c r="L17" s="428"/>
      <c r="M17" s="428"/>
      <c r="N17" s="428"/>
      <c r="O17" s="430">
        <v>0</v>
      </c>
      <c r="P17" s="58"/>
      <c r="U17" s="427" t="s">
        <v>335</v>
      </c>
      <c r="V17" s="428"/>
      <c r="W17" s="428"/>
      <c r="X17" s="428"/>
      <c r="Y17" s="430">
        <v>0</v>
      </c>
      <c r="Z17" s="58"/>
    </row>
    <row r="18" spans="2:26" s="450" customFormat="1" ht="16">
      <c r="B18" s="617" t="s">
        <v>510</v>
      </c>
      <c r="C18" s="620"/>
      <c r="D18" s="620"/>
      <c r="E18" s="620"/>
      <c r="F18" s="602">
        <v>111152.95999999999</v>
      </c>
      <c r="G18" s="648"/>
      <c r="H18" s="449"/>
      <c r="K18" s="427"/>
      <c r="L18" s="428"/>
      <c r="M18" s="428"/>
      <c r="N18" s="428"/>
      <c r="O18" s="462"/>
      <c r="P18" s="58"/>
      <c r="U18" s="427"/>
      <c r="V18" s="428"/>
      <c r="W18" s="428"/>
      <c r="X18" s="428"/>
      <c r="Y18" s="462"/>
      <c r="Z18" s="58"/>
    </row>
    <row r="19" spans="2:26" s="450" customFormat="1" ht="16">
      <c r="B19" s="663" t="s">
        <v>518</v>
      </c>
      <c r="C19" s="617"/>
      <c r="D19" s="617"/>
      <c r="E19" s="617"/>
      <c r="F19" s="632">
        <v>50157.2</v>
      </c>
      <c r="G19" s="648"/>
      <c r="H19" s="449"/>
      <c r="K19" s="427"/>
      <c r="L19" s="428"/>
      <c r="M19" s="428"/>
      <c r="N19" s="428"/>
      <c r="O19" s="462"/>
      <c r="P19" s="58"/>
      <c r="U19" s="427"/>
      <c r="V19" s="428"/>
      <c r="W19" s="428"/>
      <c r="X19" s="428"/>
      <c r="Y19" s="462"/>
      <c r="Z19" s="58"/>
    </row>
    <row r="20" spans="2:26" s="450" customFormat="1" ht="16">
      <c r="B20" s="617"/>
      <c r="C20" s="617"/>
      <c r="D20" s="617"/>
      <c r="E20" s="617"/>
      <c r="F20" s="602"/>
      <c r="G20" s="648"/>
      <c r="H20" s="449"/>
      <c r="K20" s="427"/>
      <c r="L20" s="428"/>
      <c r="M20" s="428"/>
      <c r="N20" s="428"/>
      <c r="O20" s="462"/>
      <c r="P20" s="58"/>
      <c r="U20" s="427"/>
      <c r="V20" s="428"/>
      <c r="W20" s="428"/>
      <c r="X20" s="428"/>
      <c r="Y20" s="462"/>
      <c r="Z20" s="58"/>
    </row>
    <row r="21" spans="2:26" s="450" customFormat="1" ht="16">
      <c r="B21" s="617"/>
      <c r="C21" s="617"/>
      <c r="D21" s="617"/>
      <c r="E21" s="617"/>
      <c r="F21" s="632"/>
      <c r="G21" s="648"/>
      <c r="H21" s="449"/>
      <c r="K21" s="427"/>
      <c r="L21" s="428"/>
      <c r="M21" s="428"/>
      <c r="N21" s="428"/>
      <c r="O21" s="462"/>
      <c r="P21" s="58"/>
      <c r="U21" s="427"/>
      <c r="V21" s="428"/>
      <c r="W21" s="428"/>
      <c r="X21" s="428"/>
      <c r="Y21" s="462"/>
      <c r="Z21" s="58"/>
    </row>
    <row r="22" spans="2:26" s="450" customFormat="1" ht="16">
      <c r="B22" s="617"/>
      <c r="C22" s="617"/>
      <c r="D22" s="617"/>
      <c r="E22" s="617"/>
      <c r="F22" s="439"/>
      <c r="G22" s="619"/>
      <c r="H22" s="449"/>
      <c r="K22" s="427"/>
      <c r="L22" s="428"/>
      <c r="M22" s="428"/>
      <c r="N22" s="428"/>
      <c r="O22" s="462"/>
      <c r="P22" s="58"/>
      <c r="U22" s="427"/>
      <c r="V22" s="428"/>
      <c r="W22" s="428"/>
      <c r="X22" s="428"/>
      <c r="Y22" s="462"/>
      <c r="Z22" s="58"/>
    </row>
    <row r="23" spans="2:26" s="450" customFormat="1" ht="16">
      <c r="B23" s="459"/>
      <c r="C23" s="617"/>
      <c r="D23" s="617"/>
      <c r="E23" s="617"/>
      <c r="F23" s="439"/>
      <c r="G23" s="619"/>
      <c r="H23" s="449"/>
      <c r="K23" s="427"/>
      <c r="L23" s="428"/>
      <c r="M23" s="428"/>
      <c r="N23" s="428"/>
      <c r="O23" s="462"/>
      <c r="P23" s="58"/>
      <c r="U23" s="427"/>
      <c r="V23" s="428"/>
      <c r="W23" s="428"/>
      <c r="X23" s="428"/>
      <c r="Y23" s="462"/>
      <c r="Z23" s="58"/>
    </row>
    <row r="24" spans="2:26" s="450" customFormat="1" ht="16">
      <c r="B24" s="617"/>
      <c r="C24" s="617"/>
      <c r="D24" s="617"/>
      <c r="E24" s="617"/>
      <c r="F24" s="439"/>
      <c r="G24" s="619"/>
      <c r="H24" s="449"/>
      <c r="K24" s="427"/>
      <c r="L24" s="428"/>
      <c r="M24" s="428"/>
      <c r="N24" s="428"/>
      <c r="O24" s="462"/>
      <c r="P24" s="58"/>
      <c r="U24" s="427"/>
      <c r="V24" s="428"/>
      <c r="W24" s="428"/>
      <c r="X24" s="428"/>
      <c r="Y24" s="462"/>
      <c r="Z24" s="58"/>
    </row>
    <row r="25" spans="2:26" s="450" customFormat="1" ht="16">
      <c r="B25" s="617"/>
      <c r="C25" s="617"/>
      <c r="D25" s="617"/>
      <c r="E25" s="617"/>
      <c r="F25" s="439"/>
      <c r="G25" s="619"/>
      <c r="H25" s="449"/>
      <c r="K25" s="427"/>
      <c r="L25" s="428"/>
      <c r="M25" s="428"/>
      <c r="N25" s="428"/>
      <c r="O25" s="462"/>
      <c r="P25" s="58"/>
      <c r="U25" s="427"/>
      <c r="V25" s="428"/>
      <c r="W25" s="428"/>
      <c r="X25" s="428"/>
      <c r="Y25" s="462"/>
      <c r="Z25" s="58"/>
    </row>
    <row r="26" spans="2:26" s="450" customFormat="1" ht="16">
      <c r="B26" s="573"/>
      <c r="C26" s="573"/>
      <c r="D26" s="573"/>
      <c r="E26" s="573"/>
      <c r="F26" s="439"/>
      <c r="G26" s="619"/>
      <c r="H26" s="449"/>
      <c r="K26" s="427"/>
      <c r="L26" s="428"/>
      <c r="M26" s="428"/>
      <c r="N26" s="428"/>
      <c r="O26" s="462"/>
      <c r="P26" s="58"/>
      <c r="U26" s="427"/>
      <c r="V26" s="428"/>
      <c r="W26" s="428"/>
      <c r="X26" s="428"/>
      <c r="Y26" s="462"/>
      <c r="Z26" s="58"/>
    </row>
    <row r="27" spans="2:26" s="450" customFormat="1" ht="16">
      <c r="B27" s="573"/>
      <c r="C27" s="573"/>
      <c r="D27" s="573"/>
      <c r="E27" s="573"/>
      <c r="F27" s="439"/>
      <c r="G27" s="619"/>
      <c r="H27" s="449"/>
      <c r="K27" s="427"/>
      <c r="L27" s="428"/>
      <c r="M27" s="428"/>
      <c r="N27" s="428"/>
      <c r="O27" s="462"/>
      <c r="P27" s="58"/>
      <c r="U27" s="427"/>
      <c r="V27" s="428"/>
      <c r="W27" s="428"/>
      <c r="X27" s="428"/>
      <c r="Y27" s="462"/>
      <c r="Z27" s="58"/>
    </row>
    <row r="28" spans="2:26" s="450" customFormat="1" ht="16">
      <c r="B28" s="573"/>
      <c r="C28" s="573"/>
      <c r="D28" s="573"/>
      <c r="E28" s="573"/>
      <c r="F28" s="439"/>
      <c r="G28" s="619"/>
      <c r="H28" s="449"/>
      <c r="K28" s="427"/>
      <c r="L28" s="428"/>
      <c r="M28" s="428"/>
      <c r="N28" s="428"/>
      <c r="O28" s="462"/>
      <c r="P28" s="58"/>
      <c r="U28" s="427"/>
      <c r="V28" s="428"/>
      <c r="W28" s="428"/>
      <c r="X28" s="428"/>
      <c r="Y28" s="462"/>
      <c r="Z28" s="58"/>
    </row>
    <row r="29" spans="2:26" s="450" customFormat="1" ht="16">
      <c r="B29" s="617"/>
      <c r="C29" s="617"/>
      <c r="D29" s="617"/>
      <c r="E29" s="617"/>
      <c r="F29" s="439"/>
      <c r="G29" s="619"/>
      <c r="H29" s="449"/>
      <c r="K29" s="427"/>
      <c r="L29" s="428"/>
      <c r="M29" s="428"/>
      <c r="N29" s="428"/>
      <c r="O29" s="462"/>
      <c r="P29" s="58"/>
      <c r="U29" s="427"/>
      <c r="V29" s="428"/>
      <c r="W29" s="428"/>
      <c r="X29" s="428"/>
      <c r="Y29" s="462"/>
      <c r="Z29" s="58"/>
    </row>
    <row r="30" spans="2:26">
      <c r="B30" s="619" t="s">
        <v>505</v>
      </c>
      <c r="C30" s="619"/>
      <c r="D30" s="619"/>
      <c r="E30" s="619"/>
      <c r="F30" s="621">
        <f>SUM(F15:F29)</f>
        <v>170538.26</v>
      </c>
      <c r="G30" s="658" t="s">
        <v>514</v>
      </c>
      <c r="H30" s="656"/>
      <c r="K30" s="426" t="s">
        <v>337</v>
      </c>
      <c r="L30" s="58"/>
      <c r="M30" s="58"/>
      <c r="N30" s="58"/>
      <c r="O30" s="59">
        <f>SUM(O14:O17)</f>
        <v>0</v>
      </c>
      <c r="P30" s="58"/>
      <c r="U30" s="426" t="s">
        <v>337</v>
      </c>
      <c r="V30" s="58"/>
      <c r="W30" s="58"/>
      <c r="X30" s="58"/>
      <c r="Y30" s="59">
        <f>SUM(Y14:Y17)</f>
        <v>0</v>
      </c>
      <c r="Z30" s="58"/>
    </row>
    <row r="31" spans="2:26">
      <c r="B31" s="619"/>
      <c r="C31" s="619"/>
      <c r="D31" s="619"/>
      <c r="E31" s="619"/>
      <c r="F31" s="619"/>
      <c r="G31" s="619"/>
      <c r="H31" s="449"/>
      <c r="K31" s="58"/>
      <c r="L31" s="58"/>
      <c r="M31" s="58"/>
      <c r="N31" s="58"/>
      <c r="O31" s="58"/>
      <c r="P31" s="58"/>
      <c r="U31" s="58"/>
      <c r="V31" s="58"/>
      <c r="W31" s="58"/>
      <c r="X31" s="58"/>
      <c r="Y31" s="58"/>
      <c r="Z31" s="58"/>
    </row>
    <row r="32" spans="2:26">
      <c r="B32" s="619" t="s">
        <v>480</v>
      </c>
      <c r="C32" s="619"/>
      <c r="D32" s="619"/>
      <c r="E32" s="619"/>
      <c r="F32" s="622">
        <v>2</v>
      </c>
      <c r="G32" s="661" t="s">
        <v>327</v>
      </c>
      <c r="H32" s="449"/>
      <c r="K32" s="561" t="s">
        <v>480</v>
      </c>
      <c r="L32" s="58"/>
      <c r="M32" s="58"/>
      <c r="N32" s="58"/>
      <c r="O32" s="432">
        <v>2</v>
      </c>
      <c r="P32" s="661" t="s">
        <v>327</v>
      </c>
      <c r="U32" s="561" t="s">
        <v>480</v>
      </c>
      <c r="V32" s="58"/>
      <c r="W32" s="58"/>
      <c r="X32" s="58"/>
      <c r="Y32" s="432">
        <v>2</v>
      </c>
      <c r="Z32" s="662" t="s">
        <v>516</v>
      </c>
    </row>
    <row r="33" spans="2:26">
      <c r="B33" s="619"/>
      <c r="C33" s="619"/>
      <c r="D33" s="619"/>
      <c r="E33" s="619"/>
      <c r="F33" s="619"/>
      <c r="G33" s="619"/>
      <c r="H33" s="449"/>
      <c r="K33" s="58"/>
      <c r="L33" s="58"/>
      <c r="M33" s="58"/>
      <c r="N33" s="58"/>
      <c r="O33" s="58"/>
      <c r="P33" s="58"/>
      <c r="U33" s="58"/>
      <c r="V33" s="58"/>
      <c r="W33" s="58"/>
      <c r="X33" s="58"/>
      <c r="Y33" s="58"/>
      <c r="Z33" s="58"/>
    </row>
    <row r="34" spans="2:26">
      <c r="B34" s="619" t="s">
        <v>77</v>
      </c>
      <c r="C34" s="619"/>
      <c r="D34" s="619"/>
      <c r="E34" s="619"/>
      <c r="F34" s="622">
        <v>3</v>
      </c>
      <c r="G34" s="619" t="s">
        <v>506</v>
      </c>
      <c r="H34" s="449"/>
      <c r="K34" s="58" t="s">
        <v>77</v>
      </c>
      <c r="L34" s="58"/>
      <c r="M34" s="58"/>
      <c r="N34" s="58"/>
      <c r="O34" s="432">
        <v>3</v>
      </c>
      <c r="P34" s="58" t="s">
        <v>78</v>
      </c>
      <c r="U34" s="58" t="s">
        <v>77</v>
      </c>
      <c r="V34" s="58"/>
      <c r="W34" s="58"/>
      <c r="X34" s="58"/>
      <c r="Y34" s="432">
        <v>3</v>
      </c>
      <c r="Z34" s="58" t="s">
        <v>78</v>
      </c>
    </row>
    <row r="35" spans="2:26">
      <c r="B35" s="619"/>
      <c r="C35" s="619"/>
      <c r="D35" s="619"/>
      <c r="E35" s="619"/>
      <c r="F35" s="619"/>
      <c r="G35" s="619"/>
      <c r="H35" s="449"/>
      <c r="K35" s="58"/>
      <c r="L35" s="58"/>
      <c r="M35" s="58"/>
      <c r="N35" s="58"/>
      <c r="O35" s="58"/>
      <c r="P35" s="58"/>
      <c r="U35" s="58"/>
      <c r="V35" s="58"/>
      <c r="W35" s="58"/>
      <c r="X35" s="58"/>
      <c r="Y35" s="58"/>
      <c r="Z35" s="58"/>
    </row>
    <row r="36" spans="2:26">
      <c r="B36" s="619" t="s">
        <v>79</v>
      </c>
      <c r="C36" s="619"/>
      <c r="D36" s="619"/>
      <c r="E36" s="619"/>
      <c r="F36" s="621">
        <f>F30/F32/F34</f>
        <v>28423.043333333335</v>
      </c>
      <c r="G36" s="692" t="s">
        <v>587</v>
      </c>
      <c r="H36" s="449"/>
      <c r="K36" s="58" t="s">
        <v>79</v>
      </c>
      <c r="L36" s="58"/>
      <c r="M36" s="58"/>
      <c r="N36" s="58"/>
      <c r="O36" s="59">
        <f>O30/O32/O34</f>
        <v>0</v>
      </c>
      <c r="P36" s="423" t="s">
        <v>330</v>
      </c>
      <c r="U36" s="58" t="s">
        <v>79</v>
      </c>
      <c r="V36" s="58"/>
      <c r="W36" s="58"/>
      <c r="X36" s="58"/>
      <c r="Y36" s="59">
        <f>Y30/Y32/Y34</f>
        <v>0</v>
      </c>
      <c r="Z36" s="423" t="s">
        <v>330</v>
      </c>
    </row>
    <row r="37" spans="2:26" s="450" customFormat="1">
      <c r="B37" s="619" t="s">
        <v>507</v>
      </c>
      <c r="C37" s="619"/>
      <c r="D37" s="619"/>
      <c r="E37" s="619"/>
      <c r="F37" s="621">
        <f>F30/F32</f>
        <v>85269.13</v>
      </c>
      <c r="G37" s="661" t="s">
        <v>332</v>
      </c>
      <c r="H37" s="449"/>
      <c r="K37" s="58"/>
      <c r="L37" s="58"/>
      <c r="M37" s="58"/>
      <c r="N37" s="58"/>
      <c r="O37" s="59"/>
      <c r="P37" s="423"/>
      <c r="U37" s="58"/>
      <c r="V37" s="58"/>
      <c r="W37" s="58"/>
      <c r="X37" s="58"/>
      <c r="Y37" s="59"/>
      <c r="Z37" s="423"/>
    </row>
    <row r="38" spans="2:26" s="450" customFormat="1">
      <c r="B38" s="58"/>
      <c r="C38" s="58"/>
      <c r="D38" s="58"/>
      <c r="E38" s="58"/>
      <c r="F38" s="584"/>
      <c r="G38" s="423"/>
      <c r="K38" s="58"/>
      <c r="L38" s="58"/>
      <c r="M38" s="58"/>
      <c r="N38" s="58"/>
      <c r="O38" s="59"/>
      <c r="P38" s="423"/>
      <c r="U38" s="58"/>
      <c r="V38" s="58"/>
      <c r="W38" s="58"/>
      <c r="X38" s="58"/>
      <c r="Y38" s="59"/>
      <c r="Z38" s="423"/>
    </row>
    <row r="39" spans="2:26">
      <c r="B39" s="616"/>
      <c r="C39" s="58"/>
      <c r="D39" s="58"/>
      <c r="E39" s="58"/>
      <c r="F39" s="59"/>
      <c r="G39" s="423"/>
      <c r="K39" s="423" t="s">
        <v>331</v>
      </c>
      <c r="L39" s="58"/>
      <c r="M39" s="58"/>
      <c r="N39" s="58"/>
      <c r="O39" s="59">
        <f>O30/O32</f>
        <v>0</v>
      </c>
      <c r="P39" s="423" t="s">
        <v>332</v>
      </c>
      <c r="U39" s="423" t="s">
        <v>331</v>
      </c>
      <c r="V39" s="58"/>
      <c r="W39" s="58"/>
      <c r="X39" s="58"/>
      <c r="Y39" s="59">
        <f>Y30/Y32</f>
        <v>0</v>
      </c>
      <c r="Z39" s="423" t="s">
        <v>332</v>
      </c>
    </row>
    <row r="40" spans="2:26" s="450" customFormat="1">
      <c r="B40" s="616"/>
      <c r="C40" s="58"/>
      <c r="D40" s="58"/>
      <c r="E40" s="58"/>
      <c r="F40" s="59"/>
      <c r="G40" s="423"/>
      <c r="K40" s="423"/>
      <c r="L40" s="58"/>
      <c r="M40" s="58"/>
      <c r="N40" s="58"/>
      <c r="O40" s="59"/>
      <c r="P40" s="423"/>
      <c r="U40" s="423"/>
      <c r="V40" s="58"/>
      <c r="W40" s="58"/>
      <c r="X40" s="58"/>
      <c r="Y40" s="59"/>
      <c r="Z40" s="423"/>
    </row>
    <row r="42" spans="2:26">
      <c r="B42" s="336" t="s">
        <v>550</v>
      </c>
      <c r="F42" s="17"/>
      <c r="G42" s="17"/>
      <c r="H42" s="17" t="s">
        <v>323</v>
      </c>
    </row>
    <row r="43" spans="2:26">
      <c r="F43" s="18" t="s">
        <v>4</v>
      </c>
      <c r="G43" s="18" t="s">
        <v>322</v>
      </c>
      <c r="H43" s="18" t="s">
        <v>145</v>
      </c>
      <c r="I43" s="659" t="s">
        <v>515</v>
      </c>
      <c r="J43" s="657"/>
    </row>
    <row r="44" spans="2:26">
      <c r="F44" s="18"/>
      <c r="G44" s="18"/>
      <c r="H44" s="18"/>
    </row>
    <row r="45" spans="2:26">
      <c r="B45" s="531" t="s">
        <v>497</v>
      </c>
      <c r="C45" s="531"/>
      <c r="D45" s="531"/>
      <c r="E45" s="531"/>
      <c r="F45" s="602">
        <v>0</v>
      </c>
      <c r="G45" s="421">
        <v>1</v>
      </c>
      <c r="H45" s="608">
        <f t="shared" ref="H45:H51" si="0">IF(F45=0,0,F45/G45)</f>
        <v>0</v>
      </c>
    </row>
    <row r="46" spans="2:26">
      <c r="B46" s="531" t="s">
        <v>498</v>
      </c>
      <c r="C46" s="531"/>
      <c r="D46" s="531"/>
      <c r="E46" s="531"/>
      <c r="F46" s="602">
        <v>0</v>
      </c>
      <c r="G46" s="421">
        <v>1</v>
      </c>
      <c r="H46" s="608">
        <f t="shared" si="0"/>
        <v>0</v>
      </c>
    </row>
    <row r="47" spans="2:26">
      <c r="B47" s="531" t="s">
        <v>499</v>
      </c>
      <c r="C47" s="531"/>
      <c r="D47" s="531"/>
      <c r="E47" s="531"/>
      <c r="F47" s="602">
        <v>0</v>
      </c>
      <c r="G47" s="421">
        <v>1</v>
      </c>
      <c r="H47" s="608">
        <f t="shared" si="0"/>
        <v>0</v>
      </c>
    </row>
    <row r="48" spans="2:26">
      <c r="B48" s="531" t="s">
        <v>500</v>
      </c>
      <c r="C48" s="531"/>
      <c r="D48" s="531"/>
      <c r="E48" s="531"/>
      <c r="F48" s="602">
        <v>0</v>
      </c>
      <c r="G48" s="421">
        <v>1</v>
      </c>
      <c r="H48" s="608">
        <f t="shared" si="0"/>
        <v>0</v>
      </c>
      <c r="I48" s="55" t="s">
        <v>324</v>
      </c>
    </row>
    <row r="49" spans="2:10">
      <c r="B49" s="531" t="s">
        <v>501</v>
      </c>
      <c r="C49" s="531"/>
      <c r="D49" s="531"/>
      <c r="E49" s="531"/>
      <c r="F49" s="602">
        <v>0</v>
      </c>
      <c r="G49" s="421">
        <v>1</v>
      </c>
      <c r="H49" s="608">
        <f t="shared" si="0"/>
        <v>0</v>
      </c>
    </row>
    <row r="50" spans="2:10">
      <c r="B50" s="531" t="s">
        <v>502</v>
      </c>
      <c r="C50" s="531"/>
      <c r="D50" s="531"/>
      <c r="E50" s="531"/>
      <c r="F50" s="602">
        <v>0</v>
      </c>
      <c r="G50" s="421">
        <v>1</v>
      </c>
      <c r="H50" s="608">
        <f t="shared" si="0"/>
        <v>0</v>
      </c>
    </row>
    <row r="51" spans="2:10">
      <c r="B51" s="421"/>
      <c r="C51" s="421"/>
      <c r="D51" s="421"/>
      <c r="E51" s="421"/>
      <c r="F51" s="460"/>
      <c r="G51" s="421">
        <v>1</v>
      </c>
      <c r="H51" s="458">
        <f t="shared" si="0"/>
        <v>0</v>
      </c>
    </row>
    <row r="52" spans="2:10">
      <c r="B52" s="461"/>
      <c r="C52" s="459"/>
      <c r="D52" s="459"/>
      <c r="E52" s="459"/>
      <c r="F52" s="460"/>
      <c r="G52" s="459">
        <v>1</v>
      </c>
      <c r="H52" s="458">
        <f t="shared" ref="H52" si="1">IF(F52=0,0,F52/G52)</f>
        <v>0</v>
      </c>
    </row>
    <row r="53" spans="2:10">
      <c r="B53" s="558"/>
      <c r="C53" s="459"/>
      <c r="D53" s="459"/>
      <c r="E53" s="459"/>
      <c r="F53" s="460"/>
      <c r="G53" s="459">
        <v>1</v>
      </c>
      <c r="H53" s="458">
        <f t="shared" ref="H53" si="2">IF(F53=0,0,F53/G53)</f>
        <v>0</v>
      </c>
    </row>
    <row r="54" spans="2:10" s="450" customFormat="1">
      <c r="B54" s="558"/>
      <c r="C54" s="459"/>
      <c r="D54" s="459"/>
      <c r="E54" s="459"/>
      <c r="F54" s="574"/>
      <c r="G54" s="459">
        <v>1</v>
      </c>
      <c r="H54" s="458">
        <f t="shared" ref="H54" si="3">IF(F54=0,0,F54/G54)</f>
        <v>0</v>
      </c>
    </row>
    <row r="55" spans="2:10" s="450" customFormat="1">
      <c r="B55" s="558"/>
      <c r="C55" s="459"/>
      <c r="D55" s="459"/>
      <c r="E55" s="459"/>
      <c r="F55" s="460"/>
      <c r="G55" s="459">
        <v>1</v>
      </c>
      <c r="H55" s="458">
        <f t="shared" ref="H55" si="4">IF(F55=0,0,F55/G55)</f>
        <v>0</v>
      </c>
    </row>
    <row r="56" spans="2:10" s="450" customFormat="1">
      <c r="B56" s="558"/>
      <c r="C56" s="459"/>
      <c r="D56" s="459"/>
      <c r="E56" s="459"/>
      <c r="F56" s="460"/>
      <c r="G56" s="459">
        <v>1</v>
      </c>
      <c r="H56" s="458">
        <f t="shared" ref="H56" si="5">IF(F56=0,0,F56/G56)</f>
        <v>0</v>
      </c>
    </row>
    <row r="57" spans="2:10" s="450" customFormat="1">
      <c r="B57" s="558"/>
      <c r="C57" s="459"/>
      <c r="D57" s="459"/>
      <c r="E57" s="459"/>
      <c r="F57" s="574"/>
      <c r="G57" s="459">
        <v>1</v>
      </c>
      <c r="H57" s="458">
        <f t="shared" ref="H57" si="6">IF(F57=0,0,F57/G57)</f>
        <v>0</v>
      </c>
    </row>
    <row r="58" spans="2:10" s="450" customFormat="1">
      <c r="B58" s="461" t="s">
        <v>342</v>
      </c>
      <c r="C58" s="459"/>
      <c r="D58" s="459"/>
      <c r="E58" s="459"/>
      <c r="F58" s="460">
        <f>SUM(F45:F57)</f>
        <v>0</v>
      </c>
      <c r="G58" s="459"/>
      <c r="H58" s="440">
        <f>SUM(H45:H57)</f>
        <v>0</v>
      </c>
    </row>
    <row r="60" spans="2:10" s="450" customFormat="1"/>
    <row r="61" spans="2:10" s="450" customFormat="1" ht="15.5">
      <c r="J61" s="518" t="s">
        <v>527</v>
      </c>
    </row>
    <row r="62" spans="2:10" s="450" customFormat="1"/>
    <row r="63" spans="2:10">
      <c r="B63" s="438" t="s">
        <v>612</v>
      </c>
      <c r="F63" s="17"/>
      <c r="G63" s="17"/>
      <c r="H63" s="17" t="s">
        <v>323</v>
      </c>
      <c r="I63" s="55" t="s">
        <v>519</v>
      </c>
    </row>
    <row r="64" spans="2:10">
      <c r="F64" s="18" t="s">
        <v>4</v>
      </c>
      <c r="G64" s="18" t="s">
        <v>322</v>
      </c>
      <c r="H64" s="18" t="s">
        <v>145</v>
      </c>
    </row>
    <row r="65" spans="2:10">
      <c r="F65" s="18"/>
      <c r="G65" s="18"/>
      <c r="H65" s="18"/>
    </row>
    <row r="66" spans="2:10">
      <c r="B66" s="459" t="s">
        <v>613</v>
      </c>
      <c r="C66" s="421"/>
      <c r="D66" s="421"/>
      <c r="E66" s="421"/>
      <c r="F66" s="422">
        <v>215788.07000000004</v>
      </c>
      <c r="G66" s="421" t="s">
        <v>358</v>
      </c>
      <c r="H66" s="420">
        <f>F66</f>
        <v>215788.07000000004</v>
      </c>
    </row>
    <row r="67" spans="2:10">
      <c r="B67" s="459" t="s">
        <v>551</v>
      </c>
      <c r="C67" s="421"/>
      <c r="D67" s="421"/>
      <c r="E67" s="421"/>
      <c r="F67" s="422">
        <v>4177.8500000000004</v>
      </c>
      <c r="G67" s="421" t="s">
        <v>358</v>
      </c>
      <c r="H67" s="420">
        <f>F67</f>
        <v>4177.8500000000004</v>
      </c>
    </row>
    <row r="68" spans="2:10">
      <c r="B68" s="459" t="s">
        <v>552</v>
      </c>
      <c r="C68" s="421"/>
      <c r="D68" s="421"/>
      <c r="E68" s="421"/>
      <c r="F68" s="422">
        <v>59.13</v>
      </c>
      <c r="G68" s="421" t="s">
        <v>358</v>
      </c>
      <c r="H68" s="420">
        <f>F68</f>
        <v>59.13</v>
      </c>
    </row>
    <row r="69" spans="2:10">
      <c r="B69" s="421" t="s">
        <v>325</v>
      </c>
      <c r="C69" s="421"/>
      <c r="D69" s="421"/>
      <c r="E69" s="421"/>
      <c r="F69" s="422">
        <v>0</v>
      </c>
      <c r="G69" s="421">
        <v>0</v>
      </c>
      <c r="H69" s="420">
        <f t="shared" ref="H69:H72" si="7">IF(F69=0,0,F69/G69)</f>
        <v>0</v>
      </c>
      <c r="I69" s="55" t="s">
        <v>324</v>
      </c>
    </row>
    <row r="70" spans="2:10">
      <c r="B70" s="421" t="s">
        <v>325</v>
      </c>
      <c r="C70" s="421"/>
      <c r="D70" s="421"/>
      <c r="E70" s="421"/>
      <c r="F70" s="422">
        <v>0</v>
      </c>
      <c r="G70" s="421">
        <v>0</v>
      </c>
      <c r="H70" s="420">
        <f t="shared" si="7"/>
        <v>0</v>
      </c>
    </row>
    <row r="71" spans="2:10">
      <c r="B71" s="421" t="s">
        <v>325</v>
      </c>
      <c r="C71" s="421"/>
      <c r="D71" s="421"/>
      <c r="E71" s="421"/>
      <c r="F71" s="422">
        <v>0</v>
      </c>
      <c r="G71" s="421">
        <v>0</v>
      </c>
      <c r="H71" s="420">
        <f t="shared" si="7"/>
        <v>0</v>
      </c>
    </row>
    <row r="72" spans="2:10">
      <c r="B72" s="421" t="s">
        <v>325</v>
      </c>
      <c r="C72" s="421"/>
      <c r="D72" s="421"/>
      <c r="E72" s="421"/>
      <c r="F72" s="422">
        <v>0</v>
      </c>
      <c r="G72" s="421">
        <v>0</v>
      </c>
      <c r="H72" s="420">
        <f t="shared" si="7"/>
        <v>0</v>
      </c>
    </row>
    <row r="73" spans="2:10">
      <c r="B73" s="421" t="s">
        <v>326</v>
      </c>
      <c r="C73" s="421"/>
      <c r="D73" s="421"/>
      <c r="E73" s="421"/>
      <c r="F73" s="421"/>
      <c r="G73" s="421"/>
      <c r="H73" s="420">
        <f>SUM(H66:H72)</f>
        <v>220025.05000000005</v>
      </c>
    </row>
    <row r="75" spans="2:10">
      <c r="B75" s="459"/>
      <c r="F75" s="696">
        <f>SUM(F66:F73)</f>
        <v>220025.05000000005</v>
      </c>
      <c r="H75" s="696"/>
    </row>
    <row r="76" spans="2:10">
      <c r="B76" s="438"/>
      <c r="C76" s="436"/>
      <c r="D76" s="436"/>
      <c r="E76" s="436"/>
      <c r="F76" s="437"/>
      <c r="G76" s="437"/>
      <c r="H76" s="437"/>
      <c r="I76" s="436"/>
      <c r="J76" s="436"/>
    </row>
    <row r="77" spans="2:10">
      <c r="B77" s="449"/>
      <c r="C77" s="449"/>
      <c r="D77" s="449"/>
      <c r="E77" s="449"/>
      <c r="F77" s="449"/>
      <c r="G77" s="449"/>
      <c r="H77" s="449"/>
      <c r="I77" s="436"/>
      <c r="J77" s="436"/>
    </row>
    <row r="78" spans="2:10">
      <c r="B78" s="449"/>
      <c r="C78" s="449"/>
      <c r="D78" s="449"/>
      <c r="E78" s="449"/>
      <c r="F78" s="449"/>
      <c r="G78" s="449"/>
      <c r="H78" s="449"/>
      <c r="I78" s="436"/>
      <c r="J78" s="436"/>
    </row>
    <row r="79" spans="2:10">
      <c r="B79" s="17"/>
      <c r="C79" s="444"/>
      <c r="D79" s="441"/>
      <c r="E79" s="449"/>
      <c r="F79" s="449"/>
      <c r="G79" s="449"/>
      <c r="H79" s="449"/>
      <c r="I79" s="436"/>
      <c r="J79" s="436"/>
    </row>
    <row r="80" spans="2:10">
      <c r="B80" s="17"/>
      <c r="C80" s="444"/>
      <c r="D80" s="441"/>
      <c r="E80" s="449"/>
      <c r="F80" s="449"/>
      <c r="G80" s="449"/>
      <c r="H80" s="449"/>
      <c r="I80" s="436"/>
      <c r="J80" s="436"/>
    </row>
    <row r="81" spans="2:10">
      <c r="B81" s="17"/>
      <c r="C81" s="444"/>
      <c r="D81" s="441"/>
      <c r="E81" s="449"/>
      <c r="F81" s="449"/>
      <c r="G81" s="449"/>
      <c r="H81" s="449"/>
      <c r="I81" s="436"/>
      <c r="J81" s="436"/>
    </row>
    <row r="82" spans="2:10">
      <c r="B82" s="17"/>
      <c r="C82" s="444"/>
      <c r="D82" s="441"/>
      <c r="E82" s="449"/>
      <c r="F82" s="449"/>
      <c r="G82" s="449"/>
      <c r="H82" s="449"/>
      <c r="I82" s="436"/>
      <c r="J82" s="436"/>
    </row>
    <row r="83" spans="2:10">
      <c r="B83" s="17"/>
      <c r="C83" s="444"/>
      <c r="D83" s="441"/>
      <c r="E83" s="449"/>
      <c r="F83" s="449"/>
      <c r="G83" s="449"/>
      <c r="H83" s="449"/>
      <c r="I83" s="436"/>
      <c r="J83" s="436"/>
    </row>
    <row r="84" spans="2:10">
      <c r="B84" s="17"/>
      <c r="C84" s="444"/>
      <c r="D84" s="441"/>
      <c r="E84" s="449"/>
      <c r="F84" s="449"/>
      <c r="G84" s="449"/>
      <c r="H84" s="449"/>
      <c r="I84" s="436"/>
      <c r="J84" s="436"/>
    </row>
    <row r="85" spans="2:10">
      <c r="B85" s="17"/>
      <c r="C85" s="444"/>
      <c r="D85" s="441"/>
      <c r="E85" s="449"/>
      <c r="F85" s="449"/>
      <c r="G85" s="449"/>
      <c r="H85" s="449"/>
      <c r="I85" s="436"/>
      <c r="J85" s="436"/>
    </row>
    <row r="86" spans="2:10">
      <c r="B86" s="17"/>
      <c r="C86" s="444"/>
      <c r="D86" s="441"/>
      <c r="E86" s="449"/>
      <c r="F86" s="449"/>
      <c r="G86" s="449"/>
      <c r="H86" s="449"/>
      <c r="I86" s="436"/>
      <c r="J86" s="436"/>
    </row>
    <row r="87" spans="2:10">
      <c r="B87" s="17"/>
      <c r="C87" s="444"/>
      <c r="D87" s="441"/>
      <c r="E87" s="449"/>
      <c r="F87" s="449"/>
      <c r="G87" s="449"/>
      <c r="H87" s="449"/>
    </row>
    <row r="88" spans="2:10">
      <c r="B88" s="17"/>
      <c r="C88" s="444"/>
      <c r="D88" s="441"/>
      <c r="E88" s="449"/>
      <c r="F88" s="449"/>
      <c r="G88" s="449"/>
      <c r="H88" s="449"/>
    </row>
    <row r="89" spans="2:10">
      <c r="B89" s="17"/>
      <c r="C89" s="444"/>
      <c r="D89" s="441"/>
      <c r="E89" s="449"/>
      <c r="F89" s="449"/>
      <c r="G89" s="449"/>
      <c r="H89" s="449"/>
    </row>
    <row r="90" spans="2:10">
      <c r="B90" s="17"/>
      <c r="C90" s="444"/>
      <c r="D90" s="441"/>
      <c r="E90" s="449"/>
      <c r="F90" s="449"/>
      <c r="G90" s="449"/>
      <c r="H90" s="449"/>
    </row>
    <row r="91" spans="2:10">
      <c r="B91" s="17"/>
      <c r="C91" s="444"/>
      <c r="D91" s="441"/>
      <c r="E91" s="449"/>
      <c r="F91" s="449"/>
      <c r="G91" s="449"/>
      <c r="H91" s="449"/>
    </row>
    <row r="92" spans="2:10">
      <c r="B92" s="17"/>
      <c r="C92" s="444"/>
      <c r="D92" s="441"/>
      <c r="E92" s="449"/>
      <c r="F92" s="449"/>
      <c r="G92" s="449"/>
      <c r="H92" s="449"/>
    </row>
    <row r="93" spans="2:10">
      <c r="B93" s="17"/>
      <c r="C93" s="444"/>
      <c r="D93" s="441"/>
      <c r="E93" s="449"/>
      <c r="F93" s="449"/>
      <c r="G93" s="449"/>
      <c r="H93" s="449"/>
    </row>
    <row r="94" spans="2:10">
      <c r="B94" s="17"/>
      <c r="C94" s="444"/>
      <c r="D94" s="441"/>
      <c r="E94" s="449"/>
      <c r="F94" s="449"/>
      <c r="G94" s="449"/>
      <c r="H94" s="449"/>
    </row>
    <row r="95" spans="2:10">
      <c r="B95" s="449"/>
      <c r="C95" s="444"/>
      <c r="D95" s="441"/>
      <c r="E95" s="449"/>
      <c r="F95" s="445"/>
      <c r="G95" s="449"/>
      <c r="H95" s="449"/>
    </row>
    <row r="96" spans="2:10">
      <c r="B96" s="449"/>
      <c r="C96" s="444"/>
      <c r="D96" s="449"/>
      <c r="E96" s="448"/>
      <c r="F96" s="449"/>
      <c r="G96" s="449"/>
      <c r="H96" s="449"/>
    </row>
    <row r="97" spans="2:8">
      <c r="B97" s="449"/>
      <c r="C97" s="444"/>
      <c r="D97" s="449"/>
      <c r="E97" s="448"/>
      <c r="F97" s="449"/>
      <c r="G97" s="449"/>
      <c r="H97" s="449"/>
    </row>
    <row r="98" spans="2:8" ht="16">
      <c r="B98" s="449"/>
      <c r="C98" s="449"/>
      <c r="D98" s="449"/>
      <c r="E98" s="447"/>
      <c r="F98" s="449"/>
      <c r="G98" s="449"/>
      <c r="H98" s="449"/>
    </row>
    <row r="99" spans="2:8">
      <c r="B99" s="449"/>
      <c r="C99" s="449"/>
      <c r="D99" s="449"/>
      <c r="E99" s="443"/>
      <c r="F99" s="449"/>
      <c r="G99" s="449"/>
      <c r="H99" s="449"/>
    </row>
    <row r="100" spans="2:8">
      <c r="B100" s="449"/>
      <c r="C100" s="449"/>
      <c r="D100" s="449"/>
      <c r="E100" s="449"/>
      <c r="F100" s="449"/>
      <c r="G100" s="449"/>
      <c r="H100" s="449"/>
    </row>
    <row r="101" spans="2:8">
      <c r="B101" s="337"/>
      <c r="C101" s="449"/>
      <c r="D101" s="449"/>
      <c r="E101" s="449"/>
      <c r="F101" s="449"/>
      <c r="G101" s="449"/>
      <c r="H101" s="449"/>
    </row>
    <row r="102" spans="2:8">
      <c r="B102" s="337"/>
      <c r="C102" s="556"/>
      <c r="D102" s="340"/>
      <c r="E102" s="340"/>
      <c r="F102" s="340"/>
      <c r="G102" s="340"/>
      <c r="H102" s="340"/>
    </row>
    <row r="103" spans="2:8">
      <c r="B103" s="337"/>
      <c r="C103" s="556"/>
      <c r="D103" s="340"/>
      <c r="E103" s="340"/>
      <c r="F103" s="340"/>
      <c r="G103" s="340"/>
      <c r="H103" s="340"/>
    </row>
    <row r="104" spans="2:8">
      <c r="B104" s="436"/>
      <c r="C104" s="556"/>
      <c r="D104" s="340"/>
      <c r="E104" s="340"/>
      <c r="F104" s="340"/>
      <c r="G104" s="340"/>
      <c r="H104" s="340"/>
    </row>
    <row r="105" spans="2:8">
      <c r="C105" s="340"/>
      <c r="D105" s="340"/>
      <c r="E105" s="340"/>
      <c r="F105" s="340"/>
      <c r="G105" s="340"/>
      <c r="H105" s="340"/>
    </row>
    <row r="106" spans="2:8">
      <c r="B106" s="337"/>
      <c r="C106" s="340"/>
      <c r="D106" s="340"/>
      <c r="E106" s="340"/>
      <c r="F106" s="340"/>
      <c r="G106" s="340"/>
      <c r="H106" s="340"/>
    </row>
    <row r="107" spans="2:8">
      <c r="B107" s="337"/>
      <c r="C107" s="340"/>
      <c r="D107" s="340"/>
      <c r="E107" s="340"/>
      <c r="F107" s="340"/>
      <c r="G107" s="556"/>
      <c r="H107" s="340"/>
    </row>
    <row r="108" spans="2:8">
      <c r="B108" s="337"/>
      <c r="C108" s="340"/>
      <c r="D108" s="340"/>
      <c r="E108" s="340"/>
      <c r="F108" s="340"/>
      <c r="G108" s="556"/>
      <c r="H108" s="340"/>
    </row>
    <row r="109" spans="2:8">
      <c r="C109" s="340"/>
      <c r="D109" s="340"/>
      <c r="E109" s="340"/>
      <c r="F109" s="340"/>
      <c r="G109" s="556"/>
      <c r="H109" s="340"/>
    </row>
    <row r="110" spans="2:8">
      <c r="C110" s="340"/>
      <c r="D110" s="340"/>
      <c r="E110" s="340"/>
      <c r="F110" s="340"/>
      <c r="G110" s="340"/>
      <c r="H110" s="340"/>
    </row>
  </sheetData>
  <printOptions horizontalCentered="1"/>
  <pageMargins left="0.45" right="0.45" top="0.25" bottom="0.25" header="0.3" footer="0.3"/>
  <pageSetup scale="70"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B1:AA61"/>
  <sheetViews>
    <sheetView zoomScale="80" zoomScaleNormal="80" zoomScaleSheetLayoutView="90" workbookViewId="0">
      <selection activeCell="D1" sqref="D1"/>
    </sheetView>
  </sheetViews>
  <sheetFormatPr defaultRowHeight="14.5"/>
  <cols>
    <col min="3" max="3" width="2.81640625" customWidth="1"/>
    <col min="4" max="4" width="6" customWidth="1"/>
    <col min="5" max="5" width="41.7265625" customWidth="1"/>
    <col min="6" max="6" width="13.1796875" customWidth="1"/>
    <col min="7" max="7" width="12.54296875" customWidth="1"/>
    <col min="8" max="8" width="14.81640625" customWidth="1"/>
    <col min="9" max="9" width="13.54296875" customWidth="1"/>
    <col min="14" max="14" width="20.54296875" customWidth="1"/>
    <col min="15" max="15" width="16.26953125" customWidth="1"/>
    <col min="16" max="16" width="15.54296875" customWidth="1"/>
    <col min="17" max="17" width="17" customWidth="1"/>
    <col min="18" max="18" width="20.7265625" customWidth="1"/>
    <col min="19" max="19" width="16.54296875" customWidth="1"/>
    <col min="20" max="20" width="14.1796875" style="449" customWidth="1"/>
    <col min="21" max="21" width="16.453125" customWidth="1"/>
    <col min="22" max="22" width="13.81640625" style="449" customWidth="1"/>
    <col min="23" max="23" width="12.54296875" style="449" customWidth="1"/>
    <col min="24" max="24" width="13" style="449" customWidth="1"/>
    <col min="25" max="25" width="14.26953125" style="449" customWidth="1"/>
    <col min="26" max="26" width="13.81640625" customWidth="1"/>
    <col min="27" max="27" width="14.1796875" customWidth="1"/>
  </cols>
  <sheetData>
    <row r="1" spans="2:26" ht="15.5">
      <c r="H1" s="23"/>
      <c r="I1" s="518" t="s">
        <v>529</v>
      </c>
    </row>
    <row r="2" spans="2:26" s="746" customFormat="1" ht="15.5">
      <c r="H2" s="749"/>
      <c r="I2" s="747" t="str">
        <f>'Attachment H-32A'!$K$2</f>
        <v>With corrections under Commission Consideration in Docket No. ER20-2942</v>
      </c>
    </row>
    <row r="3" spans="2:26" s="449" customFormat="1" ht="26">
      <c r="B3" s="63" t="s">
        <v>50</v>
      </c>
      <c r="C3" s="433"/>
      <c r="D3" s="433"/>
      <c r="E3" s="433"/>
      <c r="F3" s="433"/>
      <c r="G3" s="433"/>
      <c r="H3" s="433"/>
      <c r="I3" s="521"/>
    </row>
    <row r="4" spans="2:26" s="449" customFormat="1" ht="18.5">
      <c r="B4" s="519" t="s">
        <v>387</v>
      </c>
      <c r="C4" s="433"/>
      <c r="D4" s="433"/>
      <c r="E4" s="433"/>
      <c r="F4" s="433"/>
      <c r="G4" s="433"/>
      <c r="H4" s="433"/>
      <c r="I4" s="521"/>
      <c r="N4" s="340"/>
      <c r="O4" s="340"/>
      <c r="P4" s="340"/>
      <c r="Q4" s="340"/>
      <c r="R4" s="340"/>
      <c r="S4" s="340"/>
      <c r="T4" s="340"/>
      <c r="U4" s="340"/>
      <c r="V4" s="340"/>
      <c r="W4" s="340"/>
      <c r="X4" s="340"/>
      <c r="Y4" s="340"/>
    </row>
    <row r="5" spans="2:26">
      <c r="I5" t="s">
        <v>473</v>
      </c>
      <c r="N5" s="340"/>
      <c r="O5" s="340"/>
      <c r="P5" s="340"/>
      <c r="Q5" s="340"/>
      <c r="R5" s="340"/>
      <c r="S5" s="340"/>
      <c r="T5" s="340"/>
      <c r="U5" s="340"/>
      <c r="V5" s="340"/>
      <c r="W5" s="340"/>
      <c r="X5" s="340"/>
      <c r="Y5" s="340"/>
    </row>
    <row r="6" spans="2:26">
      <c r="N6" s="340"/>
      <c r="O6" s="340"/>
      <c r="P6" s="340"/>
      <c r="Q6" s="340"/>
      <c r="R6" s="340"/>
      <c r="S6" s="340"/>
      <c r="T6" s="340"/>
      <c r="U6" s="340"/>
      <c r="V6" s="340"/>
      <c r="W6" s="340"/>
      <c r="X6" s="340"/>
      <c r="Y6" s="340"/>
    </row>
    <row r="7" spans="2:26">
      <c r="E7" s="560" t="s">
        <v>372</v>
      </c>
      <c r="N7" s="340"/>
      <c r="O7" s="340"/>
      <c r="P7" s="340"/>
      <c r="Q7" s="340"/>
      <c r="R7" s="340"/>
      <c r="S7" s="340"/>
      <c r="T7" s="340"/>
      <c r="U7" s="340"/>
      <c r="V7" s="340"/>
      <c r="W7" s="340"/>
      <c r="X7" s="340"/>
      <c r="Y7" s="340"/>
    </row>
    <row r="8" spans="2:26">
      <c r="B8" t="s">
        <v>179</v>
      </c>
      <c r="N8" s="340"/>
      <c r="O8" s="340"/>
      <c r="P8" s="340"/>
      <c r="Q8" s="340"/>
      <c r="R8" s="340"/>
      <c r="S8" s="340"/>
      <c r="T8" s="340"/>
      <c r="U8" s="340"/>
      <c r="V8" s="340"/>
      <c r="W8" s="340"/>
      <c r="X8" s="340"/>
      <c r="Y8" s="340"/>
    </row>
    <row r="9" spans="2:26">
      <c r="N9" s="589"/>
      <c r="O9" s="589"/>
      <c r="P9" s="589"/>
      <c r="Q9" s="677"/>
      <c r="R9" s="340"/>
      <c r="S9" s="340"/>
      <c r="T9" s="340"/>
      <c r="U9" s="340"/>
      <c r="V9" s="340"/>
      <c r="W9" s="340"/>
      <c r="X9" s="340"/>
      <c r="Y9" s="340"/>
    </row>
    <row r="10" spans="2:26">
      <c r="B10" s="17">
        <v>1</v>
      </c>
      <c r="D10" s="338" t="s">
        <v>463</v>
      </c>
      <c r="N10" s="589"/>
      <c r="O10" s="589"/>
      <c r="P10" s="589"/>
      <c r="Q10" s="677"/>
      <c r="R10" s="340"/>
      <c r="S10" s="340"/>
      <c r="T10" s="437"/>
      <c r="U10" s="340"/>
      <c r="V10" s="340"/>
      <c r="W10" s="340"/>
      <c r="X10" s="340"/>
      <c r="Y10" s="437"/>
    </row>
    <row r="11" spans="2:26">
      <c r="B11" s="17">
        <f>B10+1</f>
        <v>2</v>
      </c>
      <c r="E11" s="17" t="s">
        <v>22</v>
      </c>
      <c r="F11" s="17" t="s">
        <v>23</v>
      </c>
      <c r="G11" s="17" t="s">
        <v>24</v>
      </c>
      <c r="H11" s="17" t="s">
        <v>25</v>
      </c>
      <c r="I11" s="17" t="s">
        <v>26</v>
      </c>
      <c r="N11" s="588"/>
      <c r="O11" s="588"/>
      <c r="P11" s="588"/>
      <c r="Q11" s="678"/>
      <c r="R11" s="678"/>
      <c r="S11" s="678"/>
      <c r="T11" s="678"/>
      <c r="U11" s="678"/>
      <c r="V11" s="678"/>
      <c r="W11" s="678"/>
      <c r="X11" s="678"/>
      <c r="Y11" s="678"/>
    </row>
    <row r="12" spans="2:26">
      <c r="B12" s="17">
        <f t="shared" ref="B12:B57" si="0">B11+1</f>
        <v>3</v>
      </c>
      <c r="I12" s="17" t="s">
        <v>84</v>
      </c>
      <c r="N12" s="589"/>
      <c r="O12" s="589"/>
      <c r="P12" s="589"/>
      <c r="Q12" s="589"/>
      <c r="R12" s="340"/>
      <c r="S12" s="340"/>
      <c r="T12" s="340"/>
      <c r="U12" s="340"/>
      <c r="V12" s="340"/>
      <c r="W12" s="340"/>
      <c r="X12" s="340"/>
      <c r="Y12" s="340"/>
    </row>
    <row r="13" spans="2:26">
      <c r="B13" s="17">
        <f t="shared" si="0"/>
        <v>4</v>
      </c>
      <c r="F13" s="18" t="s">
        <v>80</v>
      </c>
      <c r="G13" s="18" t="s">
        <v>82</v>
      </c>
      <c r="H13" s="18" t="s">
        <v>549</v>
      </c>
      <c r="I13" s="18" t="s">
        <v>4</v>
      </c>
      <c r="N13" s="589"/>
      <c r="O13" s="589"/>
      <c r="P13" s="589"/>
      <c r="Q13" s="589"/>
      <c r="R13" s="340"/>
      <c r="S13" s="340"/>
      <c r="T13" s="340"/>
      <c r="U13" s="340"/>
      <c r="V13" s="340"/>
      <c r="W13" s="340"/>
      <c r="X13" s="340"/>
      <c r="Y13" s="340"/>
    </row>
    <row r="14" spans="2:26">
      <c r="B14" s="17">
        <f t="shared" si="0"/>
        <v>5</v>
      </c>
      <c r="E14" s="682"/>
      <c r="L14" s="581"/>
      <c r="N14" s="589"/>
      <c r="O14" s="589"/>
      <c r="P14" s="679"/>
      <c r="Q14" s="589"/>
      <c r="R14" s="680"/>
      <c r="S14" s="681"/>
      <c r="T14" s="681"/>
      <c r="U14" s="681"/>
      <c r="V14" s="681"/>
      <c r="W14" s="681"/>
      <c r="X14" s="681"/>
      <c r="Y14" s="337"/>
      <c r="Z14" s="16"/>
    </row>
    <row r="15" spans="2:26">
      <c r="B15" s="17">
        <f t="shared" si="0"/>
        <v>6</v>
      </c>
      <c r="E15" t="s">
        <v>619</v>
      </c>
      <c r="F15" s="568">
        <v>1111674.0600000003</v>
      </c>
      <c r="G15" s="568">
        <v>0</v>
      </c>
      <c r="H15" s="568">
        <v>0</v>
      </c>
      <c r="I15" s="568">
        <f t="shared" ref="I15:I26" si="1">H15+G15+F15</f>
        <v>1111674.0600000003</v>
      </c>
      <c r="J15" s="16"/>
      <c r="K15" s="16"/>
      <c r="L15" s="581"/>
      <c r="M15" s="16"/>
      <c r="N15" s="589"/>
      <c r="O15" s="589"/>
      <c r="P15" s="679"/>
      <c r="Q15" s="589"/>
      <c r="R15" s="680"/>
      <c r="S15" s="337"/>
      <c r="T15" s="681"/>
      <c r="U15" s="681"/>
      <c r="V15" s="681"/>
      <c r="W15" s="681"/>
      <c r="X15" s="681"/>
      <c r="Y15" s="337"/>
      <c r="Z15" s="16"/>
    </row>
    <row r="16" spans="2:26" s="449" customFormat="1">
      <c r="B16" s="17" t="s">
        <v>488</v>
      </c>
      <c r="E16" s="746" t="s">
        <v>626</v>
      </c>
      <c r="F16" s="568">
        <v>512545.59307692299</v>
      </c>
      <c r="G16" s="568">
        <v>0</v>
      </c>
      <c r="H16" s="568">
        <v>0</v>
      </c>
      <c r="I16" s="568">
        <f t="shared" si="1"/>
        <v>512545.59307692299</v>
      </c>
      <c r="J16" s="16"/>
      <c r="K16" s="16"/>
      <c r="L16" s="581"/>
      <c r="M16" s="16"/>
      <c r="N16" s="589"/>
      <c r="O16" s="589"/>
      <c r="P16" s="679"/>
      <c r="Q16" s="589"/>
      <c r="R16" s="680"/>
      <c r="S16" s="681"/>
      <c r="T16" s="681"/>
      <c r="U16" s="681"/>
      <c r="V16" s="681"/>
      <c r="W16" s="681"/>
      <c r="X16" s="681"/>
      <c r="Y16" s="337"/>
      <c r="Z16" s="16"/>
    </row>
    <row r="17" spans="2:27" s="449" customFormat="1">
      <c r="B17" s="17" t="s">
        <v>489</v>
      </c>
      <c r="E17" s="746" t="s">
        <v>627</v>
      </c>
      <c r="F17" s="568">
        <v>467934.48000000016</v>
      </c>
      <c r="G17" s="568">
        <v>0</v>
      </c>
      <c r="H17" s="568">
        <v>0</v>
      </c>
      <c r="I17" s="568">
        <f t="shared" si="1"/>
        <v>467934.48000000016</v>
      </c>
      <c r="J17" s="16"/>
      <c r="K17" s="16"/>
      <c r="L17" s="16"/>
      <c r="M17" s="16"/>
      <c r="N17" s="589"/>
      <c r="O17" s="589"/>
      <c r="P17" s="589"/>
      <c r="Q17" s="589"/>
      <c r="R17" s="681"/>
      <c r="S17" s="681"/>
      <c r="T17" s="681"/>
      <c r="U17" s="681"/>
      <c r="V17" s="681"/>
      <c r="W17" s="681"/>
      <c r="X17" s="681"/>
      <c r="Y17" s="337"/>
      <c r="Z17" s="16"/>
    </row>
    <row r="18" spans="2:27" s="449" customFormat="1">
      <c r="B18" s="17" t="s">
        <v>490</v>
      </c>
      <c r="E18" s="746" t="s">
        <v>625</v>
      </c>
      <c r="F18" s="568">
        <v>2741538.4615384615</v>
      </c>
      <c r="G18" s="568">
        <v>0</v>
      </c>
      <c r="H18" s="568">
        <v>0</v>
      </c>
      <c r="I18" s="568">
        <f t="shared" si="1"/>
        <v>2741538.4615384615</v>
      </c>
      <c r="J18" s="16"/>
      <c r="K18" s="16"/>
      <c r="L18" s="16"/>
      <c r="M18" s="16"/>
      <c r="N18" s="340"/>
      <c r="O18" s="340"/>
      <c r="P18" s="340"/>
      <c r="Q18" s="340"/>
      <c r="R18" s="337"/>
      <c r="S18" s="337"/>
      <c r="T18" s="337"/>
      <c r="U18" s="337"/>
      <c r="V18" s="337"/>
      <c r="W18" s="337"/>
      <c r="X18" s="337"/>
      <c r="Y18" s="337"/>
      <c r="Z18" s="16"/>
    </row>
    <row r="19" spans="2:27" s="449" customFormat="1">
      <c r="B19" s="673" t="s">
        <v>491</v>
      </c>
      <c r="E19" s="746" t="s">
        <v>620</v>
      </c>
      <c r="F19" s="568">
        <v>667805</v>
      </c>
      <c r="G19" s="568">
        <v>0</v>
      </c>
      <c r="H19" s="568">
        <v>0</v>
      </c>
      <c r="I19" s="568">
        <f t="shared" si="1"/>
        <v>667805</v>
      </c>
      <c r="J19" s="16"/>
      <c r="K19" s="16"/>
      <c r="L19" s="16"/>
      <c r="M19" s="16"/>
      <c r="N19" s="340"/>
      <c r="O19" s="340"/>
      <c r="P19" s="340"/>
      <c r="Q19" s="340"/>
      <c r="R19" s="337"/>
      <c r="S19" s="337"/>
      <c r="T19" s="337"/>
      <c r="U19" s="337"/>
      <c r="V19" s="337"/>
      <c r="W19" s="337"/>
      <c r="X19" s="337"/>
      <c r="Y19" s="337"/>
      <c r="Z19" s="16"/>
    </row>
    <row r="20" spans="2:27" s="449" customFormat="1">
      <c r="B20" s="673" t="s">
        <v>492</v>
      </c>
      <c r="E20" s="746" t="s">
        <v>624</v>
      </c>
      <c r="F20" s="568">
        <v>2651997.769230769</v>
      </c>
      <c r="G20" s="568">
        <v>0</v>
      </c>
      <c r="H20" s="568">
        <v>0</v>
      </c>
      <c r="I20" s="568">
        <f t="shared" si="1"/>
        <v>2651997.769230769</v>
      </c>
      <c r="J20" s="16"/>
      <c r="K20" s="16"/>
      <c r="L20" s="16"/>
      <c r="M20" s="16"/>
      <c r="N20" s="340"/>
      <c r="O20" s="340"/>
      <c r="P20" s="340"/>
      <c r="Q20" s="340"/>
      <c r="R20" s="337"/>
      <c r="S20" s="337"/>
      <c r="T20" s="337"/>
      <c r="U20" s="337"/>
      <c r="V20" s="337"/>
      <c r="W20" s="337"/>
      <c r="X20" s="337"/>
      <c r="Y20" s="337"/>
      <c r="Z20" s="16"/>
    </row>
    <row r="21" spans="2:27" s="449" customFormat="1">
      <c r="B21" s="673" t="s">
        <v>493</v>
      </c>
      <c r="E21" s="746" t="s">
        <v>622</v>
      </c>
      <c r="F21" s="568">
        <v>1400000</v>
      </c>
      <c r="G21" s="568">
        <v>0</v>
      </c>
      <c r="H21" s="568">
        <v>0</v>
      </c>
      <c r="I21" s="568">
        <f t="shared" si="1"/>
        <v>1400000</v>
      </c>
      <c r="J21" s="16"/>
      <c r="K21" s="16"/>
      <c r="L21" s="16"/>
      <c r="M21" s="16"/>
      <c r="N21" s="340"/>
      <c r="O21" s="340"/>
      <c r="P21" s="340"/>
      <c r="Q21" s="340"/>
      <c r="R21" s="337"/>
      <c r="S21" s="337"/>
      <c r="T21" s="337"/>
      <c r="U21" s="337"/>
      <c r="V21" s="337"/>
      <c r="W21" s="337"/>
      <c r="X21" s="337"/>
      <c r="Y21" s="337"/>
      <c r="Z21" s="16"/>
    </row>
    <row r="22" spans="2:27" s="449" customFormat="1">
      <c r="B22" s="673" t="s">
        <v>494</v>
      </c>
      <c r="E22" s="746" t="s">
        <v>623</v>
      </c>
      <c r="F22" s="568">
        <v>2122673</v>
      </c>
      <c r="G22" s="568">
        <v>0</v>
      </c>
      <c r="H22" s="568">
        <v>0</v>
      </c>
      <c r="I22" s="568">
        <f t="shared" si="1"/>
        <v>2122673</v>
      </c>
      <c r="J22" s="16"/>
      <c r="K22" s="16"/>
      <c r="L22" s="16"/>
      <c r="M22" s="16"/>
      <c r="N22" s="340"/>
      <c r="O22" s="340"/>
      <c r="P22" s="340"/>
      <c r="Q22" s="340"/>
      <c r="R22" s="337"/>
      <c r="S22" s="337"/>
      <c r="T22" s="337"/>
      <c r="U22" s="337"/>
      <c r="V22" s="337"/>
      <c r="W22" s="337"/>
      <c r="X22" s="337"/>
      <c r="Y22" s="337"/>
      <c r="Z22" s="16"/>
    </row>
    <row r="23" spans="2:27" s="449" customFormat="1">
      <c r="B23" s="673" t="s">
        <v>553</v>
      </c>
      <c r="E23" s="746" t="s">
        <v>621</v>
      </c>
      <c r="F23" s="568">
        <v>310000</v>
      </c>
      <c r="G23" s="568">
        <v>0</v>
      </c>
      <c r="H23" s="568">
        <v>0</v>
      </c>
      <c r="I23" s="568">
        <f t="shared" si="1"/>
        <v>310000</v>
      </c>
      <c r="J23" s="16"/>
      <c r="K23" s="16"/>
      <c r="L23" s="16"/>
      <c r="M23" s="16"/>
      <c r="N23" s="340"/>
      <c r="O23" s="340"/>
      <c r="P23" s="340"/>
      <c r="Q23" s="340"/>
      <c r="R23" s="337"/>
      <c r="S23" s="337"/>
      <c r="T23" s="337"/>
      <c r="U23" s="337"/>
      <c r="V23" s="337"/>
      <c r="W23" s="337"/>
      <c r="X23" s="337"/>
      <c r="Y23" s="337"/>
      <c r="Z23" s="16"/>
    </row>
    <row r="24" spans="2:27" s="449" customFormat="1">
      <c r="B24" s="673" t="s">
        <v>554</v>
      </c>
      <c r="E24" s="746" t="s">
        <v>628</v>
      </c>
      <c r="F24" s="568">
        <v>0</v>
      </c>
      <c r="G24" s="568">
        <v>1136490</v>
      </c>
      <c r="H24" s="568">
        <v>0</v>
      </c>
      <c r="I24" s="568">
        <f t="shared" si="1"/>
        <v>1136490</v>
      </c>
      <c r="J24" s="16"/>
      <c r="K24" s="16"/>
      <c r="L24" s="16"/>
      <c r="M24" s="16"/>
      <c r="N24" s="340"/>
      <c r="O24" s="340"/>
      <c r="P24" s="340"/>
      <c r="Q24" s="340"/>
      <c r="R24" s="337"/>
      <c r="S24" s="337"/>
      <c r="T24" s="337"/>
      <c r="U24" s="337"/>
      <c r="V24" s="337"/>
      <c r="W24" s="337"/>
      <c r="X24" s="337"/>
      <c r="Y24" s="337"/>
      <c r="Z24" s="16"/>
    </row>
    <row r="25" spans="2:27" s="449" customFormat="1">
      <c r="B25" s="673" t="s">
        <v>555</v>
      </c>
      <c r="E25" s="449" t="s">
        <v>629</v>
      </c>
      <c r="F25" s="568">
        <v>0</v>
      </c>
      <c r="G25" s="568">
        <v>1273014.6153846155</v>
      </c>
      <c r="H25" s="568">
        <v>0</v>
      </c>
      <c r="I25" s="568">
        <f t="shared" si="1"/>
        <v>1273014.6153846155</v>
      </c>
      <c r="J25" s="16"/>
      <c r="K25" s="16"/>
      <c r="L25" s="16"/>
      <c r="M25" s="16"/>
      <c r="N25" s="340"/>
      <c r="O25" s="340"/>
      <c r="P25" s="340"/>
      <c r="Q25" s="340"/>
      <c r="R25" s="337"/>
      <c r="S25" s="337"/>
      <c r="T25" s="337"/>
      <c r="U25" s="337"/>
      <c r="V25" s="337"/>
      <c r="W25" s="337"/>
      <c r="X25" s="337"/>
      <c r="Y25" s="337"/>
      <c r="Z25" s="16"/>
    </row>
    <row r="26" spans="2:27" s="449" customFormat="1">
      <c r="B26" s="675" t="s">
        <v>556</v>
      </c>
      <c r="E26" s="746" t="s">
        <v>630</v>
      </c>
      <c r="F26" s="568">
        <v>0</v>
      </c>
      <c r="G26" s="568">
        <v>0</v>
      </c>
      <c r="H26" s="568">
        <v>1776923.076923077</v>
      </c>
      <c r="I26" s="568">
        <f t="shared" si="1"/>
        <v>1776923.076923077</v>
      </c>
      <c r="J26" s="16"/>
      <c r="K26" s="16"/>
      <c r="L26" s="16"/>
      <c r="M26" s="16"/>
    </row>
    <row r="27" spans="2:27" s="449" customFormat="1">
      <c r="B27" s="675" t="s">
        <v>602</v>
      </c>
      <c r="E27" s="449" t="s">
        <v>123</v>
      </c>
      <c r="F27" s="568">
        <f>SUM(F15:F26)</f>
        <v>11986168.363846153</v>
      </c>
      <c r="G27" s="568">
        <f>SUM(G15:G26)</f>
        <v>2409504.6153846155</v>
      </c>
      <c r="H27" s="568">
        <f>SUM(H15:H26)</f>
        <v>1776923.076923077</v>
      </c>
      <c r="I27" s="568">
        <f>SUM(I15:I26)</f>
        <v>16172596.056153845</v>
      </c>
      <c r="J27" s="16"/>
      <c r="K27" s="16"/>
      <c r="L27" s="16"/>
      <c r="M27" s="16"/>
    </row>
    <row r="28" spans="2:27" s="449" customFormat="1">
      <c r="B28" s="675" t="s">
        <v>603</v>
      </c>
      <c r="F28" s="568"/>
      <c r="G28" s="568"/>
      <c r="H28" s="568"/>
      <c r="I28" s="568"/>
      <c r="J28" s="16"/>
      <c r="K28" s="16"/>
      <c r="L28" s="16"/>
      <c r="M28" s="16"/>
    </row>
    <row r="29" spans="2:27" s="449" customFormat="1">
      <c r="B29" s="17">
        <v>7</v>
      </c>
      <c r="E29" s="588" t="s">
        <v>561</v>
      </c>
      <c r="F29" s="568"/>
      <c r="G29" s="568"/>
      <c r="H29" s="568"/>
      <c r="I29" s="568"/>
      <c r="J29" s="16"/>
      <c r="K29" s="16"/>
      <c r="L29" s="16"/>
      <c r="M29" s="16"/>
    </row>
    <row r="30" spans="2:27" s="449" customFormat="1">
      <c r="B30" s="675" t="s">
        <v>562</v>
      </c>
      <c r="E30" s="589" t="s">
        <v>330</v>
      </c>
      <c r="F30" s="568">
        <f>F28</f>
        <v>0</v>
      </c>
      <c r="G30" s="568">
        <v>0</v>
      </c>
      <c r="H30" s="568">
        <v>0</v>
      </c>
      <c r="I30" s="568">
        <f>H30+G30+F30</f>
        <v>0</v>
      </c>
      <c r="J30" s="16"/>
      <c r="K30" s="16"/>
      <c r="L30" s="16"/>
      <c r="M30" s="16"/>
    </row>
    <row r="31" spans="2:27" s="449" customFormat="1">
      <c r="B31" s="673" t="s">
        <v>563</v>
      </c>
      <c r="E31" s="589" t="s">
        <v>559</v>
      </c>
      <c r="F31" s="568">
        <v>0</v>
      </c>
      <c r="G31" s="568">
        <v>0</v>
      </c>
      <c r="H31" s="568">
        <v>0</v>
      </c>
      <c r="I31" s="568">
        <f>H31+G31+F31</f>
        <v>0</v>
      </c>
      <c r="J31" s="16"/>
      <c r="K31" s="16"/>
      <c r="L31" s="16"/>
      <c r="M31" s="16"/>
      <c r="Q31"/>
      <c r="R31"/>
      <c r="S31"/>
      <c r="T31"/>
    </row>
    <row r="32" spans="2:27" s="449" customFormat="1">
      <c r="B32" s="673" t="s">
        <v>564</v>
      </c>
      <c r="E32" s="589" t="s">
        <v>560</v>
      </c>
      <c r="F32" s="568">
        <v>0</v>
      </c>
      <c r="G32" s="568">
        <v>0</v>
      </c>
      <c r="H32" s="568">
        <v>0</v>
      </c>
      <c r="I32" s="568">
        <f t="shared" ref="I32:I34" si="2">H32+G32+F32</f>
        <v>0</v>
      </c>
      <c r="J32" s="16"/>
      <c r="K32" s="16"/>
      <c r="L32" s="16"/>
      <c r="M32" s="16"/>
      <c r="N32" s="340"/>
      <c r="O32" s="340"/>
      <c r="P32" s="340"/>
      <c r="Q32" s="340"/>
      <c r="R32" s="340"/>
      <c r="S32" s="340"/>
      <c r="T32" s="340"/>
      <c r="U32" s="340"/>
      <c r="V32" s="340"/>
      <c r="W32" s="340"/>
      <c r="X32" s="340"/>
      <c r="Y32" s="340"/>
      <c r="Z32" s="340"/>
      <c r="AA32" s="340"/>
    </row>
    <row r="33" spans="2:27" s="449" customFormat="1">
      <c r="B33" s="17" t="s">
        <v>565</v>
      </c>
      <c r="E33" s="589" t="s">
        <v>487</v>
      </c>
      <c r="F33" s="568">
        <v>0</v>
      </c>
      <c r="G33" s="568">
        <v>0</v>
      </c>
      <c r="H33" s="568">
        <v>0</v>
      </c>
      <c r="I33" s="568">
        <f t="shared" si="2"/>
        <v>0</v>
      </c>
      <c r="J33" s="16"/>
      <c r="K33" s="16"/>
      <c r="L33" s="16"/>
      <c r="M33" s="16"/>
      <c r="N33" s="340"/>
      <c r="O33" s="340"/>
      <c r="P33" s="340"/>
      <c r="Q33" s="340"/>
      <c r="R33" s="340"/>
      <c r="S33" s="340"/>
      <c r="T33" s="340"/>
      <c r="U33" s="340"/>
      <c r="V33" s="340"/>
      <c r="W33" s="340"/>
      <c r="X33" s="340"/>
      <c r="Y33" s="340"/>
      <c r="Z33" s="340"/>
      <c r="AA33" s="340"/>
    </row>
    <row r="34" spans="2:27" ht="16">
      <c r="B34" s="17" t="s">
        <v>566</v>
      </c>
      <c r="E34" s="589" t="s">
        <v>487</v>
      </c>
      <c r="F34" s="683">
        <v>0</v>
      </c>
      <c r="G34" s="683">
        <v>0</v>
      </c>
      <c r="H34" s="683">
        <v>0</v>
      </c>
      <c r="I34" s="683">
        <f t="shared" si="2"/>
        <v>0</v>
      </c>
      <c r="J34" s="16"/>
      <c r="K34" s="16"/>
      <c r="L34" s="16"/>
      <c r="M34" s="16"/>
      <c r="N34" s="340"/>
      <c r="O34" s="722"/>
      <c r="P34" s="722"/>
      <c r="Q34" s="722"/>
      <c r="R34" s="722"/>
      <c r="S34" s="722"/>
      <c r="T34" s="722"/>
      <c r="U34" s="722"/>
      <c r="V34" s="722"/>
      <c r="W34" s="722"/>
      <c r="X34" s="722"/>
      <c r="Y34" s="722"/>
      <c r="Z34" s="722"/>
      <c r="AA34" s="340"/>
    </row>
    <row r="35" spans="2:27">
      <c r="B35" s="17">
        <v>8</v>
      </c>
      <c r="E35" s="340" t="s">
        <v>83</v>
      </c>
      <c r="F35" s="568">
        <f>F27-SUM(F30:F34)</f>
        <v>11986168.363846153</v>
      </c>
      <c r="G35" s="568">
        <f t="shared" ref="G35:I35" si="3">G27-SUM(G30:G34)</f>
        <v>2409504.6153846155</v>
      </c>
      <c r="H35" s="568">
        <f t="shared" si="3"/>
        <v>1776923.076923077</v>
      </c>
      <c r="I35" s="568">
        <f t="shared" si="3"/>
        <v>16172596.056153845</v>
      </c>
      <c r="J35" s="16"/>
      <c r="K35" s="16"/>
      <c r="L35" s="16"/>
      <c r="M35" s="16"/>
      <c r="N35" s="340"/>
      <c r="O35" s="723"/>
      <c r="P35" s="723"/>
      <c r="Q35" s="723"/>
      <c r="R35" s="723"/>
      <c r="S35" s="723"/>
      <c r="T35" s="723"/>
      <c r="U35" s="723"/>
      <c r="V35" s="723"/>
      <c r="W35" s="723"/>
      <c r="X35" s="723"/>
      <c r="Y35" s="723"/>
      <c r="Z35" s="723"/>
      <c r="AA35" s="340"/>
    </row>
    <row r="36" spans="2:27">
      <c r="B36" s="17">
        <f t="shared" si="0"/>
        <v>9</v>
      </c>
      <c r="E36" s="340"/>
      <c r="F36" s="568"/>
      <c r="G36" s="568"/>
      <c r="H36" s="568"/>
      <c r="I36" s="568"/>
      <c r="J36" s="16"/>
      <c r="K36" s="16"/>
      <c r="L36" s="16"/>
      <c r="M36" s="16"/>
      <c r="N36" s="340"/>
      <c r="O36" s="723"/>
      <c r="P36" s="723"/>
      <c r="Q36" s="723"/>
      <c r="R36" s="723"/>
      <c r="S36" s="723"/>
      <c r="T36" s="723"/>
      <c r="U36" s="723"/>
      <c r="V36" s="723"/>
      <c r="W36" s="723"/>
      <c r="X36" s="723"/>
      <c r="Y36" s="723"/>
      <c r="Z36" s="723"/>
      <c r="AA36" s="724"/>
    </row>
    <row r="37" spans="2:27">
      <c r="B37" s="17">
        <f t="shared" si="0"/>
        <v>10</v>
      </c>
      <c r="E37" s="340" t="s">
        <v>85</v>
      </c>
      <c r="F37" s="684">
        <f>F35/F27</f>
        <v>1</v>
      </c>
      <c r="G37" s="684">
        <f t="shared" ref="G37:H37" si="4">G35/G27</f>
        <v>1</v>
      </c>
      <c r="H37" s="684">
        <f t="shared" si="4"/>
        <v>1</v>
      </c>
      <c r="I37" s="568"/>
      <c r="J37" s="16"/>
      <c r="K37" s="16"/>
      <c r="L37" s="16"/>
      <c r="M37" s="16"/>
      <c r="N37" s="725"/>
      <c r="O37" s="726"/>
      <c r="P37" s="726"/>
      <c r="Q37" s="726"/>
      <c r="R37" s="727"/>
      <c r="S37" s="726"/>
      <c r="T37" s="726"/>
      <c r="U37" s="726"/>
      <c r="V37" s="726"/>
      <c r="W37" s="726"/>
      <c r="X37" s="726"/>
      <c r="Y37" s="726"/>
      <c r="Z37" s="726"/>
      <c r="AA37" s="340"/>
    </row>
    <row r="38" spans="2:27" ht="15.5">
      <c r="B38" s="17">
        <f t="shared" si="0"/>
        <v>11</v>
      </c>
      <c r="E38" s="340"/>
      <c r="F38" s="568"/>
      <c r="G38" s="568"/>
      <c r="H38" s="568"/>
      <c r="I38" s="568"/>
      <c r="J38" s="16"/>
      <c r="K38" s="16"/>
      <c r="L38" s="16"/>
      <c r="M38" s="16"/>
      <c r="N38" s="728"/>
      <c r="O38" s="729"/>
      <c r="P38" s="726"/>
      <c r="Q38" s="726"/>
      <c r="R38" s="727"/>
      <c r="S38" s="726"/>
      <c r="T38" s="726"/>
      <c r="U38" s="726"/>
      <c r="V38" s="726"/>
      <c r="W38" s="726"/>
      <c r="X38" s="726"/>
      <c r="Y38" s="726"/>
      <c r="Z38" s="726"/>
      <c r="AA38" s="340"/>
    </row>
    <row r="39" spans="2:27">
      <c r="B39" s="17">
        <f t="shared" si="0"/>
        <v>12</v>
      </c>
      <c r="E39" s="340" t="s">
        <v>243</v>
      </c>
      <c r="F39" s="568">
        <f>F37*F35</f>
        <v>11986168.363846153</v>
      </c>
      <c r="G39" s="568">
        <f>G37*G35</f>
        <v>2409504.6153846155</v>
      </c>
      <c r="H39" s="568">
        <f t="shared" ref="H39" si="5">H37*H35</f>
        <v>1776923.076923077</v>
      </c>
      <c r="I39" s="568">
        <f>H39+G39+F39</f>
        <v>16172596.056153845</v>
      </c>
      <c r="J39" s="16"/>
      <c r="K39" s="16"/>
      <c r="L39" s="16"/>
      <c r="M39" s="16"/>
      <c r="N39" s="728"/>
      <c r="O39" s="730"/>
      <c r="P39" s="730"/>
      <c r="Q39" s="730"/>
      <c r="R39" s="730"/>
      <c r="S39" s="730"/>
      <c r="T39" s="730"/>
      <c r="U39" s="730"/>
      <c r="V39" s="730"/>
      <c r="W39" s="730"/>
      <c r="X39" s="730"/>
      <c r="Y39" s="730"/>
      <c r="Z39" s="730"/>
      <c r="AA39" s="340"/>
    </row>
    <row r="40" spans="2:27">
      <c r="B40" s="17">
        <f t="shared" si="0"/>
        <v>13</v>
      </c>
      <c r="E40" s="340"/>
      <c r="F40" s="568"/>
      <c r="G40" s="568"/>
      <c r="H40" s="568"/>
      <c r="I40" s="568"/>
      <c r="J40" s="16"/>
      <c r="K40" s="16"/>
      <c r="L40" s="16"/>
      <c r="M40" s="16"/>
      <c r="N40" s="728"/>
      <c r="O40" s="730"/>
      <c r="P40" s="730"/>
      <c r="Q40" s="730"/>
      <c r="R40" s="730"/>
      <c r="S40" s="730"/>
      <c r="T40" s="730"/>
      <c r="U40" s="730"/>
      <c r="V40" s="730"/>
      <c r="W40" s="730"/>
      <c r="X40" s="730"/>
      <c r="Y40" s="730"/>
      <c r="Z40" s="730"/>
      <c r="AA40" s="340"/>
    </row>
    <row r="41" spans="2:27">
      <c r="B41" s="17">
        <f t="shared" si="0"/>
        <v>14</v>
      </c>
      <c r="E41" s="340"/>
      <c r="F41" s="56"/>
      <c r="G41" s="56"/>
      <c r="H41" s="56"/>
      <c r="I41" s="56"/>
      <c r="J41" s="16"/>
      <c r="K41" s="16"/>
      <c r="L41" s="16"/>
      <c r="M41" s="16"/>
      <c r="N41" s="728"/>
      <c r="O41" s="731"/>
      <c r="P41" s="731"/>
      <c r="Q41" s="731"/>
      <c r="R41" s="732"/>
      <c r="S41" s="732"/>
      <c r="T41" s="731"/>
      <c r="U41" s="731"/>
      <c r="V41" s="732"/>
      <c r="W41" s="732"/>
      <c r="X41" s="732"/>
      <c r="Y41" s="732"/>
      <c r="Z41" s="732"/>
      <c r="AA41" s="340"/>
    </row>
    <row r="42" spans="2:27">
      <c r="B42" s="17">
        <f t="shared" si="0"/>
        <v>15</v>
      </c>
      <c r="D42" s="338" t="s">
        <v>242</v>
      </c>
      <c r="F42" s="16"/>
      <c r="G42" s="16"/>
      <c r="H42" s="16"/>
      <c r="I42" s="16"/>
      <c r="J42" s="16"/>
      <c r="K42" s="16"/>
      <c r="L42" s="16"/>
      <c r="M42" s="16"/>
      <c r="N42" s="728"/>
      <c r="O42" s="725"/>
      <c r="P42" s="725"/>
      <c r="Q42" s="725"/>
      <c r="R42" s="725"/>
      <c r="S42" s="725"/>
      <c r="T42" s="725"/>
      <c r="U42" s="725"/>
      <c r="V42" s="725"/>
      <c r="W42" s="725"/>
      <c r="X42" s="725"/>
      <c r="Y42" s="725"/>
      <c r="Z42" s="725"/>
      <c r="AA42" s="340"/>
    </row>
    <row r="43" spans="2:27">
      <c r="B43" s="17">
        <f t="shared" si="0"/>
        <v>16</v>
      </c>
      <c r="F43" s="16"/>
      <c r="G43" s="16"/>
      <c r="H43" s="16"/>
      <c r="I43" s="16"/>
      <c r="J43" s="16"/>
      <c r="K43" s="16"/>
      <c r="L43" s="16"/>
      <c r="M43" s="16"/>
      <c r="N43" s="340"/>
      <c r="O43" s="340"/>
      <c r="P43" s="340"/>
      <c r="Q43" s="340"/>
      <c r="R43" s="340"/>
      <c r="S43" s="340"/>
      <c r="T43" s="340"/>
      <c r="U43" s="340"/>
      <c r="V43" s="340"/>
      <c r="W43" s="340"/>
      <c r="X43" s="340"/>
      <c r="Y43" s="340"/>
      <c r="Z43" s="340"/>
      <c r="AA43" s="340"/>
    </row>
    <row r="44" spans="2:27">
      <c r="B44" s="17">
        <f t="shared" si="0"/>
        <v>17</v>
      </c>
      <c r="F44" s="16"/>
      <c r="G44" s="16"/>
      <c r="H44" s="16"/>
      <c r="I44" s="16"/>
      <c r="J44" s="16"/>
      <c r="K44" s="16"/>
      <c r="L44" s="16"/>
      <c r="M44" s="16"/>
      <c r="N44" s="725"/>
      <c r="O44" s="732"/>
      <c r="P44" s="732"/>
      <c r="Q44" s="732"/>
      <c r="R44" s="732"/>
      <c r="S44" s="732"/>
      <c r="T44" s="732"/>
      <c r="U44" s="732"/>
      <c r="V44" s="732"/>
      <c r="W44" s="732"/>
      <c r="X44" s="732"/>
      <c r="Y44" s="732"/>
      <c r="Z44" s="732"/>
      <c r="AA44" s="437"/>
    </row>
    <row r="45" spans="2:27">
      <c r="B45" s="17">
        <f t="shared" si="0"/>
        <v>18</v>
      </c>
      <c r="I45" s="17" t="s">
        <v>84</v>
      </c>
      <c r="J45" s="16"/>
      <c r="K45" s="16"/>
      <c r="L45" s="16"/>
      <c r="M45" s="16"/>
      <c r="N45" s="667"/>
      <c r="O45" s="733"/>
      <c r="P45" s="733"/>
      <c r="Q45" s="733"/>
      <c r="R45" s="733"/>
      <c r="S45" s="733"/>
      <c r="T45" s="733"/>
      <c r="U45" s="733"/>
      <c r="V45" s="733"/>
      <c r="W45" s="733"/>
      <c r="X45" s="733"/>
      <c r="Y45" s="733"/>
      <c r="Z45" s="733"/>
      <c r="AA45" s="734"/>
    </row>
    <row r="46" spans="2:27">
      <c r="B46" s="17">
        <f t="shared" si="0"/>
        <v>19</v>
      </c>
      <c r="F46" s="18" t="s">
        <v>80</v>
      </c>
      <c r="G46" s="18" t="s">
        <v>82</v>
      </c>
      <c r="H46" s="18" t="s">
        <v>371</v>
      </c>
      <c r="I46" s="18" t="s">
        <v>4</v>
      </c>
      <c r="J46" s="16"/>
      <c r="K46" s="16"/>
      <c r="L46" s="16"/>
      <c r="M46" s="16"/>
      <c r="N46" s="667"/>
      <c r="O46" s="733"/>
      <c r="P46" s="733"/>
      <c r="Q46" s="733"/>
      <c r="R46" s="733"/>
      <c r="S46" s="733"/>
      <c r="T46" s="733"/>
      <c r="U46" s="733"/>
      <c r="V46" s="733"/>
      <c r="W46" s="733"/>
      <c r="X46" s="733"/>
      <c r="Y46" s="733"/>
      <c r="Z46" s="733"/>
      <c r="AA46" s="734"/>
    </row>
    <row r="47" spans="2:27">
      <c r="B47" s="17">
        <f t="shared" si="0"/>
        <v>20</v>
      </c>
      <c r="J47" s="16"/>
      <c r="K47" s="16"/>
      <c r="L47" s="16"/>
      <c r="M47" s="16"/>
      <c r="N47" s="667"/>
      <c r="O47" s="733"/>
      <c r="P47" s="733"/>
      <c r="Q47" s="733"/>
      <c r="R47" s="733"/>
      <c r="S47" s="733"/>
      <c r="T47" s="733"/>
      <c r="U47" s="733"/>
      <c r="V47" s="733"/>
      <c r="W47" s="733"/>
      <c r="X47" s="733"/>
      <c r="Y47" s="733"/>
      <c r="Z47" s="733"/>
      <c r="AA47" s="734"/>
    </row>
    <row r="48" spans="2:27">
      <c r="B48" s="17">
        <f t="shared" si="0"/>
        <v>21</v>
      </c>
      <c r="E48" t="s">
        <v>81</v>
      </c>
      <c r="F48" s="56">
        <v>0</v>
      </c>
      <c r="G48" s="56">
        <v>0</v>
      </c>
      <c r="H48" s="56">
        <v>0</v>
      </c>
      <c r="I48" s="56">
        <f>H48+G48+F48</f>
        <v>0</v>
      </c>
      <c r="J48" s="16"/>
      <c r="K48" s="16"/>
      <c r="L48" s="16"/>
      <c r="M48" s="16"/>
      <c r="N48" s="667"/>
      <c r="O48" s="733"/>
      <c r="P48" s="733"/>
      <c r="Q48" s="733"/>
      <c r="R48" s="733"/>
      <c r="S48" s="733"/>
      <c r="T48" s="733"/>
      <c r="U48" s="733"/>
      <c r="V48" s="733"/>
      <c r="W48" s="733"/>
      <c r="X48" s="733"/>
      <c r="Y48" s="733"/>
      <c r="Z48" s="733"/>
      <c r="AA48" s="734"/>
    </row>
    <row r="49" spans="2:27">
      <c r="B49" s="17">
        <f t="shared" si="0"/>
        <v>22</v>
      </c>
      <c r="F49" s="16"/>
      <c r="G49" s="16"/>
      <c r="H49" s="16"/>
      <c r="I49" s="16"/>
      <c r="J49" s="16"/>
      <c r="K49" s="16"/>
      <c r="L49" s="16"/>
      <c r="M49" s="16"/>
      <c r="N49" s="667"/>
      <c r="O49" s="733"/>
      <c r="P49" s="733"/>
      <c r="Q49" s="733"/>
      <c r="R49" s="733"/>
      <c r="S49" s="733"/>
      <c r="T49" s="733"/>
      <c r="U49" s="733"/>
      <c r="V49" s="733"/>
      <c r="W49" s="733"/>
      <c r="X49" s="733"/>
      <c r="Y49" s="733"/>
      <c r="Z49" s="733"/>
      <c r="AA49" s="734"/>
    </row>
    <row r="50" spans="2:27">
      <c r="B50" s="17">
        <f t="shared" si="0"/>
        <v>23</v>
      </c>
      <c r="E50" s="340" t="s">
        <v>85</v>
      </c>
      <c r="F50" s="345" t="str">
        <f>IFERROR(F48/$I$48,"0%")</f>
        <v>0%</v>
      </c>
      <c r="G50" s="345" t="str">
        <f>IFERROR(G48/$I$48,"0%")</f>
        <v>0%</v>
      </c>
      <c r="H50" s="345" t="str">
        <f>IFERROR(H48/$I$48,"0%")</f>
        <v>0%</v>
      </c>
      <c r="I50" s="16"/>
      <c r="J50" s="16"/>
      <c r="K50" s="16"/>
      <c r="L50" s="16"/>
      <c r="M50" s="16"/>
      <c r="N50" s="667"/>
      <c r="O50" s="733"/>
      <c r="P50" s="733"/>
      <c r="Q50" s="733"/>
      <c r="R50" s="733"/>
      <c r="S50" s="733"/>
      <c r="T50" s="733"/>
      <c r="U50" s="733"/>
      <c r="V50" s="733"/>
      <c r="W50" s="733"/>
      <c r="X50" s="733"/>
      <c r="Y50" s="733"/>
      <c r="Z50" s="733"/>
      <c r="AA50" s="734"/>
    </row>
    <row r="51" spans="2:27">
      <c r="B51" s="17">
        <f t="shared" si="0"/>
        <v>24</v>
      </c>
      <c r="F51" s="16"/>
      <c r="G51" s="16"/>
      <c r="H51" s="16"/>
      <c r="I51" s="16"/>
      <c r="J51" s="16"/>
      <c r="K51" s="16"/>
      <c r="L51" s="16"/>
      <c r="M51" s="16"/>
      <c r="N51" s="667"/>
      <c r="O51" s="733"/>
      <c r="P51" s="733"/>
      <c r="Q51" s="733"/>
      <c r="R51" s="733"/>
      <c r="S51" s="733"/>
      <c r="T51" s="733"/>
      <c r="U51" s="733"/>
      <c r="V51" s="733"/>
      <c r="W51" s="733"/>
      <c r="X51" s="733"/>
      <c r="Y51" s="733"/>
      <c r="Z51" s="733"/>
      <c r="AA51" s="734"/>
    </row>
    <row r="52" spans="2:27">
      <c r="B52" s="17">
        <f t="shared" si="0"/>
        <v>25</v>
      </c>
      <c r="E52" t="s">
        <v>243</v>
      </c>
      <c r="F52" s="16">
        <f>F50*F48</f>
        <v>0</v>
      </c>
      <c r="G52" s="16">
        <f t="shared" ref="G52:H52" si="6">G50*G48</f>
        <v>0</v>
      </c>
      <c r="H52" s="16">
        <f t="shared" si="6"/>
        <v>0</v>
      </c>
      <c r="I52" s="337">
        <f>H52+G52+F52</f>
        <v>0</v>
      </c>
      <c r="N52" s="667"/>
      <c r="O52" s="733"/>
      <c r="P52" s="733"/>
      <c r="Q52" s="733"/>
      <c r="R52" s="733"/>
      <c r="S52" s="733"/>
      <c r="T52" s="733"/>
      <c r="U52" s="733"/>
      <c r="V52" s="733"/>
      <c r="W52" s="733"/>
      <c r="X52" s="733"/>
      <c r="Y52" s="733"/>
      <c r="Z52" s="733"/>
      <c r="AA52" s="734"/>
    </row>
    <row r="53" spans="2:27">
      <c r="B53" s="17">
        <f t="shared" si="0"/>
        <v>26</v>
      </c>
      <c r="N53" s="667"/>
      <c r="O53" s="733"/>
      <c r="P53" s="733"/>
      <c r="Q53" s="733"/>
      <c r="R53" s="733"/>
      <c r="S53" s="733"/>
      <c r="T53" s="733"/>
      <c r="U53" s="733"/>
      <c r="V53" s="733"/>
      <c r="W53" s="733"/>
      <c r="X53" s="733"/>
      <c r="Y53" s="733"/>
      <c r="Z53" s="733"/>
      <c r="AA53" s="734"/>
    </row>
    <row r="54" spans="2:27">
      <c r="B54" s="17">
        <f t="shared" si="0"/>
        <v>27</v>
      </c>
      <c r="N54" s="667"/>
      <c r="O54" s="733"/>
      <c r="P54" s="733"/>
      <c r="Q54" s="733"/>
      <c r="R54" s="733"/>
      <c r="S54" s="733"/>
      <c r="T54" s="733"/>
      <c r="U54" s="733"/>
      <c r="V54" s="733"/>
      <c r="W54" s="733"/>
      <c r="X54" s="733"/>
      <c r="Y54" s="733"/>
      <c r="Z54" s="733"/>
      <c r="AA54" s="734"/>
    </row>
    <row r="55" spans="2:27">
      <c r="B55" s="17">
        <f t="shared" si="0"/>
        <v>28</v>
      </c>
      <c r="D55" s="338" t="s">
        <v>252</v>
      </c>
      <c r="N55" s="667"/>
      <c r="O55" s="733"/>
      <c r="P55" s="733"/>
      <c r="Q55" s="733"/>
      <c r="R55" s="733"/>
      <c r="S55" s="733"/>
      <c r="T55" s="733"/>
      <c r="U55" s="733"/>
      <c r="V55" s="733"/>
      <c r="W55" s="733"/>
      <c r="X55" s="733"/>
      <c r="Y55" s="733"/>
      <c r="Z55" s="733"/>
      <c r="AA55" s="734"/>
    </row>
    <row r="56" spans="2:27">
      <c r="B56" s="17">
        <f t="shared" si="0"/>
        <v>29</v>
      </c>
      <c r="N56" s="667"/>
      <c r="O56" s="733"/>
      <c r="P56" s="733"/>
      <c r="Q56" s="733"/>
      <c r="R56" s="733"/>
      <c r="S56" s="733"/>
      <c r="T56" s="733"/>
      <c r="U56" s="733"/>
      <c r="V56" s="733"/>
      <c r="W56" s="733"/>
      <c r="X56" s="733"/>
      <c r="Y56" s="733"/>
      <c r="Z56" s="733"/>
      <c r="AA56" s="734"/>
    </row>
    <row r="57" spans="2:27">
      <c r="B57" s="17">
        <f t="shared" si="0"/>
        <v>30</v>
      </c>
      <c r="E57" s="768" t="s">
        <v>540</v>
      </c>
      <c r="F57" s="676">
        <f>F35/I35</f>
        <v>0.74114065065548262</v>
      </c>
      <c r="G57" s="676">
        <f>G35/I35</f>
        <v>0.14898687922572415</v>
      </c>
      <c r="H57" s="676">
        <f>H35/I35</f>
        <v>0.10987247011879325</v>
      </c>
      <c r="N57" s="667"/>
      <c r="O57" s="733"/>
      <c r="P57" s="733"/>
      <c r="Q57" s="733"/>
      <c r="R57" s="733"/>
      <c r="S57" s="733"/>
      <c r="T57" s="733"/>
      <c r="U57" s="733"/>
      <c r="V57" s="733"/>
      <c r="W57" s="733"/>
      <c r="X57" s="733"/>
      <c r="Y57" s="733"/>
      <c r="Z57" s="733"/>
      <c r="AA57" s="734"/>
    </row>
    <row r="58" spans="2:27">
      <c r="B58" s="17"/>
      <c r="N58" s="340"/>
      <c r="O58" s="734"/>
      <c r="P58" s="734"/>
      <c r="Q58" s="734"/>
      <c r="R58" s="734"/>
      <c r="S58" s="734"/>
      <c r="T58" s="734"/>
      <c r="U58" s="734"/>
      <c r="V58" s="734"/>
      <c r="W58" s="734"/>
      <c r="X58" s="734"/>
      <c r="Y58" s="734"/>
      <c r="Z58" s="734"/>
      <c r="AA58" s="734"/>
    </row>
    <row r="59" spans="2:27">
      <c r="B59" s="17"/>
      <c r="N59" s="340"/>
      <c r="O59" s="734"/>
      <c r="P59" s="734"/>
      <c r="Q59" s="734"/>
      <c r="R59" s="734"/>
      <c r="S59" s="734"/>
      <c r="T59" s="734"/>
      <c r="U59" s="734"/>
      <c r="V59" s="734"/>
      <c r="W59" s="734"/>
      <c r="X59" s="734"/>
      <c r="Y59" s="734"/>
      <c r="Z59" s="734"/>
      <c r="AA59" s="734"/>
    </row>
    <row r="60" spans="2:27">
      <c r="B60" s="17"/>
      <c r="N60" s="340"/>
      <c r="O60" s="340"/>
      <c r="P60" s="340"/>
      <c r="Q60" s="340"/>
      <c r="R60" s="340"/>
      <c r="S60" s="340"/>
      <c r="T60" s="340"/>
      <c r="U60" s="340"/>
      <c r="V60" s="340"/>
      <c r="W60" s="340"/>
      <c r="X60" s="340"/>
      <c r="Y60" s="340"/>
      <c r="Z60" s="340"/>
      <c r="AA60" s="340"/>
    </row>
    <row r="61" spans="2:27">
      <c r="N61" s="340"/>
      <c r="O61" s="340"/>
      <c r="P61" s="340"/>
      <c r="Q61" s="340"/>
      <c r="R61" s="340"/>
      <c r="S61" s="340"/>
      <c r="T61" s="340"/>
      <c r="U61" s="340"/>
      <c r="V61" s="340"/>
      <c r="W61" s="340"/>
      <c r="X61" s="340"/>
      <c r="Y61" s="340"/>
      <c r="Z61" s="340"/>
      <c r="AA61" s="340"/>
    </row>
  </sheetData>
  <phoneticPr fontId="112" type="noConversion"/>
  <printOptions horizontalCentered="1"/>
  <pageMargins left="0.45" right="0.45" top="0.5" bottom="0.5" header="0.3" footer="0.3"/>
  <pageSetup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pageSetUpPr fitToPage="1"/>
  </sheetPr>
  <dimension ref="A1:O61"/>
  <sheetViews>
    <sheetView zoomScale="80" zoomScaleNormal="80" workbookViewId="0">
      <selection activeCell="B1" sqref="B1"/>
    </sheetView>
  </sheetViews>
  <sheetFormatPr defaultColWidth="9.1796875" defaultRowHeight="15.5"/>
  <cols>
    <col min="1" max="1" width="24.1796875" style="211" customWidth="1"/>
    <col min="2" max="2" width="32.54296875" style="212" customWidth="1"/>
    <col min="3" max="3" width="11.54296875" style="212" customWidth="1"/>
    <col min="4" max="4" width="22.26953125" style="211" customWidth="1"/>
    <col min="5" max="5" width="20.26953125" style="211" customWidth="1"/>
    <col min="6" max="6" width="16.81640625" style="211" customWidth="1"/>
    <col min="7" max="7" width="20.26953125" style="211" customWidth="1"/>
    <col min="8" max="8" width="15.7265625" style="211" customWidth="1"/>
    <col min="9" max="9" width="20.26953125" style="211" customWidth="1"/>
    <col min="10" max="10" width="24.1796875" style="211" customWidth="1"/>
    <col min="11" max="14" width="9.1796875" style="211"/>
    <col min="15" max="15" width="11.81640625" style="211" customWidth="1"/>
    <col min="16" max="16384" width="9.1796875" style="211"/>
  </cols>
  <sheetData>
    <row r="1" spans="1:12" ht="16.5" customHeight="1">
      <c r="A1" s="23"/>
      <c r="B1" s="23"/>
      <c r="C1" s="23"/>
      <c r="D1" s="24"/>
      <c r="E1" s="24"/>
      <c r="F1" s="24"/>
      <c r="G1" s="24"/>
      <c r="H1" s="24"/>
      <c r="I1" s="24"/>
      <c r="J1" s="214"/>
      <c r="K1" s="24"/>
      <c r="L1" s="24"/>
    </row>
    <row r="2" spans="1:12">
      <c r="B2" s="23"/>
      <c r="C2" s="23"/>
      <c r="D2" s="215"/>
      <c r="E2" s="24"/>
      <c r="F2" s="24"/>
      <c r="G2" s="24"/>
      <c r="H2" s="24"/>
      <c r="I2" s="518" t="s">
        <v>416</v>
      </c>
      <c r="J2" s="214"/>
      <c r="K2" s="24"/>
      <c r="L2" s="24"/>
    </row>
    <row r="3" spans="1:12" s="757" customFormat="1">
      <c r="B3" s="749"/>
      <c r="C3" s="749"/>
      <c r="D3" s="759"/>
      <c r="E3" s="750"/>
      <c r="F3" s="750"/>
      <c r="G3" s="750"/>
      <c r="H3" s="750"/>
      <c r="I3" s="747" t="str">
        <f>'Attachment H-32A'!$K$2</f>
        <v>With corrections under Commission Consideration in Docket No. ER20-2942</v>
      </c>
      <c r="J3" s="758"/>
      <c r="K3" s="750"/>
      <c r="L3" s="750"/>
    </row>
    <row r="4" spans="1:12" ht="26">
      <c r="B4" s="63" t="s">
        <v>50</v>
      </c>
      <c r="C4" s="521"/>
      <c r="D4" s="525"/>
      <c r="E4" s="64"/>
      <c r="F4" s="64"/>
      <c r="G4" s="64"/>
      <c r="H4" s="64"/>
      <c r="I4" s="526"/>
      <c r="J4" s="214"/>
      <c r="K4" s="24"/>
      <c r="L4" s="24"/>
    </row>
    <row r="5" spans="1:12" ht="18.5">
      <c r="B5" s="519" t="s">
        <v>389</v>
      </c>
      <c r="C5" s="521"/>
      <c r="D5" s="525"/>
      <c r="E5" s="64"/>
      <c r="F5" s="64"/>
      <c r="G5" s="64"/>
      <c r="H5" s="64"/>
      <c r="I5" s="526"/>
      <c r="J5" s="214"/>
      <c r="K5" s="24"/>
      <c r="L5" s="24"/>
    </row>
    <row r="6" spans="1:12" ht="16.5" customHeight="1">
      <c r="B6" s="23"/>
      <c r="C6" s="23"/>
      <c r="D6" s="215"/>
      <c r="E6" s="24"/>
      <c r="F6" s="24"/>
      <c r="G6" s="24"/>
      <c r="H6" s="24"/>
      <c r="I6" s="529" t="s">
        <v>472</v>
      </c>
      <c r="J6" s="214"/>
      <c r="K6" s="24"/>
      <c r="L6" s="24"/>
    </row>
    <row r="7" spans="1:12" ht="20.149999999999999" customHeight="1">
      <c r="B7" s="23"/>
      <c r="C7" s="23"/>
      <c r="D7" s="24"/>
      <c r="E7" s="24"/>
      <c r="F7" s="24"/>
      <c r="G7" s="24"/>
      <c r="H7" s="24"/>
      <c r="I7" s="24"/>
      <c r="J7" s="24"/>
      <c r="K7" s="24"/>
      <c r="L7" s="24"/>
    </row>
    <row r="8" spans="1:12" ht="20.149999999999999" customHeight="1">
      <c r="B8" s="770" t="s">
        <v>542</v>
      </c>
      <c r="C8" s="770"/>
      <c r="D8" s="770"/>
      <c r="E8" s="770"/>
      <c r="F8" s="770"/>
      <c r="G8" s="770"/>
      <c r="H8" s="770"/>
      <c r="I8" s="770"/>
      <c r="J8" s="24"/>
      <c r="K8" s="24"/>
      <c r="L8" s="24"/>
    </row>
    <row r="9" spans="1:12" ht="20.149999999999999" customHeight="1">
      <c r="B9" s="771"/>
      <c r="C9" s="771"/>
      <c r="D9" s="771"/>
      <c r="E9" s="771"/>
      <c r="F9" s="771"/>
      <c r="G9" s="771"/>
      <c r="H9" s="771"/>
      <c r="I9" s="771"/>
      <c r="J9" s="24"/>
      <c r="K9" s="24"/>
      <c r="L9" s="24"/>
    </row>
    <row r="10" spans="1:12" ht="20.149999999999999" customHeight="1" thickBot="1">
      <c r="B10" s="25"/>
      <c r="C10" s="25"/>
      <c r="D10" s="24"/>
      <c r="E10" s="24"/>
      <c r="F10" s="24"/>
      <c r="G10" s="24"/>
      <c r="H10" s="24"/>
      <c r="I10" s="24"/>
      <c r="J10" s="24"/>
      <c r="K10" s="24"/>
      <c r="L10" s="24"/>
    </row>
    <row r="11" spans="1:12" s="213" customFormat="1" ht="62">
      <c r="B11" s="217" t="s">
        <v>408</v>
      </c>
      <c r="C11" s="216"/>
      <c r="D11" s="217" t="s">
        <v>156</v>
      </c>
      <c r="E11" s="216"/>
      <c r="F11" s="217" t="s">
        <v>339</v>
      </c>
      <c r="G11" s="218"/>
      <c r="H11" s="219"/>
      <c r="I11" s="219"/>
      <c r="J11" s="218"/>
      <c r="K11" s="218"/>
      <c r="L11" s="218"/>
    </row>
    <row r="12" spans="1:12" ht="20.149999999999999" customHeight="1">
      <c r="B12" s="220"/>
      <c r="C12" s="221"/>
      <c r="D12" s="220"/>
      <c r="E12" s="221"/>
      <c r="F12" s="222"/>
      <c r="G12" s="24"/>
      <c r="H12" s="221"/>
      <c r="I12" s="221"/>
      <c r="J12" s="24"/>
      <c r="K12" s="24"/>
      <c r="L12" s="24"/>
    </row>
    <row r="13" spans="1:12" ht="20.149999999999999" customHeight="1" thickBot="1">
      <c r="B13" s="343">
        <f>1431638-9627</f>
        <v>1422011</v>
      </c>
      <c r="C13" s="223" t="str">
        <f>"-"</f>
        <v>-</v>
      </c>
      <c r="D13" s="343">
        <v>1338836.1440000001</v>
      </c>
      <c r="E13" s="223" t="str">
        <f>"="</f>
        <v>=</v>
      </c>
      <c r="F13" s="248">
        <f>IF(D13=0,0,D13-B13)</f>
        <v>-83174.855999999912</v>
      </c>
      <c r="G13" s="24"/>
      <c r="H13" s="221"/>
      <c r="I13" s="221"/>
      <c r="J13" s="24"/>
      <c r="K13" s="24"/>
      <c r="L13" s="24"/>
    </row>
    <row r="14" spans="1:12" ht="20.149999999999999" customHeight="1" thickBot="1">
      <c r="B14" s="224"/>
      <c r="C14" s="225"/>
      <c r="D14" s="224"/>
      <c r="E14" s="225"/>
      <c r="F14" s="224"/>
      <c r="G14" s="226"/>
      <c r="H14" s="226"/>
      <c r="I14" s="226"/>
      <c r="J14" s="24"/>
      <c r="K14" s="24"/>
      <c r="L14" s="24"/>
    </row>
    <row r="15" spans="1:12" ht="20.149999999999999" customHeight="1">
      <c r="B15" s="227"/>
      <c r="C15" s="228"/>
      <c r="D15" s="229"/>
      <c r="E15" s="228"/>
      <c r="F15" s="229"/>
      <c r="G15" s="221"/>
      <c r="H15" s="221"/>
      <c r="I15" s="221"/>
      <c r="J15" s="24"/>
      <c r="K15" s="24"/>
      <c r="L15" s="24"/>
    </row>
    <row r="16" spans="1:12" ht="31">
      <c r="B16" s="772"/>
      <c r="C16" s="772"/>
      <c r="D16" s="230" t="s">
        <v>141</v>
      </c>
      <c r="E16" s="230" t="s">
        <v>142</v>
      </c>
      <c r="F16" s="223" t="s">
        <v>143</v>
      </c>
      <c r="G16" s="231" t="s">
        <v>144</v>
      </c>
      <c r="H16" s="230" t="s">
        <v>145</v>
      </c>
      <c r="I16" s="230" t="s">
        <v>146</v>
      </c>
      <c r="J16" s="24"/>
      <c r="K16" s="24"/>
      <c r="L16" s="24"/>
    </row>
    <row r="17" spans="2:12" ht="32.15" customHeight="1">
      <c r="B17" s="773" t="s">
        <v>147</v>
      </c>
      <c r="C17" s="773"/>
      <c r="D17" s="773"/>
      <c r="E17" s="668">
        <f>K42</f>
        <v>4.1900000000000001E-3</v>
      </c>
      <c r="F17" s="229"/>
      <c r="G17" s="221"/>
      <c r="H17" s="221"/>
      <c r="I17" s="221"/>
      <c r="J17" s="24"/>
      <c r="K17" s="24"/>
      <c r="L17" s="24"/>
    </row>
    <row r="18" spans="2:12" ht="20.149999999999999" customHeight="1">
      <c r="B18" s="233"/>
      <c r="C18" s="228"/>
      <c r="D18" s="221"/>
      <c r="E18" s="232"/>
      <c r="F18" s="229"/>
      <c r="G18" s="221"/>
      <c r="H18" s="221"/>
      <c r="I18" s="221"/>
      <c r="J18" s="24"/>
      <c r="K18" s="24"/>
      <c r="L18" s="24"/>
    </row>
    <row r="19" spans="2:12" ht="20.149999999999999" customHeight="1">
      <c r="B19" s="233" t="s">
        <v>158</v>
      </c>
      <c r="C19" s="228"/>
      <c r="D19" s="221"/>
      <c r="E19" s="232"/>
      <c r="F19" s="229"/>
      <c r="G19" s="221"/>
      <c r="H19" s="221"/>
      <c r="I19" s="221"/>
      <c r="J19" s="24"/>
      <c r="K19" s="24"/>
      <c r="L19" s="24"/>
    </row>
    <row r="20" spans="2:12" ht="20.149999999999999" customHeight="1">
      <c r="B20" s="234" t="s">
        <v>0</v>
      </c>
      <c r="C20" s="228"/>
      <c r="D20" s="228"/>
      <c r="E20" s="228" t="s">
        <v>0</v>
      </c>
      <c r="F20" s="221"/>
      <c r="G20" s="221"/>
      <c r="H20" s="221"/>
      <c r="I20" s="221"/>
      <c r="J20" s="24"/>
      <c r="K20" s="24"/>
      <c r="L20" s="24"/>
    </row>
    <row r="21" spans="2:12" ht="20.149999999999999" customHeight="1">
      <c r="B21" s="235" t="s">
        <v>148</v>
      </c>
      <c r="C21" s="228"/>
      <c r="D21" s="228"/>
      <c r="E21" s="221"/>
      <c r="F21" s="221"/>
      <c r="G21" s="223" t="s">
        <v>149</v>
      </c>
      <c r="H21" s="228"/>
      <c r="I21" s="228"/>
      <c r="J21" s="611" t="s">
        <v>504</v>
      </c>
      <c r="K21" s="24"/>
      <c r="L21" s="24"/>
    </row>
    <row r="22" spans="2:12" ht="20.149999999999999" customHeight="1">
      <c r="B22" s="221" t="s">
        <v>59</v>
      </c>
      <c r="C22" s="344" t="s">
        <v>157</v>
      </c>
      <c r="D22" s="236">
        <f>+F13/12</f>
        <v>-6931.237999999993</v>
      </c>
      <c r="E22" s="669">
        <f>+E17</f>
        <v>4.1900000000000001E-3</v>
      </c>
      <c r="F22" s="238">
        <v>12</v>
      </c>
      <c r="G22" s="236">
        <f t="shared" ref="G22:G33" si="0">E22*D22*F22*-1</f>
        <v>348.50264663999963</v>
      </c>
      <c r="H22" s="236"/>
      <c r="I22" s="236">
        <f>(-G22+D22)*-1</f>
        <v>7279.7406466399925</v>
      </c>
      <c r="J22" s="612">
        <v>43466</v>
      </c>
      <c r="K22" s="613">
        <v>4.3E-3</v>
      </c>
      <c r="L22" s="24"/>
    </row>
    <row r="23" spans="2:12" ht="20.149999999999999" customHeight="1">
      <c r="B23" s="221" t="s">
        <v>60</v>
      </c>
      <c r="C23" s="221" t="str">
        <f>C22</f>
        <v>Year 2019</v>
      </c>
      <c r="D23" s="236">
        <f>+D22</f>
        <v>-6931.237999999993</v>
      </c>
      <c r="E23" s="669">
        <f>+E22</f>
        <v>4.1900000000000001E-3</v>
      </c>
      <c r="F23" s="239">
        <f t="shared" ref="F23:F33" si="1">+F22-1</f>
        <v>11</v>
      </c>
      <c r="G23" s="236">
        <f t="shared" si="0"/>
        <v>319.4607594199997</v>
      </c>
      <c r="H23" s="236"/>
      <c r="I23" s="236">
        <f t="shared" ref="I23:I33" si="2">(-G23+D23)*-1</f>
        <v>7250.6987594199927</v>
      </c>
      <c r="J23" s="612">
        <v>43497</v>
      </c>
      <c r="K23" s="613">
        <v>4.3E-3</v>
      </c>
      <c r="L23" s="24"/>
    </row>
    <row r="24" spans="2:12" ht="20.149999999999999" customHeight="1">
      <c r="B24" s="221" t="s">
        <v>61</v>
      </c>
      <c r="C24" s="221" t="str">
        <f>C23</f>
        <v>Year 2019</v>
      </c>
      <c r="D24" s="236">
        <f t="shared" ref="D24:E33" si="3">+D23</f>
        <v>-6931.237999999993</v>
      </c>
      <c r="E24" s="669">
        <f t="shared" si="3"/>
        <v>4.1900000000000001E-3</v>
      </c>
      <c r="F24" s="239">
        <f t="shared" si="1"/>
        <v>10</v>
      </c>
      <c r="G24" s="236">
        <f t="shared" si="0"/>
        <v>290.41887219999973</v>
      </c>
      <c r="H24" s="236"/>
      <c r="I24" s="236">
        <f t="shared" si="2"/>
        <v>7221.6568721999929</v>
      </c>
      <c r="J24" s="612">
        <v>43525</v>
      </c>
      <c r="K24" s="613">
        <v>4.3E-3</v>
      </c>
      <c r="L24" s="24"/>
    </row>
    <row r="25" spans="2:12" ht="20.149999999999999" customHeight="1">
      <c r="B25" s="221" t="s">
        <v>62</v>
      </c>
      <c r="C25" s="221" t="str">
        <f t="shared" ref="C25:C32" si="4">C24</f>
        <v>Year 2019</v>
      </c>
      <c r="D25" s="236">
        <f t="shared" si="3"/>
        <v>-6931.237999999993</v>
      </c>
      <c r="E25" s="669">
        <f t="shared" si="3"/>
        <v>4.1900000000000001E-3</v>
      </c>
      <c r="F25" s="239">
        <f t="shared" si="1"/>
        <v>9</v>
      </c>
      <c r="G25" s="236">
        <f t="shared" si="0"/>
        <v>261.37698497999975</v>
      </c>
      <c r="H25" s="236"/>
      <c r="I25" s="236">
        <f>(-G25+D25)*-1</f>
        <v>7192.6149849799931</v>
      </c>
      <c r="J25" s="612">
        <v>43556</v>
      </c>
      <c r="K25" s="613">
        <v>4.4999999999999997E-3</v>
      </c>
      <c r="L25" s="24"/>
    </row>
    <row r="26" spans="2:12" ht="20.149999999999999" customHeight="1">
      <c r="B26" s="221" t="s">
        <v>63</v>
      </c>
      <c r="C26" s="221" t="str">
        <f t="shared" si="4"/>
        <v>Year 2019</v>
      </c>
      <c r="D26" s="236">
        <f t="shared" si="3"/>
        <v>-6931.237999999993</v>
      </c>
      <c r="E26" s="669">
        <f t="shared" si="3"/>
        <v>4.1900000000000001E-3</v>
      </c>
      <c r="F26" s="239">
        <f t="shared" si="1"/>
        <v>8</v>
      </c>
      <c r="G26" s="236">
        <f>E26*D26*F26*-1</f>
        <v>232.33509775999977</v>
      </c>
      <c r="H26" s="236"/>
      <c r="I26" s="236">
        <f t="shared" si="2"/>
        <v>7163.5730977599924</v>
      </c>
      <c r="J26" s="612">
        <v>43586</v>
      </c>
      <c r="K26" s="613">
        <v>4.4999999999999997E-3</v>
      </c>
      <c r="L26" s="24"/>
    </row>
    <row r="27" spans="2:12" ht="20.149999999999999" customHeight="1">
      <c r="B27" s="221" t="s">
        <v>64</v>
      </c>
      <c r="C27" s="221" t="str">
        <f t="shared" si="4"/>
        <v>Year 2019</v>
      </c>
      <c r="D27" s="236">
        <f t="shared" si="3"/>
        <v>-6931.237999999993</v>
      </c>
      <c r="E27" s="669">
        <f t="shared" si="3"/>
        <v>4.1900000000000001E-3</v>
      </c>
      <c r="F27" s="239">
        <f t="shared" si="1"/>
        <v>7</v>
      </c>
      <c r="G27" s="236">
        <f t="shared" si="0"/>
        <v>203.29321053999979</v>
      </c>
      <c r="H27" s="236"/>
      <c r="I27" s="236">
        <f t="shared" si="2"/>
        <v>7134.5312105399926</v>
      </c>
      <c r="J27" s="612">
        <v>43617</v>
      </c>
      <c r="K27" s="613">
        <v>4.4999999999999997E-3</v>
      </c>
      <c r="L27" s="24"/>
    </row>
    <row r="28" spans="2:12" ht="20.149999999999999" customHeight="1">
      <c r="B28" s="221" t="s">
        <v>65</v>
      </c>
      <c r="C28" s="221" t="str">
        <f t="shared" si="4"/>
        <v>Year 2019</v>
      </c>
      <c r="D28" s="236">
        <f t="shared" si="3"/>
        <v>-6931.237999999993</v>
      </c>
      <c r="E28" s="669">
        <f t="shared" si="3"/>
        <v>4.1900000000000001E-3</v>
      </c>
      <c r="F28" s="239">
        <f t="shared" si="1"/>
        <v>6</v>
      </c>
      <c r="G28" s="236">
        <f t="shared" si="0"/>
        <v>174.25132331999981</v>
      </c>
      <c r="H28" s="236"/>
      <c r="I28" s="236">
        <f t="shared" si="2"/>
        <v>7105.4893233199928</v>
      </c>
      <c r="J28" s="612">
        <v>43647</v>
      </c>
      <c r="K28" s="613">
        <v>4.5999999999999999E-3</v>
      </c>
      <c r="L28" s="24"/>
    </row>
    <row r="29" spans="2:12" ht="20.149999999999999" customHeight="1">
      <c r="B29" s="221" t="s">
        <v>66</v>
      </c>
      <c r="C29" s="221" t="str">
        <f t="shared" si="4"/>
        <v>Year 2019</v>
      </c>
      <c r="D29" s="236">
        <f t="shared" si="3"/>
        <v>-6931.237999999993</v>
      </c>
      <c r="E29" s="669">
        <f t="shared" si="3"/>
        <v>4.1900000000000001E-3</v>
      </c>
      <c r="F29" s="239">
        <f t="shared" si="1"/>
        <v>5</v>
      </c>
      <c r="G29" s="236">
        <f t="shared" si="0"/>
        <v>145.20943609999986</v>
      </c>
      <c r="H29" s="236"/>
      <c r="I29" s="236">
        <f t="shared" si="2"/>
        <v>7076.447436099993</v>
      </c>
      <c r="J29" s="612">
        <v>43678</v>
      </c>
      <c r="K29" s="613">
        <v>4.5999999999999999E-3</v>
      </c>
      <c r="L29" s="24"/>
    </row>
    <row r="30" spans="2:12" ht="20.149999999999999" customHeight="1">
      <c r="B30" s="221" t="s">
        <v>67</v>
      </c>
      <c r="C30" s="221" t="str">
        <f t="shared" si="4"/>
        <v>Year 2019</v>
      </c>
      <c r="D30" s="236">
        <f t="shared" si="3"/>
        <v>-6931.237999999993</v>
      </c>
      <c r="E30" s="669">
        <f t="shared" si="3"/>
        <v>4.1900000000000001E-3</v>
      </c>
      <c r="F30" s="239">
        <f t="shared" si="1"/>
        <v>4</v>
      </c>
      <c r="G30" s="236">
        <f t="shared" si="0"/>
        <v>116.16754887999988</v>
      </c>
      <c r="H30" s="236"/>
      <c r="I30" s="236">
        <f t="shared" si="2"/>
        <v>7047.4055488799931</v>
      </c>
      <c r="J30" s="612">
        <v>43709</v>
      </c>
      <c r="K30" s="613">
        <v>4.5999999999999999E-3</v>
      </c>
      <c r="L30" s="24"/>
    </row>
    <row r="31" spans="2:12" ht="20.149999999999999" customHeight="1">
      <c r="B31" s="221" t="s">
        <v>68</v>
      </c>
      <c r="C31" s="221" t="str">
        <f>C30</f>
        <v>Year 2019</v>
      </c>
      <c r="D31" s="236">
        <f t="shared" si="3"/>
        <v>-6931.237999999993</v>
      </c>
      <c r="E31" s="669">
        <f t="shared" si="3"/>
        <v>4.1900000000000001E-3</v>
      </c>
      <c r="F31" s="239">
        <f t="shared" si="1"/>
        <v>3</v>
      </c>
      <c r="G31" s="236">
        <f t="shared" si="0"/>
        <v>87.125661659999906</v>
      </c>
      <c r="H31" s="236"/>
      <c r="I31" s="236">
        <f t="shared" si="2"/>
        <v>7018.3636616599933</v>
      </c>
      <c r="J31" s="612">
        <v>43739</v>
      </c>
      <c r="K31" s="613">
        <v>4.4999999999999997E-3</v>
      </c>
      <c r="L31" s="24"/>
    </row>
    <row r="32" spans="2:12" ht="20.149999999999999" customHeight="1">
      <c r="B32" s="221" t="s">
        <v>69</v>
      </c>
      <c r="C32" s="221" t="str">
        <f t="shared" si="4"/>
        <v>Year 2019</v>
      </c>
      <c r="D32" s="236">
        <f t="shared" si="3"/>
        <v>-6931.237999999993</v>
      </c>
      <c r="E32" s="669">
        <f t="shared" si="3"/>
        <v>4.1900000000000001E-3</v>
      </c>
      <c r="F32" s="239">
        <f t="shared" si="1"/>
        <v>2</v>
      </c>
      <c r="G32" s="236">
        <f t="shared" si="0"/>
        <v>58.083774439999942</v>
      </c>
      <c r="H32" s="236"/>
      <c r="I32" s="236">
        <f t="shared" si="2"/>
        <v>6989.3217744399926</v>
      </c>
      <c r="J32" s="612">
        <v>43770</v>
      </c>
      <c r="K32" s="613">
        <v>4.4999999999999997E-3</v>
      </c>
      <c r="L32" s="24"/>
    </row>
    <row r="33" spans="2:15" ht="20.149999999999999" customHeight="1">
      <c r="B33" s="221" t="s">
        <v>58</v>
      </c>
      <c r="C33" s="221" t="str">
        <f>C32</f>
        <v>Year 2019</v>
      </c>
      <c r="D33" s="236">
        <f t="shared" si="3"/>
        <v>-6931.237999999993</v>
      </c>
      <c r="E33" s="669">
        <f t="shared" si="3"/>
        <v>4.1900000000000001E-3</v>
      </c>
      <c r="F33" s="239">
        <f t="shared" si="1"/>
        <v>1</v>
      </c>
      <c r="G33" s="240">
        <f t="shared" si="0"/>
        <v>29.041887219999971</v>
      </c>
      <c r="H33" s="236"/>
      <c r="I33" s="236">
        <f t="shared" si="2"/>
        <v>6960.2798872199928</v>
      </c>
      <c r="J33" s="612">
        <v>43800</v>
      </c>
      <c r="K33" s="613">
        <v>4.4999999999999997E-3</v>
      </c>
      <c r="L33" s="24"/>
    </row>
    <row r="34" spans="2:15" ht="20.149999999999999" customHeight="1">
      <c r="B34" s="221"/>
      <c r="C34" s="221"/>
      <c r="D34" s="236"/>
      <c r="E34" s="237"/>
      <c r="F34" s="239"/>
      <c r="G34" s="236">
        <f>SUM(G22:G33)</f>
        <v>2265.2672031599977</v>
      </c>
      <c r="H34" s="236"/>
      <c r="I34" s="241">
        <f>SUM(I22:I33)</f>
        <v>85440.123203159921</v>
      </c>
      <c r="J34" s="612">
        <v>43831</v>
      </c>
      <c r="K34" s="613">
        <v>4.1000000000000003E-3</v>
      </c>
      <c r="L34" s="24"/>
    </row>
    <row r="35" spans="2:15" ht="20.149999999999999" customHeight="1">
      <c r="B35" s="221"/>
      <c r="C35" s="221"/>
      <c r="D35" s="236"/>
      <c r="E35" s="237"/>
      <c r="F35" s="238"/>
      <c r="G35" s="236"/>
      <c r="H35" s="236" t="s">
        <v>0</v>
      </c>
      <c r="I35" s="242"/>
      <c r="J35" s="612">
        <v>43862</v>
      </c>
      <c r="K35" s="613">
        <v>4.1000000000000003E-3</v>
      </c>
      <c r="L35" s="24"/>
    </row>
    <row r="36" spans="2:15" ht="20.149999999999999" customHeight="1">
      <c r="B36" s="221"/>
      <c r="C36" s="221"/>
      <c r="D36" s="229"/>
      <c r="E36" s="237"/>
      <c r="F36" s="238"/>
      <c r="G36" s="243" t="s">
        <v>150</v>
      </c>
      <c r="H36" s="236"/>
      <c r="I36" s="236"/>
      <c r="J36" s="612">
        <v>43891</v>
      </c>
      <c r="K36" s="613">
        <v>4.1000000000000003E-3</v>
      </c>
      <c r="L36" s="24"/>
    </row>
    <row r="37" spans="2:15" ht="20.149999999999999" customHeight="1">
      <c r="B37" s="221" t="s">
        <v>151</v>
      </c>
      <c r="C37" s="344" t="s">
        <v>159</v>
      </c>
      <c r="D37" s="229">
        <f>I34</f>
        <v>85440.123203159921</v>
      </c>
      <c r="E37" s="237">
        <f>+E33</f>
        <v>4.1900000000000001E-3</v>
      </c>
      <c r="F37" s="238">
        <v>12</v>
      </c>
      <c r="G37" s="236">
        <f>+F37*E37*D37</f>
        <v>4295.9293946548814</v>
      </c>
      <c r="H37" s="236"/>
      <c r="I37" s="241">
        <f>+D37+G37</f>
        <v>89736.052597814807</v>
      </c>
      <c r="J37" s="612">
        <v>43922</v>
      </c>
      <c r="K37" s="613">
        <v>4.0000000000000001E-3</v>
      </c>
      <c r="L37" s="24"/>
    </row>
    <row r="38" spans="2:15" ht="20.149999999999999" customHeight="1">
      <c r="B38" s="221"/>
      <c r="C38" s="221"/>
      <c r="D38" s="229"/>
      <c r="E38" s="237"/>
      <c r="F38" s="221"/>
      <c r="G38" s="236"/>
      <c r="H38" s="236"/>
      <c r="I38" s="236"/>
      <c r="J38" s="612">
        <v>43952</v>
      </c>
      <c r="K38" s="613">
        <v>4.0000000000000001E-3</v>
      </c>
      <c r="L38" s="24"/>
    </row>
    <row r="39" spans="2:15" ht="20.149999999999999" customHeight="1">
      <c r="B39" s="244" t="s">
        <v>152</v>
      </c>
      <c r="C39" s="221"/>
      <c r="D39" s="236"/>
      <c r="E39" s="237"/>
      <c r="F39" s="221"/>
      <c r="G39" s="243" t="s">
        <v>149</v>
      </c>
      <c r="H39" s="236"/>
      <c r="I39" s="236"/>
      <c r="J39" s="612">
        <v>43983</v>
      </c>
      <c r="K39" s="613">
        <v>4.0000000000000001E-3</v>
      </c>
      <c r="L39" s="24"/>
      <c r="O39" s="660"/>
    </row>
    <row r="40" spans="2:15" ht="20.149999999999999" customHeight="1">
      <c r="B40" s="221" t="s">
        <v>59</v>
      </c>
      <c r="C40" s="344" t="s">
        <v>160</v>
      </c>
      <c r="D40" s="245">
        <f>-I37</f>
        <v>-89736.052597814807</v>
      </c>
      <c r="E40" s="669">
        <f>+E33</f>
        <v>4.1900000000000001E-3</v>
      </c>
      <c r="F40" s="221"/>
      <c r="G40" s="236">
        <f t="shared" ref="G40:G51" si="5" xml:space="preserve"> -E40*D40</f>
        <v>375.99406038484403</v>
      </c>
      <c r="H40" s="236">
        <f>PMT(E40,12,I$37)</f>
        <v>-7683.2289728515152</v>
      </c>
      <c r="I40" s="236">
        <f t="shared" ref="I40:I51" si="6">(+D40+D40*E40-H40)*-1</f>
        <v>82428.817685348127</v>
      </c>
      <c r="J40" s="612">
        <v>44013</v>
      </c>
      <c r="K40" s="613">
        <v>2.8999999999999998E-3</v>
      </c>
      <c r="L40" s="24"/>
    </row>
    <row r="41" spans="2:15" ht="20.149999999999999" customHeight="1">
      <c r="B41" s="221" t="s">
        <v>60</v>
      </c>
      <c r="C41" s="221" t="str">
        <f>+C40</f>
        <v>Year 2021</v>
      </c>
      <c r="D41" s="229">
        <f>-I40</f>
        <v>-82428.817685348127</v>
      </c>
      <c r="E41" s="669">
        <f>+E40</f>
        <v>4.1900000000000001E-3</v>
      </c>
      <c r="F41" s="221"/>
      <c r="G41" s="236">
        <f t="shared" si="5"/>
        <v>345.37674610160866</v>
      </c>
      <c r="H41" s="236">
        <f>H40</f>
        <v>-7683.2289728515152</v>
      </c>
      <c r="I41" s="236">
        <f t="shared" si="6"/>
        <v>75090.965458598221</v>
      </c>
      <c r="J41" s="612">
        <v>44044</v>
      </c>
      <c r="K41" s="613">
        <v>2.8999999999999998E-3</v>
      </c>
      <c r="L41" s="24"/>
    </row>
    <row r="42" spans="2:15" ht="20.149999999999999" customHeight="1" thickBot="1">
      <c r="B42" s="221" t="s">
        <v>61</v>
      </c>
      <c r="C42" s="221" t="str">
        <f>+C41</f>
        <v>Year 2021</v>
      </c>
      <c r="D42" s="229">
        <f t="shared" ref="D42:D51" si="7">-I41</f>
        <v>-75090.965458598221</v>
      </c>
      <c r="E42" s="669">
        <f t="shared" ref="E42:E51" si="8">+E41</f>
        <v>4.1900000000000001E-3</v>
      </c>
      <c r="F42" s="221"/>
      <c r="G42" s="236">
        <f t="shared" si="5"/>
        <v>314.63114527152658</v>
      </c>
      <c r="H42" s="236">
        <f t="shared" ref="H42:H51" si="9">H41</f>
        <v>-7683.2289728515152</v>
      </c>
      <c r="I42" s="236">
        <f t="shared" si="6"/>
        <v>67722.367631018235</v>
      </c>
      <c r="J42" s="614" t="s">
        <v>503</v>
      </c>
      <c r="K42" s="615">
        <f>AVERAGE(K22:K41)</f>
        <v>4.1900000000000001E-3</v>
      </c>
      <c r="L42" s="24"/>
    </row>
    <row r="43" spans="2:15" ht="20.149999999999999" customHeight="1" thickTop="1">
      <c r="B43" s="221" t="s">
        <v>62</v>
      </c>
      <c r="C43" s="221" t="str">
        <f>+C42</f>
        <v>Year 2021</v>
      </c>
      <c r="D43" s="229">
        <f t="shared" si="7"/>
        <v>-67722.367631018235</v>
      </c>
      <c r="E43" s="669">
        <f t="shared" si="8"/>
        <v>4.1900000000000001E-3</v>
      </c>
      <c r="F43" s="221"/>
      <c r="G43" s="236">
        <f t="shared" si="5"/>
        <v>283.7567203739664</v>
      </c>
      <c r="H43" s="236">
        <f t="shared" si="9"/>
        <v>-7683.2289728515152</v>
      </c>
      <c r="I43" s="236">
        <f t="shared" si="6"/>
        <v>60322.895378540677</v>
      </c>
      <c r="J43" s="24"/>
      <c r="K43" s="24"/>
      <c r="L43" s="24"/>
    </row>
    <row r="44" spans="2:15" ht="20.149999999999999" customHeight="1">
      <c r="B44" s="221" t="s">
        <v>63</v>
      </c>
      <c r="C44" s="221" t="str">
        <f>+C43</f>
        <v>Year 2021</v>
      </c>
      <c r="D44" s="229">
        <f t="shared" si="7"/>
        <v>-60322.895378540677</v>
      </c>
      <c r="E44" s="669">
        <f t="shared" si="8"/>
        <v>4.1900000000000001E-3</v>
      </c>
      <c r="F44" s="221"/>
      <c r="G44" s="236">
        <f t="shared" si="5"/>
        <v>252.75293163608544</v>
      </c>
      <c r="H44" s="236">
        <f t="shared" si="9"/>
        <v>-7683.2289728515152</v>
      </c>
      <c r="I44" s="236">
        <f t="shared" si="6"/>
        <v>52892.419337325249</v>
      </c>
      <c r="J44" s="24"/>
      <c r="K44" s="24"/>
      <c r="L44" s="24"/>
    </row>
    <row r="45" spans="2:15" ht="20.149999999999999" customHeight="1">
      <c r="B45" s="221" t="s">
        <v>64</v>
      </c>
      <c r="C45" s="221" t="str">
        <f>C44</f>
        <v>Year 2021</v>
      </c>
      <c r="D45" s="229">
        <f t="shared" si="7"/>
        <v>-52892.419337325249</v>
      </c>
      <c r="E45" s="669">
        <f t="shared" si="8"/>
        <v>4.1900000000000001E-3</v>
      </c>
      <c r="F45" s="221"/>
      <c r="G45" s="236">
        <f t="shared" si="5"/>
        <v>221.6192370233928</v>
      </c>
      <c r="H45" s="236">
        <f t="shared" si="9"/>
        <v>-7683.2289728515152</v>
      </c>
      <c r="I45" s="236">
        <f t="shared" si="6"/>
        <v>45430.809601497123</v>
      </c>
      <c r="J45" s="24"/>
      <c r="K45" s="24"/>
      <c r="L45" s="24"/>
      <c r="M45" s="211" t="s">
        <v>541</v>
      </c>
    </row>
    <row r="46" spans="2:15" ht="20.149999999999999" customHeight="1">
      <c r="B46" s="221" t="s">
        <v>65</v>
      </c>
      <c r="C46" s="221" t="str">
        <f t="shared" ref="C46:C51" si="10">+C45</f>
        <v>Year 2021</v>
      </c>
      <c r="D46" s="229">
        <f t="shared" si="7"/>
        <v>-45430.809601497123</v>
      </c>
      <c r="E46" s="669">
        <f t="shared" si="8"/>
        <v>4.1900000000000001E-3</v>
      </c>
      <c r="F46" s="221"/>
      <c r="G46" s="236">
        <f t="shared" si="5"/>
        <v>190.35509223027296</v>
      </c>
      <c r="H46" s="236">
        <f t="shared" si="9"/>
        <v>-7683.2289728515152</v>
      </c>
      <c r="I46" s="236">
        <f t="shared" si="6"/>
        <v>37937.935720875881</v>
      </c>
      <c r="J46" s="24"/>
      <c r="K46" s="24"/>
      <c r="L46" s="24"/>
    </row>
    <row r="47" spans="2:15" ht="20.149999999999999" customHeight="1">
      <c r="B47" s="221" t="s">
        <v>66</v>
      </c>
      <c r="C47" s="221" t="str">
        <f t="shared" si="10"/>
        <v>Year 2021</v>
      </c>
      <c r="D47" s="229">
        <f t="shared" si="7"/>
        <v>-37937.935720875881</v>
      </c>
      <c r="E47" s="669">
        <f t="shared" si="8"/>
        <v>4.1900000000000001E-3</v>
      </c>
      <c r="F47" s="221"/>
      <c r="G47" s="236">
        <f t="shared" si="5"/>
        <v>158.95995067046994</v>
      </c>
      <c r="H47" s="236">
        <f t="shared" si="9"/>
        <v>-7683.2289728515152</v>
      </c>
      <c r="I47" s="236">
        <f t="shared" si="6"/>
        <v>30413.666698694833</v>
      </c>
      <c r="J47" s="24"/>
      <c r="K47" s="24"/>
      <c r="L47" s="24"/>
    </row>
    <row r="48" spans="2:15" ht="20.149999999999999" customHeight="1">
      <c r="B48" s="221" t="s">
        <v>67</v>
      </c>
      <c r="C48" s="221" t="str">
        <f t="shared" si="10"/>
        <v>Year 2021</v>
      </c>
      <c r="D48" s="229">
        <f t="shared" si="7"/>
        <v>-30413.666698694833</v>
      </c>
      <c r="E48" s="669">
        <f t="shared" si="8"/>
        <v>4.1900000000000001E-3</v>
      </c>
      <c r="F48" s="221"/>
      <c r="G48" s="236">
        <f t="shared" si="5"/>
        <v>127.43326346753136</v>
      </c>
      <c r="H48" s="236">
        <f t="shared" si="9"/>
        <v>-7683.2289728515152</v>
      </c>
      <c r="I48" s="236">
        <f t="shared" si="6"/>
        <v>22857.870989310846</v>
      </c>
      <c r="J48" s="24"/>
      <c r="K48" s="24"/>
      <c r="L48" s="24"/>
    </row>
    <row r="49" spans="2:12" ht="20.149999999999999" customHeight="1">
      <c r="B49" s="221" t="s">
        <v>68</v>
      </c>
      <c r="C49" s="221" t="str">
        <f t="shared" si="10"/>
        <v>Year 2021</v>
      </c>
      <c r="D49" s="229">
        <f t="shared" si="7"/>
        <v>-22857.870989310846</v>
      </c>
      <c r="E49" s="669">
        <f t="shared" si="8"/>
        <v>4.1900000000000001E-3</v>
      </c>
      <c r="F49" s="221"/>
      <c r="G49" s="236">
        <f t="shared" si="5"/>
        <v>95.774479445212449</v>
      </c>
      <c r="H49" s="236">
        <f t="shared" si="9"/>
        <v>-7683.2289728515152</v>
      </c>
      <c r="I49" s="236">
        <f t="shared" si="6"/>
        <v>15270.416495904543</v>
      </c>
      <c r="J49" s="24"/>
      <c r="K49" s="24"/>
      <c r="L49" s="24"/>
    </row>
    <row r="50" spans="2:12" ht="20.149999999999999" customHeight="1">
      <c r="B50" s="221" t="s">
        <v>69</v>
      </c>
      <c r="C50" s="221" t="str">
        <f t="shared" si="10"/>
        <v>Year 2021</v>
      </c>
      <c r="D50" s="229">
        <f t="shared" si="7"/>
        <v>-15270.416495904543</v>
      </c>
      <c r="E50" s="669">
        <f t="shared" si="8"/>
        <v>4.1900000000000001E-3</v>
      </c>
      <c r="F50" s="221"/>
      <c r="G50" s="236">
        <f t="shared" si="5"/>
        <v>63.983045117840035</v>
      </c>
      <c r="H50" s="236">
        <f t="shared" si="9"/>
        <v>-7683.2289728515152</v>
      </c>
      <c r="I50" s="236">
        <f t="shared" si="6"/>
        <v>7651.1705681708681</v>
      </c>
      <c r="J50" s="24"/>
      <c r="K50" s="24"/>
      <c r="L50" s="24"/>
    </row>
    <row r="51" spans="2:12" ht="20.149999999999999" customHeight="1">
      <c r="B51" s="221" t="s">
        <v>58</v>
      </c>
      <c r="C51" s="221" t="str">
        <f t="shared" si="10"/>
        <v>Year 2021</v>
      </c>
      <c r="D51" s="229">
        <f t="shared" si="7"/>
        <v>-7651.1705681708681</v>
      </c>
      <c r="E51" s="669">
        <f t="shared" si="8"/>
        <v>4.1900000000000001E-3</v>
      </c>
      <c r="F51" s="221"/>
      <c r="G51" s="240">
        <f t="shared" si="5"/>
        <v>32.058404680635938</v>
      </c>
      <c r="H51" s="236">
        <f t="shared" si="9"/>
        <v>-7683.2289728515152</v>
      </c>
      <c r="I51" s="236">
        <f t="shared" si="6"/>
        <v>-1.0913936421275139E-11</v>
      </c>
      <c r="J51" s="24"/>
      <c r="K51" s="24"/>
      <c r="L51" s="24"/>
    </row>
    <row r="52" spans="2:12" ht="20.149999999999999" customHeight="1">
      <c r="B52" s="221"/>
      <c r="C52" s="221"/>
      <c r="D52" s="229"/>
      <c r="E52" s="237"/>
      <c r="F52" s="221"/>
      <c r="G52" s="236">
        <f>SUM(G40:G51)</f>
        <v>2462.6950764033868</v>
      </c>
      <c r="H52" s="236"/>
      <c r="I52" s="236"/>
      <c r="J52" s="24"/>
      <c r="K52" s="24"/>
      <c r="L52" s="24"/>
    </row>
    <row r="53" spans="2:12" ht="20.149999999999999" customHeight="1">
      <c r="B53" s="242"/>
      <c r="C53" s="242"/>
      <c r="D53" s="242"/>
      <c r="E53" s="242"/>
      <c r="F53" s="242"/>
      <c r="G53" s="242"/>
      <c r="H53" s="242"/>
      <c r="I53" s="242"/>
      <c r="J53" s="24"/>
      <c r="K53" s="24"/>
      <c r="L53" s="24"/>
    </row>
    <row r="54" spans="2:12" ht="20.149999999999999" customHeight="1">
      <c r="B54" s="221" t="s">
        <v>153</v>
      </c>
      <c r="C54" s="242"/>
      <c r="D54" s="242"/>
      <c r="E54" s="242"/>
      <c r="F54" s="242"/>
      <c r="G54" s="242"/>
      <c r="H54" s="246">
        <f>SUM(H40:H51)</f>
        <v>-92198.74767421819</v>
      </c>
      <c r="I54" s="242"/>
      <c r="J54" s="24"/>
      <c r="K54" s="24"/>
      <c r="L54" s="24"/>
    </row>
    <row r="55" spans="2:12" ht="20.149999999999999" customHeight="1">
      <c r="B55" s="221" t="s">
        <v>154</v>
      </c>
      <c r="C55" s="242"/>
      <c r="D55" s="242"/>
      <c r="E55" s="242"/>
      <c r="F55" s="242"/>
      <c r="G55" s="242"/>
      <c r="H55" s="247">
        <f>+F13</f>
        <v>-83174.855999999912</v>
      </c>
      <c r="I55" s="242"/>
      <c r="J55" s="24"/>
      <c r="K55" s="24"/>
      <c r="L55" s="24"/>
    </row>
    <row r="56" spans="2:12" ht="20.149999999999999" customHeight="1">
      <c r="B56" s="221" t="s">
        <v>155</v>
      </c>
      <c r="C56" s="242"/>
      <c r="D56" s="242"/>
      <c r="E56" s="242"/>
      <c r="F56" s="242"/>
      <c r="G56" s="242"/>
      <c r="H56" s="246">
        <f>H54-H55</f>
        <v>-9023.8916742182773</v>
      </c>
      <c r="I56" s="242"/>
      <c r="J56" s="24"/>
      <c r="K56" s="24"/>
      <c r="L56" s="24"/>
    </row>
    <row r="57" spans="2:12">
      <c r="B57" s="25"/>
      <c r="C57" s="25"/>
      <c r="D57" s="24"/>
      <c r="E57" s="24"/>
      <c r="F57" s="24"/>
      <c r="G57" s="24"/>
      <c r="H57" s="24"/>
      <c r="I57" s="24"/>
      <c r="J57" s="24"/>
      <c r="K57" s="24"/>
      <c r="L57" s="24"/>
    </row>
    <row r="58" spans="2:12">
      <c r="B58" s="527" t="s">
        <v>388</v>
      </c>
      <c r="C58" s="25"/>
      <c r="D58" s="24"/>
      <c r="E58" s="24"/>
      <c r="F58" s="24"/>
      <c r="G58" s="24"/>
      <c r="H58" s="24"/>
      <c r="I58" s="24"/>
      <c r="J58" s="24"/>
      <c r="K58" s="24"/>
      <c r="L58" s="24"/>
    </row>
    <row r="59" spans="2:12">
      <c r="B59" s="528" t="s">
        <v>338</v>
      </c>
      <c r="C59" s="528"/>
      <c r="D59" s="528"/>
      <c r="E59" s="528"/>
      <c r="F59" s="528"/>
      <c r="G59" s="528"/>
      <c r="H59" s="528"/>
      <c r="I59" s="528"/>
      <c r="J59" s="528"/>
    </row>
    <row r="60" spans="2:12">
      <c r="B60" s="554" t="s">
        <v>409</v>
      </c>
    </row>
    <row r="61" spans="2:12">
      <c r="B61" s="554" t="s">
        <v>410</v>
      </c>
    </row>
  </sheetData>
  <mergeCells count="4">
    <mergeCell ref="B8:I8"/>
    <mergeCell ref="B9:I9"/>
    <mergeCell ref="B16:C16"/>
    <mergeCell ref="B17:D17"/>
  </mergeCells>
  <printOptions horizontalCentered="1"/>
  <pageMargins left="0.45" right="0.45" top="0.5" bottom="0.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00"/>
  </sheetPr>
  <dimension ref="A1:AS883"/>
  <sheetViews>
    <sheetView zoomScale="70" zoomScaleNormal="70" workbookViewId="0">
      <selection activeCell="B3" sqref="B3"/>
    </sheetView>
  </sheetViews>
  <sheetFormatPr defaultRowHeight="14.5"/>
  <cols>
    <col min="2" max="2" width="41.1796875" customWidth="1"/>
    <col min="3" max="3" width="15.7265625" customWidth="1"/>
    <col min="4" max="4" width="17.7265625" customWidth="1"/>
    <col min="5" max="5" width="17.54296875" customWidth="1"/>
    <col min="6" max="6" width="17.54296875" style="449" customWidth="1"/>
    <col min="7" max="7" width="17.1796875" customWidth="1"/>
    <col min="8" max="8" width="17.54296875" customWidth="1"/>
    <col min="9" max="9" width="17.7265625" customWidth="1"/>
    <col min="10" max="13" width="17.7265625" style="449" customWidth="1"/>
    <col min="14" max="15" width="15.7265625" customWidth="1"/>
    <col min="16" max="16" width="18.7265625" customWidth="1"/>
    <col min="17" max="17" width="37.26953125" style="449" customWidth="1"/>
    <col min="18" max="20" width="15.7265625" customWidth="1"/>
    <col min="21" max="21" width="20.54296875" style="449" customWidth="1"/>
    <col min="22" max="22" width="15.7265625" style="449" customWidth="1"/>
    <col min="23" max="23" width="15.7265625" customWidth="1"/>
    <col min="24" max="28" width="15.7265625" style="449" customWidth="1"/>
    <col min="29" max="30" width="15.7265625" customWidth="1"/>
    <col min="31" max="31" width="9.1796875" customWidth="1"/>
    <col min="33" max="33" width="27.7265625" customWidth="1"/>
    <col min="34" max="34" width="16.54296875" bestFit="1" customWidth="1"/>
    <col min="35" max="35" width="17.54296875" bestFit="1" customWidth="1"/>
    <col min="36" max="36" width="17.7265625" customWidth="1"/>
    <col min="37" max="37" width="19.81640625" customWidth="1"/>
    <col min="38" max="38" width="17" bestFit="1" customWidth="1"/>
    <col min="39" max="39" width="16.7265625" bestFit="1" customWidth="1"/>
    <col min="40" max="40" width="15.1796875" bestFit="1" customWidth="1"/>
    <col min="41" max="43" width="15.1796875" style="449" customWidth="1"/>
    <col min="44" max="44" width="12.81640625" customWidth="1"/>
    <col min="45" max="45" width="14.453125" customWidth="1"/>
  </cols>
  <sheetData>
    <row r="1" spans="1:45" ht="15.5">
      <c r="A1" s="23"/>
    </row>
    <row r="2" spans="1:45" s="449" customFormat="1" ht="15.5">
      <c r="A2" s="23"/>
    </row>
    <row r="3" spans="1:45" s="449" customFormat="1" ht="15.5">
      <c r="A3" s="23"/>
      <c r="O3" s="518" t="s">
        <v>417</v>
      </c>
      <c r="AD3" s="518" t="s">
        <v>417</v>
      </c>
    </row>
    <row r="4" spans="1:45" s="746" customFormat="1" ht="15.5">
      <c r="A4" s="749"/>
      <c r="O4" s="747" t="s">
        <v>618</v>
      </c>
      <c r="AD4" s="747" t="str">
        <f>'Attachment H-32A'!$K$2</f>
        <v>With corrections under Commission Consideration in Docket No. ER20-2942</v>
      </c>
    </row>
    <row r="5" spans="1:45" s="449" customFormat="1" ht="26">
      <c r="A5" s="23"/>
      <c r="B5" s="63" t="s">
        <v>50</v>
      </c>
      <c r="C5" s="433"/>
      <c r="D5" s="433"/>
      <c r="E5" s="433"/>
      <c r="F5" s="433"/>
      <c r="G5" s="433"/>
      <c r="H5" s="433"/>
      <c r="I5" s="433"/>
      <c r="J5" s="433"/>
      <c r="K5" s="433"/>
      <c r="L5" s="433"/>
      <c r="M5" s="433"/>
      <c r="N5" s="433"/>
      <c r="O5" s="433"/>
      <c r="Q5" s="63" t="s">
        <v>50</v>
      </c>
      <c r="R5" s="433"/>
      <c r="S5" s="433"/>
      <c r="T5" s="433"/>
      <c r="U5" s="433"/>
      <c r="V5" s="433"/>
      <c r="W5" s="433"/>
      <c r="X5" s="433"/>
      <c r="Y5" s="433"/>
      <c r="Z5" s="433"/>
      <c r="AA5" s="433"/>
      <c r="AB5" s="433"/>
      <c r="AC5" s="433"/>
      <c r="AD5" s="433"/>
    </row>
    <row r="6" spans="1:45" s="449" customFormat="1" ht="18.5">
      <c r="A6" s="23"/>
      <c r="B6" s="519" t="s">
        <v>390</v>
      </c>
      <c r="C6" s="433"/>
      <c r="D6" s="433"/>
      <c r="E6" s="433"/>
      <c r="F6" s="433"/>
      <c r="G6" s="433"/>
      <c r="H6" s="433"/>
      <c r="I6" s="433"/>
      <c r="J6" s="433"/>
      <c r="K6" s="433"/>
      <c r="L6" s="433"/>
      <c r="M6" s="433"/>
      <c r="N6" s="433"/>
      <c r="O6" s="433"/>
      <c r="Q6" s="519" t="s">
        <v>390</v>
      </c>
      <c r="R6" s="433"/>
      <c r="S6" s="433"/>
      <c r="T6" s="433"/>
      <c r="U6" s="433"/>
      <c r="V6" s="433"/>
      <c r="W6" s="433"/>
      <c r="X6" s="433"/>
      <c r="Y6" s="433"/>
      <c r="Z6" s="433"/>
      <c r="AA6" s="433"/>
      <c r="AB6" s="433"/>
      <c r="AC6" s="433"/>
      <c r="AD6" s="433"/>
    </row>
    <row r="7" spans="1:45" s="449" customFormat="1" ht="15.5">
      <c r="A7" s="23"/>
      <c r="C7" s="531" t="s">
        <v>531</v>
      </c>
      <c r="O7" s="449" t="s">
        <v>471</v>
      </c>
      <c r="AD7" s="449" t="s">
        <v>520</v>
      </c>
    </row>
    <row r="9" spans="1:45" ht="23">
      <c r="A9" s="774" t="s">
        <v>532</v>
      </c>
      <c r="B9" s="774"/>
      <c r="C9" s="774"/>
      <c r="D9" s="774"/>
      <c r="E9" s="774"/>
      <c r="F9" s="774"/>
      <c r="G9" s="774"/>
      <c r="H9" s="774"/>
      <c r="I9" s="774"/>
      <c r="J9" s="774"/>
      <c r="K9" s="774"/>
      <c r="L9" s="774"/>
      <c r="M9" s="774"/>
      <c r="N9" s="774"/>
      <c r="O9" s="774"/>
      <c r="Q9" s="774" t="s">
        <v>530</v>
      </c>
      <c r="R9" s="774"/>
      <c r="S9" s="774"/>
      <c r="T9" s="774"/>
      <c r="U9" s="774"/>
      <c r="V9" s="774"/>
      <c r="W9" s="774"/>
      <c r="X9" s="774"/>
      <c r="Y9" s="774"/>
      <c r="Z9" s="774"/>
      <c r="AA9" s="774"/>
      <c r="AB9" s="774"/>
      <c r="AC9" s="774"/>
      <c r="AD9" s="774"/>
      <c r="AE9" s="774"/>
    </row>
    <row r="10" spans="1:45" s="449" customFormat="1" ht="23">
      <c r="A10" s="530"/>
      <c r="B10" s="530"/>
      <c r="C10" s="530"/>
      <c r="D10" s="530"/>
      <c r="E10" s="530"/>
      <c r="F10" s="530"/>
      <c r="G10" s="530"/>
      <c r="H10" s="530"/>
      <c r="I10" s="530"/>
      <c r="J10" s="530"/>
      <c r="K10" s="530"/>
      <c r="L10" s="530"/>
      <c r="M10" s="530"/>
      <c r="N10" s="530"/>
      <c r="O10" s="530"/>
      <c r="P10" s="340"/>
      <c r="Q10" s="530"/>
      <c r="R10" s="530"/>
      <c r="S10" s="530"/>
      <c r="T10" s="530"/>
      <c r="U10" s="530"/>
      <c r="V10" s="530"/>
      <c r="W10" s="530"/>
      <c r="X10" s="530"/>
      <c r="Y10" s="530"/>
      <c r="Z10" s="530"/>
      <c r="AA10" s="530"/>
      <c r="AB10" s="530"/>
      <c r="AC10" s="530"/>
      <c r="AD10" s="530"/>
      <c r="AE10" s="530"/>
      <c r="AG10" s="725"/>
      <c r="AH10" s="725"/>
      <c r="AI10" s="725"/>
      <c r="AJ10" s="725"/>
      <c r="AK10" s="725"/>
      <c r="AL10" s="725"/>
      <c r="AM10" s="725"/>
      <c r="AN10" s="725"/>
      <c r="AO10" s="725"/>
      <c r="AP10" s="725"/>
      <c r="AQ10" s="725"/>
      <c r="AR10" s="725"/>
      <c r="AS10" s="725"/>
    </row>
    <row r="11" spans="1:45">
      <c r="D11" s="346"/>
      <c r="M11" s="449" t="s">
        <v>449</v>
      </c>
      <c r="N11" s="449"/>
      <c r="AG11" s="725"/>
      <c r="AH11" s="725"/>
      <c r="AI11" s="725"/>
      <c r="AJ11" s="725"/>
      <c r="AK11" s="725"/>
      <c r="AL11" s="725"/>
      <c r="AM11" s="725"/>
      <c r="AN11" s="725"/>
      <c r="AO11" s="725"/>
      <c r="AP11" s="725"/>
      <c r="AQ11" s="725"/>
      <c r="AR11" s="725"/>
      <c r="AS11" s="725"/>
    </row>
    <row r="12" spans="1:45" s="348" customFormat="1">
      <c r="B12" s="353" t="s">
        <v>272</v>
      </c>
      <c r="C12" s="410" t="s">
        <v>4</v>
      </c>
      <c r="D12" s="353" t="s">
        <v>305</v>
      </c>
      <c r="F12" s="449"/>
      <c r="J12" s="449"/>
      <c r="K12" s="449"/>
      <c r="L12" s="449"/>
      <c r="M12" s="449" t="s">
        <v>391</v>
      </c>
      <c r="N12" s="449"/>
      <c r="Q12" s="449"/>
      <c r="U12" s="449"/>
      <c r="V12" s="449"/>
      <c r="X12" s="449"/>
      <c r="Y12" s="449"/>
      <c r="Z12" s="449"/>
      <c r="AA12" s="449"/>
      <c r="AB12" s="449"/>
      <c r="AG12" s="725"/>
      <c r="AH12" s="725"/>
      <c r="AI12" s="725"/>
      <c r="AJ12" s="725"/>
      <c r="AK12" s="725"/>
      <c r="AL12" s="725"/>
      <c r="AM12" s="725"/>
      <c r="AN12" s="725"/>
      <c r="AO12" s="725"/>
      <c r="AP12" s="725"/>
      <c r="AQ12" s="725"/>
      <c r="AR12" s="725"/>
      <c r="AS12" s="725"/>
    </row>
    <row r="13" spans="1:45" s="348" customFormat="1">
      <c r="B13" s="415"/>
      <c r="C13" s="412" t="s">
        <v>307</v>
      </c>
      <c r="D13" s="416" t="s">
        <v>306</v>
      </c>
      <c r="F13" s="449"/>
      <c r="J13" s="449"/>
      <c r="K13" s="449"/>
      <c r="L13" s="449"/>
      <c r="M13" s="449"/>
      <c r="N13" s="449"/>
      <c r="Q13" s="449" t="s">
        <v>486</v>
      </c>
      <c r="U13" s="449"/>
      <c r="V13" s="449"/>
      <c r="X13" s="449"/>
      <c r="Y13" s="449"/>
      <c r="Z13" s="449"/>
      <c r="AA13" s="449"/>
      <c r="AB13" s="449"/>
      <c r="AG13" s="725"/>
      <c r="AH13" s="725"/>
      <c r="AI13" s="725"/>
      <c r="AJ13" s="725"/>
      <c r="AK13" s="725"/>
      <c r="AL13" s="725"/>
      <c r="AM13" s="725"/>
      <c r="AN13" s="725"/>
      <c r="AO13" s="725"/>
      <c r="AP13" s="725"/>
      <c r="AQ13" s="725"/>
      <c r="AR13" s="725"/>
      <c r="AS13" s="725"/>
    </row>
    <row r="14" spans="1:45" s="348" customFormat="1" ht="23.5">
      <c r="B14" s="352">
        <v>2021</v>
      </c>
      <c r="C14" s="745">
        <f>O34+AD34</f>
        <v>1901836.1503295565</v>
      </c>
      <c r="D14" s="721"/>
      <c r="F14" s="688"/>
      <c r="G14" s="689"/>
      <c r="J14" s="449"/>
      <c r="K14" s="449"/>
      <c r="L14" s="449"/>
      <c r="M14" s="449" t="s">
        <v>347</v>
      </c>
      <c r="N14" s="449"/>
      <c r="Q14" s="449"/>
      <c r="R14" s="682"/>
      <c r="S14" s="682"/>
      <c r="T14" s="682"/>
      <c r="U14" s="449"/>
      <c r="V14" s="449"/>
      <c r="X14" s="449"/>
      <c r="Y14" s="449"/>
      <c r="Z14" s="449"/>
      <c r="AA14" s="449"/>
      <c r="AB14" s="449"/>
      <c r="AG14" s="725"/>
      <c r="AH14" s="725"/>
      <c r="AI14" s="725"/>
      <c r="AJ14" s="725"/>
      <c r="AK14" s="725"/>
      <c r="AL14" s="725"/>
      <c r="AM14" s="725"/>
      <c r="AN14" s="725"/>
      <c r="AO14" s="725"/>
      <c r="AP14" s="725"/>
      <c r="AQ14" s="725"/>
      <c r="AR14" s="725"/>
      <c r="AS14" s="725"/>
    </row>
    <row r="15" spans="1:45" s="348" customFormat="1">
      <c r="B15"/>
      <c r="C15"/>
      <c r="F15" s="449"/>
      <c r="J15" s="449"/>
      <c r="K15" s="449"/>
      <c r="L15" s="449"/>
      <c r="M15" s="449"/>
      <c r="Q15" s="449"/>
      <c r="U15" s="449"/>
      <c r="V15" s="449"/>
      <c r="X15" s="449"/>
      <c r="Y15" s="449"/>
      <c r="Z15" s="449"/>
      <c r="AA15" s="449"/>
      <c r="AB15" s="449"/>
      <c r="AG15" s="725"/>
      <c r="AH15" s="725"/>
      <c r="AI15" s="725"/>
      <c r="AJ15" s="725"/>
      <c r="AK15" s="725"/>
      <c r="AL15" s="725"/>
      <c r="AM15" s="725"/>
      <c r="AN15" s="725"/>
      <c r="AO15" s="725"/>
      <c r="AP15" s="725"/>
      <c r="AQ15" s="725"/>
      <c r="AR15" s="725"/>
      <c r="AS15" s="725"/>
    </row>
    <row r="16" spans="1:45" ht="21">
      <c r="B16" s="465" t="s">
        <v>346</v>
      </c>
      <c r="C16" s="670"/>
      <c r="D16" s="670"/>
      <c r="E16" s="670"/>
      <c r="F16" s="670"/>
      <c r="G16" s="670"/>
      <c r="H16" s="670"/>
      <c r="I16" s="670"/>
      <c r="J16" s="670"/>
      <c r="K16" s="670"/>
      <c r="L16" s="670"/>
      <c r="M16" s="670"/>
      <c r="N16" s="671"/>
      <c r="O16" s="464"/>
      <c r="Q16" s="585" t="s">
        <v>345</v>
      </c>
      <c r="R16" s="670"/>
      <c r="S16" s="670"/>
      <c r="T16" s="670"/>
      <c r="U16" s="670"/>
      <c r="V16" s="670"/>
      <c r="W16" s="670"/>
      <c r="X16" s="670"/>
      <c r="Y16" s="670"/>
      <c r="Z16" s="670"/>
      <c r="AA16" s="670"/>
      <c r="AB16" s="670"/>
      <c r="AC16" s="671"/>
      <c r="AD16" s="586"/>
      <c r="AG16" s="725"/>
      <c r="AH16" s="722"/>
      <c r="AI16" s="722"/>
      <c r="AJ16" s="722"/>
      <c r="AK16" s="722"/>
      <c r="AL16" s="722"/>
      <c r="AM16" s="722"/>
      <c r="AN16" s="722"/>
      <c r="AO16" s="722"/>
      <c r="AP16" s="722"/>
      <c r="AQ16" s="722"/>
      <c r="AR16" s="722"/>
      <c r="AS16" s="722"/>
    </row>
    <row r="17" spans="2:45">
      <c r="B17" s="354"/>
      <c r="C17" s="409" t="s">
        <v>295</v>
      </c>
      <c r="D17" s="414" t="s">
        <v>297</v>
      </c>
      <c r="E17" s="414" t="s">
        <v>297</v>
      </c>
      <c r="F17" s="414" t="s">
        <v>297</v>
      </c>
      <c r="G17" s="410" t="s">
        <v>297</v>
      </c>
      <c r="H17" s="414" t="s">
        <v>297</v>
      </c>
      <c r="I17" s="414" t="s">
        <v>297</v>
      </c>
      <c r="J17" s="414" t="s">
        <v>297</v>
      </c>
      <c r="K17" s="414" t="s">
        <v>297</v>
      </c>
      <c r="L17" s="414" t="s">
        <v>297</v>
      </c>
      <c r="M17" s="414" t="s">
        <v>297</v>
      </c>
      <c r="N17" s="414" t="s">
        <v>297</v>
      </c>
      <c r="O17" s="410" t="s">
        <v>4</v>
      </c>
      <c r="Q17" s="466"/>
      <c r="R17" s="409" t="s">
        <v>295</v>
      </c>
      <c r="S17" s="414" t="s">
        <v>297</v>
      </c>
      <c r="T17" s="414" t="s">
        <v>297</v>
      </c>
      <c r="U17" s="414" t="s">
        <v>297</v>
      </c>
      <c r="V17" s="414" t="s">
        <v>297</v>
      </c>
      <c r="W17" s="414" t="s">
        <v>297</v>
      </c>
      <c r="X17" s="414" t="s">
        <v>297</v>
      </c>
      <c r="Y17" s="414" t="s">
        <v>297</v>
      </c>
      <c r="Z17" s="410" t="s">
        <v>297</v>
      </c>
      <c r="AA17" s="414" t="s">
        <v>297</v>
      </c>
      <c r="AB17" s="414" t="s">
        <v>297</v>
      </c>
      <c r="AC17" s="414" t="s">
        <v>297</v>
      </c>
      <c r="AD17" s="410" t="s">
        <v>4</v>
      </c>
      <c r="AG17" s="725"/>
      <c r="AH17" s="723"/>
      <c r="AI17" s="723"/>
      <c r="AJ17" s="723"/>
      <c r="AK17" s="723"/>
      <c r="AL17" s="723"/>
      <c r="AM17" s="723"/>
      <c r="AN17" s="723"/>
      <c r="AO17" s="723"/>
      <c r="AP17" s="723"/>
      <c r="AQ17" s="723"/>
      <c r="AR17" s="723"/>
      <c r="AS17" s="723"/>
    </row>
    <row r="18" spans="2:45" s="348" customFormat="1">
      <c r="B18" s="351"/>
      <c r="C18" s="413" t="s">
        <v>296</v>
      </c>
      <c r="D18" s="411" t="s">
        <v>298</v>
      </c>
      <c r="E18" s="411" t="s">
        <v>299</v>
      </c>
      <c r="F18" s="411" t="s">
        <v>300</v>
      </c>
      <c r="G18" s="412" t="s">
        <v>301</v>
      </c>
      <c r="H18" s="411" t="s">
        <v>302</v>
      </c>
      <c r="I18" s="411" t="s">
        <v>303</v>
      </c>
      <c r="J18" s="411" t="s">
        <v>543</v>
      </c>
      <c r="K18" s="411" t="s">
        <v>544</v>
      </c>
      <c r="L18" s="411" t="s">
        <v>304</v>
      </c>
      <c r="M18" s="411" t="s">
        <v>545</v>
      </c>
      <c r="N18" s="411" t="s">
        <v>546</v>
      </c>
      <c r="O18" s="412" t="s">
        <v>307</v>
      </c>
      <c r="Q18" s="355"/>
      <c r="R18" s="413" t="s">
        <v>296</v>
      </c>
      <c r="S18" s="411" t="s">
        <v>298</v>
      </c>
      <c r="T18" s="411" t="s">
        <v>299</v>
      </c>
      <c r="U18" s="411" t="s">
        <v>300</v>
      </c>
      <c r="V18" s="411" t="s">
        <v>301</v>
      </c>
      <c r="W18" s="411" t="s">
        <v>302</v>
      </c>
      <c r="X18" s="411" t="s">
        <v>303</v>
      </c>
      <c r="Y18" s="411" t="s">
        <v>543</v>
      </c>
      <c r="Z18" s="411" t="s">
        <v>544</v>
      </c>
      <c r="AA18" s="411" t="s">
        <v>304</v>
      </c>
      <c r="AB18" s="411" t="s">
        <v>545</v>
      </c>
      <c r="AC18" s="411" t="s">
        <v>546</v>
      </c>
      <c r="AD18" s="412" t="s">
        <v>307</v>
      </c>
      <c r="AG18" s="725"/>
      <c r="AH18" s="723"/>
      <c r="AI18" s="723"/>
      <c r="AJ18" s="723"/>
      <c r="AK18" s="723"/>
      <c r="AL18" s="723"/>
      <c r="AM18" s="723"/>
      <c r="AN18" s="723"/>
      <c r="AO18" s="723"/>
      <c r="AP18" s="723"/>
      <c r="AQ18" s="723"/>
      <c r="AR18" s="723"/>
      <c r="AS18" s="723"/>
    </row>
    <row r="19" spans="2:45">
      <c r="B19" s="355"/>
      <c r="C19" s="699"/>
      <c r="D19" s="699"/>
      <c r="E19" s="699"/>
      <c r="F19" s="700"/>
      <c r="G19" s="700"/>
      <c r="H19" s="700"/>
      <c r="I19" s="700"/>
      <c r="J19" s="700"/>
      <c r="K19" s="700"/>
      <c r="L19" s="700"/>
      <c r="M19" s="700"/>
      <c r="N19" s="700"/>
      <c r="O19" s="355"/>
      <c r="Q19" s="355"/>
      <c r="R19" s="700"/>
      <c r="S19" s="700"/>
      <c r="T19" s="700"/>
      <c r="U19" s="700"/>
      <c r="V19" s="700"/>
      <c r="W19" s="700"/>
      <c r="X19" s="700"/>
      <c r="Y19" s="700"/>
      <c r="Z19" s="700"/>
      <c r="AA19" s="700"/>
      <c r="AB19" s="700"/>
      <c r="AC19" s="700"/>
      <c r="AD19" s="709"/>
      <c r="AG19" s="725"/>
      <c r="AH19" s="726"/>
      <c r="AI19" s="726"/>
      <c r="AJ19" s="726"/>
      <c r="AK19" s="736"/>
      <c r="AL19" s="736"/>
      <c r="AM19" s="736"/>
      <c r="AN19" s="736"/>
      <c r="AO19" s="736"/>
      <c r="AP19" s="736"/>
      <c r="AQ19" s="736"/>
      <c r="AR19" s="736"/>
      <c r="AS19" s="736"/>
    </row>
    <row r="20" spans="2:45" ht="15.5">
      <c r="B20" s="360" t="s">
        <v>255</v>
      </c>
      <c r="C20" s="701"/>
      <c r="D20" s="699"/>
      <c r="E20" s="564"/>
      <c r="F20" s="702"/>
      <c r="G20" s="700"/>
      <c r="H20" s="700"/>
      <c r="I20" s="700"/>
      <c r="J20" s="703"/>
      <c r="K20" s="704"/>
      <c r="L20" s="703"/>
      <c r="M20" s="705"/>
      <c r="N20" s="703"/>
      <c r="O20" s="355"/>
      <c r="Q20" s="360" t="s">
        <v>255</v>
      </c>
      <c r="R20" s="712"/>
      <c r="S20" s="700"/>
      <c r="T20" s="702"/>
      <c r="U20" s="702"/>
      <c r="V20" s="700"/>
      <c r="W20" s="700"/>
      <c r="X20" s="700"/>
      <c r="Y20" s="700"/>
      <c r="Z20" s="704"/>
      <c r="AA20" s="703"/>
      <c r="AB20" s="703"/>
      <c r="AC20" s="703"/>
      <c r="AD20" s="709"/>
      <c r="AG20" s="725"/>
      <c r="AH20" s="737"/>
      <c r="AI20" s="736"/>
      <c r="AJ20" s="736"/>
      <c r="AK20" s="736"/>
      <c r="AL20" s="736"/>
      <c r="AM20" s="736"/>
      <c r="AN20" s="736"/>
      <c r="AO20" s="738"/>
      <c r="AP20" s="738"/>
      <c r="AQ20" s="738"/>
      <c r="AR20" s="738"/>
      <c r="AS20" s="738"/>
    </row>
    <row r="21" spans="2:45">
      <c r="B21" s="360" t="s">
        <v>258</v>
      </c>
      <c r="C21" s="706"/>
      <c r="D21" s="706"/>
      <c r="E21" s="706"/>
      <c r="F21" s="706"/>
      <c r="G21" s="706"/>
      <c r="H21" s="706"/>
      <c r="I21" s="706"/>
      <c r="J21" s="706"/>
      <c r="K21" s="706"/>
      <c r="L21" s="706"/>
      <c r="M21" s="706"/>
      <c r="N21" s="706"/>
      <c r="O21" s="575"/>
      <c r="Q21" s="360" t="s">
        <v>258</v>
      </c>
      <c r="R21" s="706"/>
      <c r="S21" s="706"/>
      <c r="T21" s="706"/>
      <c r="U21" s="706"/>
      <c r="V21" s="706"/>
      <c r="W21" s="706"/>
      <c r="X21" s="706"/>
      <c r="Y21" s="706"/>
      <c r="Z21" s="706"/>
      <c r="AA21" s="706"/>
      <c r="AB21" s="706"/>
      <c r="AC21" s="706"/>
      <c r="AD21" s="706"/>
      <c r="AG21" s="725"/>
      <c r="AH21" s="739"/>
      <c r="AI21" s="739"/>
      <c r="AJ21" s="739"/>
      <c r="AK21" s="730"/>
      <c r="AL21" s="730"/>
      <c r="AM21" s="730"/>
      <c r="AN21" s="730"/>
      <c r="AO21" s="730"/>
      <c r="AP21" s="730"/>
      <c r="AQ21" s="730"/>
      <c r="AR21" s="730"/>
      <c r="AS21" s="730"/>
    </row>
    <row r="22" spans="2:45" s="449" customFormat="1">
      <c r="B22" s="360" t="s">
        <v>451</v>
      </c>
      <c r="C22" s="707"/>
      <c r="D22" s="707"/>
      <c r="E22" s="707"/>
      <c r="F22" s="706"/>
      <c r="G22" s="706"/>
      <c r="H22" s="706"/>
      <c r="I22" s="706"/>
      <c r="J22" s="706"/>
      <c r="K22" s="706"/>
      <c r="L22" s="706"/>
      <c r="M22" s="706"/>
      <c r="N22" s="706"/>
      <c r="O22" s="575"/>
      <c r="Q22" s="360" t="s">
        <v>451</v>
      </c>
      <c r="R22" s="706"/>
      <c r="S22" s="706"/>
      <c r="T22" s="706"/>
      <c r="U22" s="706"/>
      <c r="V22" s="706"/>
      <c r="W22" s="706"/>
      <c r="X22" s="706"/>
      <c r="Y22" s="706"/>
      <c r="Z22" s="706"/>
      <c r="AA22" s="706"/>
      <c r="AB22" s="706"/>
      <c r="AC22" s="706"/>
      <c r="AD22" s="706"/>
      <c r="AG22" s="725"/>
      <c r="AH22" s="740"/>
      <c r="AI22" s="741"/>
      <c r="AJ22" s="741"/>
      <c r="AK22" s="742"/>
      <c r="AL22" s="741"/>
      <c r="AM22" s="741"/>
      <c r="AN22" s="740"/>
      <c r="AO22" s="740"/>
      <c r="AP22" s="740"/>
      <c r="AQ22" s="740"/>
      <c r="AR22" s="740"/>
      <c r="AS22" s="740"/>
    </row>
    <row r="23" spans="2:45" s="449" customFormat="1">
      <c r="B23" s="360" t="s">
        <v>450</v>
      </c>
      <c r="C23" s="707"/>
      <c r="D23" s="707"/>
      <c r="E23" s="707"/>
      <c r="F23" s="706"/>
      <c r="G23" s="706"/>
      <c r="H23" s="706"/>
      <c r="I23" s="706"/>
      <c r="J23" s="706"/>
      <c r="K23" s="706"/>
      <c r="L23" s="706"/>
      <c r="M23" s="706"/>
      <c r="N23" s="706"/>
      <c r="O23" s="575"/>
      <c r="Q23" s="360" t="s">
        <v>450</v>
      </c>
      <c r="R23" s="706"/>
      <c r="S23" s="706"/>
      <c r="T23" s="706"/>
      <c r="U23" s="706"/>
      <c r="V23" s="706"/>
      <c r="W23" s="706"/>
      <c r="X23" s="706"/>
      <c r="Y23" s="706"/>
      <c r="Z23" s="706"/>
      <c r="AA23" s="706"/>
      <c r="AB23" s="706"/>
      <c r="AC23" s="706"/>
      <c r="AD23" s="706"/>
      <c r="AG23" s="725"/>
      <c r="AH23" s="739"/>
      <c r="AI23" s="739"/>
      <c r="AJ23" s="739"/>
      <c r="AK23" s="743"/>
      <c r="AL23" s="743"/>
      <c r="AM23" s="743"/>
      <c r="AN23" s="743"/>
      <c r="AO23" s="743"/>
      <c r="AP23" s="743"/>
      <c r="AQ23" s="743"/>
      <c r="AR23" s="743"/>
      <c r="AS23" s="743"/>
    </row>
    <row r="24" spans="2:45" ht="16">
      <c r="B24" s="360" t="s">
        <v>259</v>
      </c>
      <c r="C24" s="708"/>
      <c r="D24" s="709"/>
      <c r="E24" s="709"/>
      <c r="F24" s="709"/>
      <c r="G24" s="709"/>
      <c r="H24" s="709"/>
      <c r="I24" s="709"/>
      <c r="J24" s="709"/>
      <c r="K24" s="709"/>
      <c r="L24" s="709"/>
      <c r="M24" s="709"/>
      <c r="N24" s="709"/>
      <c r="O24" s="355"/>
      <c r="Q24" s="360" t="s">
        <v>259</v>
      </c>
      <c r="R24" s="709"/>
      <c r="S24" s="709"/>
      <c r="T24" s="709"/>
      <c r="U24" s="709"/>
      <c r="V24" s="709"/>
      <c r="W24" s="709"/>
      <c r="X24" s="709"/>
      <c r="Y24" s="709"/>
      <c r="Z24" s="709"/>
      <c r="AA24" s="709"/>
      <c r="AB24" s="709"/>
      <c r="AC24" s="709"/>
      <c r="AD24" s="709"/>
      <c r="AG24" s="725"/>
      <c r="AH24" s="744"/>
      <c r="AI24" s="744"/>
      <c r="AJ24" s="744"/>
      <c r="AK24" s="744"/>
      <c r="AL24" s="744"/>
      <c r="AM24" s="744"/>
      <c r="AN24" s="744"/>
      <c r="AO24" s="744"/>
      <c r="AP24" s="744"/>
      <c r="AQ24" s="744"/>
      <c r="AR24" s="744"/>
      <c r="AS24" s="744"/>
    </row>
    <row r="25" spans="2:45" s="348" customFormat="1">
      <c r="B25" s="360" t="s">
        <v>262</v>
      </c>
      <c r="C25" s="634"/>
      <c r="D25" s="672"/>
      <c r="E25" s="672"/>
      <c r="F25" s="672"/>
      <c r="G25" s="672"/>
      <c r="H25" s="672"/>
      <c r="I25" s="672"/>
      <c r="J25" s="672"/>
      <c r="K25" s="710"/>
      <c r="L25" s="672"/>
      <c r="M25" s="672"/>
      <c r="N25" s="672"/>
      <c r="O25" s="355"/>
      <c r="Q25" s="360" t="s">
        <v>262</v>
      </c>
      <c r="R25" s="672"/>
      <c r="S25" s="672"/>
      <c r="T25" s="672"/>
      <c r="U25" s="672"/>
      <c r="V25" s="672"/>
      <c r="W25" s="672"/>
      <c r="X25" s="672"/>
      <c r="Y25" s="672"/>
      <c r="Z25" s="672"/>
      <c r="AA25" s="672"/>
      <c r="AB25" s="672"/>
      <c r="AC25" s="672"/>
      <c r="AD25" s="709"/>
      <c r="AG25" s="725"/>
      <c r="AH25" s="739"/>
      <c r="AI25" s="739"/>
      <c r="AJ25" s="739"/>
      <c r="AK25" s="739"/>
      <c r="AL25" s="739"/>
      <c r="AM25" s="739"/>
      <c r="AN25" s="739"/>
      <c r="AO25" s="739"/>
      <c r="AP25" s="739"/>
      <c r="AQ25" s="739"/>
      <c r="AR25" s="739"/>
      <c r="AS25" s="739"/>
    </row>
    <row r="26" spans="2:45" s="348" customFormat="1">
      <c r="B26" s="360" t="s">
        <v>263</v>
      </c>
      <c r="C26" s="634"/>
      <c r="D26" s="634"/>
      <c r="E26" s="634"/>
      <c r="F26" s="672"/>
      <c r="G26" s="672"/>
      <c r="H26" s="672"/>
      <c r="I26" s="672"/>
      <c r="J26" s="672"/>
      <c r="K26" s="672"/>
      <c r="L26" s="672"/>
      <c r="M26" s="672"/>
      <c r="N26" s="672"/>
      <c r="O26" s="355"/>
      <c r="Q26" s="360" t="s">
        <v>263</v>
      </c>
      <c r="R26" s="672"/>
      <c r="S26" s="672"/>
      <c r="T26" s="672"/>
      <c r="U26" s="672"/>
      <c r="V26" s="672"/>
      <c r="W26" s="672"/>
      <c r="X26" s="672"/>
      <c r="Y26" s="672"/>
      <c r="Z26" s="672"/>
      <c r="AA26" s="672"/>
      <c r="AB26" s="672"/>
      <c r="AC26" s="672"/>
      <c r="AD26" s="709"/>
      <c r="AG26" s="725"/>
      <c r="AH26" s="730"/>
      <c r="AI26" s="730"/>
      <c r="AJ26" s="730"/>
      <c r="AK26" s="730"/>
      <c r="AL26" s="730"/>
      <c r="AM26" s="730"/>
      <c r="AN26" s="730"/>
      <c r="AO26" s="730"/>
      <c r="AP26" s="730"/>
      <c r="AQ26" s="730"/>
      <c r="AR26" s="730"/>
      <c r="AS26" s="730"/>
    </row>
    <row r="27" spans="2:45">
      <c r="B27" s="360" t="s">
        <v>260</v>
      </c>
      <c r="C27" s="631"/>
      <c r="D27" s="631"/>
      <c r="E27" s="631"/>
      <c r="F27" s="711"/>
      <c r="G27" s="711"/>
      <c r="H27" s="711"/>
      <c r="I27" s="711"/>
      <c r="J27" s="711"/>
      <c r="K27" s="711"/>
      <c r="L27" s="711"/>
      <c r="M27" s="711"/>
      <c r="N27" s="711"/>
      <c r="O27" s="355"/>
      <c r="Q27" s="360" t="s">
        <v>260</v>
      </c>
      <c r="R27" s="713"/>
      <c r="S27" s="713"/>
      <c r="T27" s="713"/>
      <c r="U27" s="713"/>
      <c r="V27" s="713"/>
      <c r="W27" s="713"/>
      <c r="X27" s="713"/>
      <c r="Y27" s="713"/>
      <c r="Z27" s="711"/>
      <c r="AA27" s="711"/>
      <c r="AB27" s="711"/>
      <c r="AC27" s="711"/>
      <c r="AD27" s="709"/>
      <c r="AG27" s="725"/>
      <c r="AH27" s="725"/>
      <c r="AI27" s="725"/>
      <c r="AJ27" s="725"/>
      <c r="AK27" s="725"/>
      <c r="AL27" s="725"/>
      <c r="AM27" s="725"/>
      <c r="AN27" s="730"/>
      <c r="AO27" s="730"/>
      <c r="AP27" s="730"/>
      <c r="AQ27" s="730"/>
      <c r="AR27" s="730"/>
      <c r="AS27" s="730"/>
    </row>
    <row r="28" spans="2:45">
      <c r="B28" s="360" t="s">
        <v>271</v>
      </c>
      <c r="C28" s="707"/>
      <c r="D28" s="707"/>
      <c r="E28" s="707"/>
      <c r="F28" s="706"/>
      <c r="G28" s="706"/>
      <c r="H28" s="706"/>
      <c r="I28" s="706"/>
      <c r="J28" s="706"/>
      <c r="K28" s="706"/>
      <c r="L28" s="706"/>
      <c r="M28" s="706"/>
      <c r="N28" s="706"/>
      <c r="O28" s="575"/>
      <c r="Q28" s="360" t="s">
        <v>271</v>
      </c>
      <c r="R28" s="706"/>
      <c r="S28" s="706"/>
      <c r="T28" s="706"/>
      <c r="U28" s="706"/>
      <c r="V28" s="706"/>
      <c r="W28" s="706"/>
      <c r="X28" s="706"/>
      <c r="Y28" s="706"/>
      <c r="Z28" s="706"/>
      <c r="AA28" s="706"/>
      <c r="AB28" s="706"/>
      <c r="AC28" s="706"/>
      <c r="AD28" s="706"/>
      <c r="AG28" s="725"/>
      <c r="AH28" s="725"/>
      <c r="AI28" s="725"/>
      <c r="AJ28" s="725"/>
      <c r="AK28" s="725"/>
      <c r="AL28" s="725"/>
      <c r="AM28" s="725"/>
      <c r="AN28" s="725"/>
      <c r="AO28" s="725"/>
      <c r="AP28" s="725"/>
      <c r="AQ28" s="725"/>
      <c r="AR28" s="730"/>
      <c r="AS28" s="730"/>
    </row>
    <row r="29" spans="2:45">
      <c r="B29" s="355"/>
      <c r="C29" s="355"/>
      <c r="D29" s="355"/>
      <c r="E29" s="355"/>
      <c r="F29" s="355"/>
      <c r="G29" s="355"/>
      <c r="H29" s="355"/>
      <c r="I29" s="355"/>
      <c r="J29" s="355"/>
      <c r="K29" s="355"/>
      <c r="L29" s="355"/>
      <c r="M29" s="355"/>
      <c r="N29" s="355"/>
      <c r="O29" s="355"/>
      <c r="Q29" s="355"/>
      <c r="R29" s="709"/>
      <c r="S29" s="709"/>
      <c r="T29" s="709"/>
      <c r="U29" s="709"/>
      <c r="V29" s="709"/>
      <c r="W29" s="709"/>
      <c r="X29" s="709"/>
      <c r="Y29" s="709"/>
      <c r="Z29" s="709"/>
      <c r="AA29" s="709"/>
      <c r="AB29" s="709"/>
      <c r="AC29" s="709"/>
      <c r="AD29" s="709"/>
      <c r="AG29" s="725"/>
      <c r="AH29" s="725"/>
      <c r="AI29" s="725"/>
      <c r="AJ29" s="725"/>
      <c r="AK29" s="725"/>
      <c r="AL29" s="725"/>
      <c r="AM29" s="725"/>
      <c r="AN29" s="725"/>
      <c r="AO29" s="730"/>
      <c r="AP29" s="730"/>
      <c r="AQ29" s="730"/>
      <c r="AR29" s="730"/>
      <c r="AS29" s="730"/>
    </row>
    <row r="30" spans="2:45" s="348" customFormat="1">
      <c r="B30" s="362" t="s">
        <v>273</v>
      </c>
      <c r="C30" s="355"/>
      <c r="D30" s="355"/>
      <c r="E30" s="355"/>
      <c r="F30" s="355"/>
      <c r="G30" s="355"/>
      <c r="H30" s="355"/>
      <c r="I30" s="355"/>
      <c r="J30" s="355"/>
      <c r="K30" s="355"/>
      <c r="L30" s="355"/>
      <c r="M30" s="355"/>
      <c r="N30" s="355"/>
      <c r="O30" s="355"/>
      <c r="Q30" s="362" t="s">
        <v>273</v>
      </c>
      <c r="R30" s="355"/>
      <c r="S30" s="355"/>
      <c r="T30" s="355"/>
      <c r="U30" s="355"/>
      <c r="V30" s="355"/>
      <c r="W30" s="355"/>
      <c r="X30" s="355"/>
      <c r="Y30" s="355"/>
      <c r="Z30" s="355"/>
      <c r="AA30" s="355"/>
      <c r="AB30" s="355"/>
      <c r="AC30" s="355"/>
      <c r="AD30" s="355"/>
      <c r="AG30" s="725"/>
      <c r="AH30" s="725"/>
      <c r="AI30" s="725"/>
      <c r="AJ30" s="725"/>
      <c r="AK30" s="725"/>
      <c r="AL30" s="725"/>
      <c r="AM30" s="725"/>
      <c r="AN30" s="725"/>
      <c r="AO30" s="730"/>
      <c r="AP30" s="730"/>
      <c r="AQ30" s="730"/>
      <c r="AR30" s="730"/>
      <c r="AS30" s="730"/>
    </row>
    <row r="31" spans="2:45">
      <c r="B31" s="356" t="s">
        <v>92</v>
      </c>
      <c r="C31" s="355"/>
      <c r="D31" s="355"/>
      <c r="E31" s="355"/>
      <c r="F31" s="355"/>
      <c r="G31" s="355"/>
      <c r="H31" s="355"/>
      <c r="I31" s="355"/>
      <c r="J31" s="355"/>
      <c r="K31" s="355"/>
      <c r="L31" s="355"/>
      <c r="M31" s="355"/>
      <c r="N31" s="355"/>
      <c r="O31" s="355"/>
      <c r="Q31" s="356" t="s">
        <v>92</v>
      </c>
      <c r="R31" s="355"/>
      <c r="S31" s="355"/>
      <c r="T31" s="355"/>
      <c r="U31" s="355"/>
      <c r="V31" s="355"/>
      <c r="W31" s="355"/>
      <c r="X31" s="355"/>
      <c r="Y31" s="355"/>
      <c r="Z31" s="355"/>
      <c r="AA31" s="355"/>
      <c r="AB31" s="355"/>
      <c r="AC31" s="355"/>
      <c r="AD31" s="355"/>
      <c r="AG31" s="725"/>
      <c r="AH31" s="725"/>
      <c r="AI31" s="725"/>
      <c r="AJ31" s="725"/>
      <c r="AK31" s="725"/>
      <c r="AL31" s="725"/>
      <c r="AM31" s="725"/>
      <c r="AN31" s="725"/>
      <c r="AO31" s="725"/>
      <c r="AP31" s="725"/>
      <c r="AQ31" s="725"/>
      <c r="AR31" s="725"/>
      <c r="AS31" s="725"/>
    </row>
    <row r="32" spans="2:45">
      <c r="B32" s="357">
        <v>2019</v>
      </c>
      <c r="C32" s="575"/>
      <c r="D32" s="575"/>
      <c r="E32" s="575"/>
      <c r="F32" s="575">
        <f>SUMIFS('H-32A-WP06a - Debt Serv Monthly'!H$21:H$872,'H-32A-WP06a - Debt Serv Monthly'!$B$21:$B$872,'H-32A-WP06 - Debt Service'!$B32)</f>
        <v>0</v>
      </c>
      <c r="G32" s="575">
        <f>SUMIFS('H-32A-WP06a - Debt Serv Monthly'!I$21:I$872,'H-32A-WP06a - Debt Serv Monthly'!$B$21:$B$872,'H-32A-WP06 - Debt Service'!$B32)</f>
        <v>0</v>
      </c>
      <c r="H32" s="575">
        <f>SUMIFS('H-32A-WP06a - Debt Serv Monthly'!J$21:J$872,'H-32A-WP06a - Debt Serv Monthly'!$B$21:$B$872,'H-32A-WP06 - Debt Service'!$B32)</f>
        <v>0</v>
      </c>
      <c r="I32" s="575">
        <f>SUMIFS('H-32A-WP06a - Debt Serv Monthly'!K$21:K$872,'H-32A-WP06a - Debt Serv Monthly'!$B$21:$B$872,'H-32A-WP06 - Debt Service'!$B32)</f>
        <v>0</v>
      </c>
      <c r="J32" s="575">
        <f>SUMIFS('H-32A-WP06a - Debt Serv Monthly'!L$21:L$872,'H-32A-WP06a - Debt Serv Monthly'!$B$21:$B$872,'H-32A-WP06 - Debt Service'!$B32)</f>
        <v>0</v>
      </c>
      <c r="K32" s="575">
        <f>SUMIFS('H-32A-WP06a - Debt Serv Monthly'!M$21:M$872,'H-32A-WP06a - Debt Serv Monthly'!$B$21:$B$872,'H-32A-WP06 - Debt Service'!$B32)</f>
        <v>0</v>
      </c>
      <c r="L32" s="575">
        <f>SUMIFS('H-32A-WP06a - Debt Serv Monthly'!N$21:N$872,'H-32A-WP06a - Debt Serv Monthly'!$B$21:$B$872,'H-32A-WP06 - Debt Service'!$B32)</f>
        <v>0</v>
      </c>
      <c r="M32" s="575">
        <f>SUMIFS('H-32A-WP06a - Debt Serv Monthly'!O$21:O$872,'H-32A-WP06a - Debt Serv Monthly'!$B$21:$B$872,'H-32A-WP06 - Debt Service'!$B32)</f>
        <v>0</v>
      </c>
      <c r="N32" s="575">
        <f>SUMIFS('H-32A-WP06a - Debt Serv Monthly'!P$21:P$872,'H-32A-WP06a - Debt Serv Monthly'!$B$21:$B$872,'H-32A-WP06 - Debt Service'!$B32)</f>
        <v>0</v>
      </c>
      <c r="O32" s="575">
        <v>67696.939743277413</v>
      </c>
      <c r="Q32" s="357">
        <v>2019</v>
      </c>
      <c r="R32" s="359">
        <f>SUMIFS('H-32A-WP06a - Debt Serv Monthly'!U$21:U$872,'H-32A-WP06a - Debt Serv Monthly'!$B$21:$B$872,'H-32A-WP06 - Debt Service'!$B32)</f>
        <v>0</v>
      </c>
      <c r="S32" s="359">
        <f>SUMIFS('H-32A-WP06a - Debt Serv Monthly'!V$21:V$872,'H-32A-WP06a - Debt Serv Monthly'!$B$21:$B$872,'H-32A-WP06 - Debt Service'!$B32)</f>
        <v>0</v>
      </c>
      <c r="T32" s="359">
        <f>SUMIFS('H-32A-WP06a - Debt Serv Monthly'!W$21:W$872,'H-32A-WP06a - Debt Serv Monthly'!$B$21:$B$872,'H-32A-WP06 - Debt Service'!$B32)</f>
        <v>0</v>
      </c>
      <c r="U32" s="359">
        <f>SUMIFS('H-32A-WP06a - Debt Serv Monthly'!X$21:X$872,'H-32A-WP06a - Debt Serv Monthly'!$B$21:$B$872,'H-32A-WP06 - Debt Service'!$B32)</f>
        <v>0</v>
      </c>
      <c r="V32" s="359">
        <f>SUMIFS('H-32A-WP06a - Debt Serv Monthly'!Y$21:Y$872,'H-32A-WP06a - Debt Serv Monthly'!$B$21:$B$872,'H-32A-WP06 - Debt Service'!$B32)</f>
        <v>0</v>
      </c>
      <c r="W32" s="359">
        <f>SUMIFS('H-32A-WP06a - Debt Serv Monthly'!Z$21:Z$872,'H-32A-WP06a - Debt Serv Monthly'!$B$21:$B$872,'H-32A-WP06 - Debt Service'!$B32)</f>
        <v>0</v>
      </c>
      <c r="X32" s="359">
        <f>SUMIFS('H-32A-WP06a - Debt Serv Monthly'!AA$21:AA$872,'H-32A-WP06a - Debt Serv Monthly'!$B$21:$B$872,'H-32A-WP06 - Debt Service'!$B32)</f>
        <v>0</v>
      </c>
      <c r="Y32" s="359">
        <f>SUMIFS('H-32A-WP06a - Debt Serv Monthly'!AB$21:AB$872,'H-32A-WP06a - Debt Serv Monthly'!$B$21:$B$872,'H-32A-WP06 - Debt Service'!$B32)</f>
        <v>0</v>
      </c>
      <c r="Z32" s="359">
        <f>SUMIFS('H-32A-WP06a - Debt Serv Monthly'!AC$21:AC$872,'H-32A-WP06a - Debt Serv Monthly'!$B$21:$B$872,'H-32A-WP06 - Debt Service'!$B32)</f>
        <v>0</v>
      </c>
      <c r="AA32" s="359">
        <f>SUMIFS('H-32A-WP06a - Debt Serv Monthly'!AD$21:AD$872,'H-32A-WP06a - Debt Serv Monthly'!$B$21:$B$872,'H-32A-WP06 - Debt Service'!$B32)</f>
        <v>0</v>
      </c>
      <c r="AB32" s="359">
        <f>SUMIFS('H-32A-WP06a - Debt Serv Monthly'!AE$21:AE$872,'H-32A-WP06a - Debt Serv Monthly'!$B$21:$B$872,'H-32A-WP06 - Debt Service'!$B32)</f>
        <v>0</v>
      </c>
      <c r="AC32" s="359">
        <f>SUMIFS('H-32A-WP06a - Debt Serv Monthly'!AG$21:AG$872,'H-32A-WP06a - Debt Serv Monthly'!$B$21:$B$872,'H-32A-WP06 - Debt Service'!$B32)</f>
        <v>0</v>
      </c>
      <c r="AD32" s="359">
        <v>4173.5502567226431</v>
      </c>
      <c r="AG32" s="725"/>
      <c r="AH32" s="725"/>
      <c r="AI32" s="725"/>
      <c r="AJ32" s="725"/>
      <c r="AK32" s="725"/>
      <c r="AL32" s="725"/>
      <c r="AM32" s="725"/>
      <c r="AN32" s="725"/>
      <c r="AO32" s="725"/>
      <c r="AP32" s="725"/>
      <c r="AQ32" s="725"/>
      <c r="AR32" s="725"/>
      <c r="AS32" s="725"/>
    </row>
    <row r="33" spans="2:30">
      <c r="B33" s="357">
        <f>B32+1</f>
        <v>2020</v>
      </c>
      <c r="C33" s="575">
        <f>SUMIFS('H-32A-WP06a - Debt Serv Monthly'!$E$21:$E$872,'H-32A-WP06a - Debt Serv Monthly'!$B$21:$B$872,'H-32A-WP06 - Debt Service'!B33)</f>
        <v>0</v>
      </c>
      <c r="D33" s="575">
        <f>SUMIFS('H-32A-WP06a - Debt Serv Monthly'!F$21:F$872,'H-32A-WP06a - Debt Serv Monthly'!$B$21:$B$872,'H-32A-WP06 - Debt Service'!$B33)</f>
        <v>0</v>
      </c>
      <c r="E33" s="575">
        <f>SUMIFS('H-32A-WP06a - Debt Serv Monthly'!G$21:G$872,'H-32A-WP06a - Debt Serv Monthly'!$B$21:$B$872,'H-32A-WP06 - Debt Service'!$B33)</f>
        <v>0</v>
      </c>
      <c r="F33" s="575">
        <f>SUMIFS('H-32A-WP06a - Debt Serv Monthly'!H$21:H$872,'H-32A-WP06a - Debt Serv Monthly'!$B$21:$B$872,'H-32A-WP06 - Debt Service'!$B33)</f>
        <v>0</v>
      </c>
      <c r="G33" s="575">
        <f>SUMIFS('H-32A-WP06a - Debt Serv Monthly'!I$21:I$872,'H-32A-WP06a - Debt Serv Monthly'!$B$21:$B$872,'H-32A-WP06 - Debt Service'!$B33)</f>
        <v>0</v>
      </c>
      <c r="H33" s="575">
        <f>SUMIFS('H-32A-WP06a - Debt Serv Monthly'!J$21:J$872,'H-32A-WP06a - Debt Serv Monthly'!$B$21:$B$872,'H-32A-WP06 - Debt Service'!$B33)</f>
        <v>0</v>
      </c>
      <c r="I33" s="575">
        <f>SUMIFS('H-32A-WP06a - Debt Serv Monthly'!K$21:K$872,'H-32A-WP06a - Debt Serv Monthly'!$B$21:$B$872,'H-32A-WP06 - Debt Service'!$B33)</f>
        <v>0</v>
      </c>
      <c r="J33" s="575">
        <f>SUMIFS('H-32A-WP06a - Debt Serv Monthly'!L$21:L$872,'H-32A-WP06a - Debt Serv Monthly'!$B$21:$B$872,'H-32A-WP06 - Debt Service'!$B33)</f>
        <v>0</v>
      </c>
      <c r="K33" s="575">
        <f>SUMIFS('H-32A-WP06a - Debt Serv Monthly'!M$21:M$872,'H-32A-WP06a - Debt Serv Monthly'!$B$21:$B$872,'H-32A-WP06 - Debt Service'!$B33)</f>
        <v>0</v>
      </c>
      <c r="L33" s="575">
        <f>SUMIFS('H-32A-WP06a - Debt Serv Monthly'!N$21:N$872,'H-32A-WP06a - Debt Serv Monthly'!$B$21:$B$872,'H-32A-WP06 - Debt Service'!$B33)</f>
        <v>0</v>
      </c>
      <c r="M33" s="575">
        <f>SUMIFS('H-32A-WP06a - Debt Serv Monthly'!O$21:O$872,'H-32A-WP06a - Debt Serv Monthly'!$B$21:$B$872,'H-32A-WP06 - Debt Service'!$B33)</f>
        <v>0</v>
      </c>
      <c r="N33" s="575">
        <f>SUMIFS('H-32A-WP06a - Debt Serv Monthly'!P$21:P$872,'H-32A-WP06a - Debt Serv Monthly'!$B$21:$B$872,'H-32A-WP06 - Debt Service'!$B33)</f>
        <v>0</v>
      </c>
      <c r="O33" s="575">
        <v>357205.74744634127</v>
      </c>
      <c r="Q33" s="357">
        <f>Q32+1</f>
        <v>2020</v>
      </c>
      <c r="R33" s="359">
        <f>SUMIFS('H-32A-WP06a - Debt Serv Monthly'!U$21:U$872,'H-32A-WP06a - Debt Serv Monthly'!$B$21:$B$872,'H-32A-WP06 - Debt Service'!$B33)</f>
        <v>0</v>
      </c>
      <c r="S33" s="359">
        <f>SUMIFS('H-32A-WP06a - Debt Serv Monthly'!V$21:V$872,'H-32A-WP06a - Debt Serv Monthly'!$B$21:$B$872,'H-32A-WP06 - Debt Service'!$B33)</f>
        <v>0</v>
      </c>
      <c r="T33" s="359">
        <f>SUMIFS('H-32A-WP06a - Debt Serv Monthly'!W$21:W$872,'H-32A-WP06a - Debt Serv Monthly'!$B$21:$B$872,'H-32A-WP06 - Debt Service'!$B33)</f>
        <v>0</v>
      </c>
      <c r="U33" s="359">
        <f>SUMIFS('H-32A-WP06a - Debt Serv Monthly'!X$21:X$872,'H-32A-WP06a - Debt Serv Monthly'!$B$21:$B$872,'H-32A-WP06 - Debt Service'!$B33)</f>
        <v>0</v>
      </c>
      <c r="V33" s="359">
        <f>SUMIFS('H-32A-WP06a - Debt Serv Monthly'!Y$21:Y$872,'H-32A-WP06a - Debt Serv Monthly'!$B$21:$B$872,'H-32A-WP06 - Debt Service'!$B33)</f>
        <v>0</v>
      </c>
      <c r="W33" s="359">
        <f>SUMIFS('H-32A-WP06a - Debt Serv Monthly'!Z$21:Z$872,'H-32A-WP06a - Debt Serv Monthly'!$B$21:$B$872,'H-32A-WP06 - Debt Service'!$B33)</f>
        <v>0</v>
      </c>
      <c r="X33" s="359">
        <f>SUMIFS('H-32A-WP06a - Debt Serv Monthly'!AA$21:AA$872,'H-32A-WP06a - Debt Serv Monthly'!$B$21:$B$872,'H-32A-WP06 - Debt Service'!$B33)</f>
        <v>0</v>
      </c>
      <c r="Y33" s="359">
        <f>SUMIFS('H-32A-WP06a - Debt Serv Monthly'!AB$21:AB$872,'H-32A-WP06a - Debt Serv Monthly'!$B$21:$B$872,'H-32A-WP06 - Debt Service'!$B33)</f>
        <v>0</v>
      </c>
      <c r="Z33" s="359">
        <f>SUMIFS('H-32A-WP06a - Debt Serv Monthly'!AC$21:AC$872,'H-32A-WP06a - Debt Serv Monthly'!$B$21:$B$872,'H-32A-WP06 - Debt Service'!$B33)</f>
        <v>0</v>
      </c>
      <c r="AA33" s="359">
        <f>SUMIFS('H-32A-WP06a - Debt Serv Monthly'!AD$21:AD$872,'H-32A-WP06a - Debt Serv Monthly'!$B$21:$B$872,'H-32A-WP06 - Debt Service'!$B33)</f>
        <v>0</v>
      </c>
      <c r="AB33" s="359">
        <f>SUMIFS('H-32A-WP06a - Debt Serv Monthly'!AE$21:AE$872,'H-32A-WP06a - Debt Serv Monthly'!$B$21:$B$872,'H-32A-WP06 - Debt Service'!$B33)</f>
        <v>0</v>
      </c>
      <c r="AC33" s="359">
        <f>SUMIFS('H-32A-WP06a - Debt Serv Monthly'!AG$21:AG$872,'H-32A-WP06a - Debt Serv Monthly'!$B$21:$B$872,'H-32A-WP06 - Debt Service'!$B33)</f>
        <v>0</v>
      </c>
      <c r="AD33" s="359">
        <v>27467.897697723249</v>
      </c>
    </row>
    <row r="34" spans="2:30">
      <c r="B34" s="357">
        <f t="shared" ref="B34:B97" si="0">B33+1</f>
        <v>2021</v>
      </c>
      <c r="C34" s="575">
        <f>SUMIFS('H-32A-WP06a - Debt Serv Monthly'!$E$21:$E$872,'H-32A-WP06a - Debt Serv Monthly'!$B$21:$B$872,'H-32A-WP06 - Debt Service'!B34)</f>
        <v>0</v>
      </c>
      <c r="D34" s="575">
        <f>SUMIFS('H-32A-WP06a - Debt Serv Monthly'!F$21:F$872,'H-32A-WP06a - Debt Serv Monthly'!$B$21:$B$872,'H-32A-WP06 - Debt Service'!$B34)</f>
        <v>0</v>
      </c>
      <c r="E34" s="575">
        <f>SUMIFS('H-32A-WP06a - Debt Serv Monthly'!G$21:G$872,'H-32A-WP06a - Debt Serv Monthly'!$B$21:$B$872,'H-32A-WP06 - Debt Service'!$B34)</f>
        <v>0</v>
      </c>
      <c r="F34" s="575">
        <f>SUMIFS('H-32A-WP06a - Debt Serv Monthly'!H$21:H$872,'H-32A-WP06a - Debt Serv Monthly'!$B$21:$B$872,'H-32A-WP06 - Debt Service'!$B34)</f>
        <v>0</v>
      </c>
      <c r="G34" s="575">
        <f>SUMIFS('H-32A-WP06a - Debt Serv Monthly'!I$21:I$872,'H-32A-WP06a - Debt Serv Monthly'!$B$21:$B$872,'H-32A-WP06 - Debt Service'!$B34)</f>
        <v>0</v>
      </c>
      <c r="H34" s="575">
        <f>SUMIFS('H-32A-WP06a - Debt Serv Monthly'!J$21:J$872,'H-32A-WP06a - Debt Serv Monthly'!$B$21:$B$872,'H-32A-WP06 - Debt Service'!$B34)</f>
        <v>0</v>
      </c>
      <c r="I34" s="575">
        <f>SUMIFS('H-32A-WP06a - Debt Serv Monthly'!K$21:K$872,'H-32A-WP06a - Debt Serv Monthly'!$B$21:$B$872,'H-32A-WP06 - Debt Service'!$B34)</f>
        <v>0</v>
      </c>
      <c r="J34" s="575">
        <f>SUMIFS('H-32A-WP06a - Debt Serv Monthly'!L$21:L$872,'H-32A-WP06a - Debt Serv Monthly'!$B$21:$B$872,'H-32A-WP06 - Debt Service'!$B34)</f>
        <v>0</v>
      </c>
      <c r="K34" s="575">
        <f>SUMIFS('H-32A-WP06a - Debt Serv Monthly'!M$21:M$872,'H-32A-WP06a - Debt Serv Monthly'!$B$21:$B$872,'H-32A-WP06 - Debt Service'!$B34)</f>
        <v>0</v>
      </c>
      <c r="L34" s="575">
        <f>SUMIFS('H-32A-WP06a - Debt Serv Monthly'!N$21:N$872,'H-32A-WP06a - Debt Serv Monthly'!$B$21:$B$872,'H-32A-WP06 - Debt Service'!$B34)</f>
        <v>0</v>
      </c>
      <c r="M34" s="575">
        <f>SUMIFS('H-32A-WP06a - Debt Serv Monthly'!O$21:O$872,'H-32A-WP06a - Debt Serv Monthly'!$B$21:$B$872,'H-32A-WP06 - Debt Service'!$B34)</f>
        <v>0</v>
      </c>
      <c r="N34" s="575">
        <f>SUMIFS('H-32A-WP06a - Debt Serv Monthly'!P$21:P$872,'H-32A-WP06a - Debt Serv Monthly'!$B$21:$B$872,'H-32A-WP06 - Debt Service'!$B34)</f>
        <v>0</v>
      </c>
      <c r="O34" s="575">
        <v>1855496.4707063397</v>
      </c>
      <c r="Q34" s="357">
        <f t="shared" ref="Q34:Q97" si="1">Q33+1</f>
        <v>2021</v>
      </c>
      <c r="R34" s="359">
        <f>SUMIFS('H-32A-WP06a - Debt Serv Monthly'!U$21:U$872,'H-32A-WP06a - Debt Serv Monthly'!$B$21:$B$872,'H-32A-WP06 - Debt Service'!$B34)</f>
        <v>0</v>
      </c>
      <c r="S34" s="359">
        <f>SUMIFS('H-32A-WP06a - Debt Serv Monthly'!V$21:V$872,'H-32A-WP06a - Debt Serv Monthly'!$B$21:$B$872,'H-32A-WP06 - Debt Service'!$B34)</f>
        <v>0</v>
      </c>
      <c r="T34" s="359">
        <f>SUMIFS('H-32A-WP06a - Debt Serv Monthly'!W$21:W$872,'H-32A-WP06a - Debt Serv Monthly'!$B$21:$B$872,'H-32A-WP06 - Debt Service'!$B34)</f>
        <v>0</v>
      </c>
      <c r="U34" s="359">
        <f>SUMIFS('H-32A-WP06a - Debt Serv Monthly'!X$21:X$872,'H-32A-WP06a - Debt Serv Monthly'!$B$21:$B$872,'H-32A-WP06 - Debt Service'!$B34)</f>
        <v>0</v>
      </c>
      <c r="V34" s="359">
        <f>SUMIFS('H-32A-WP06a - Debt Serv Monthly'!Y$21:Y$872,'H-32A-WP06a - Debt Serv Monthly'!$B$21:$B$872,'H-32A-WP06 - Debt Service'!$B34)</f>
        <v>0</v>
      </c>
      <c r="W34" s="359">
        <f>SUMIFS('H-32A-WP06a - Debt Serv Monthly'!Z$21:Z$872,'H-32A-WP06a - Debt Serv Monthly'!$B$21:$B$872,'H-32A-WP06 - Debt Service'!$B34)</f>
        <v>0</v>
      </c>
      <c r="X34" s="359">
        <f>SUMIFS('H-32A-WP06a - Debt Serv Monthly'!AA$21:AA$872,'H-32A-WP06a - Debt Serv Monthly'!$B$21:$B$872,'H-32A-WP06 - Debt Service'!$B34)</f>
        <v>0</v>
      </c>
      <c r="Y34" s="359">
        <f>SUMIFS('H-32A-WP06a - Debt Serv Monthly'!AB$21:AB$872,'H-32A-WP06a - Debt Serv Monthly'!$B$21:$B$872,'H-32A-WP06 - Debt Service'!$B34)</f>
        <v>0</v>
      </c>
      <c r="Z34" s="359">
        <f>SUMIFS('H-32A-WP06a - Debt Serv Monthly'!AC$21:AC$872,'H-32A-WP06a - Debt Serv Monthly'!$B$21:$B$872,'H-32A-WP06 - Debt Service'!$B34)</f>
        <v>0</v>
      </c>
      <c r="AA34" s="359">
        <f>SUMIFS('H-32A-WP06a - Debt Serv Monthly'!AD$21:AD$872,'H-32A-WP06a - Debt Serv Monthly'!$B$21:$B$872,'H-32A-WP06 - Debt Service'!$B34)</f>
        <v>0</v>
      </c>
      <c r="AB34" s="359">
        <f>SUMIFS('H-32A-WP06a - Debt Serv Monthly'!AE$21:AE$872,'H-32A-WP06a - Debt Serv Monthly'!$B$21:$B$872,'H-32A-WP06 - Debt Service'!$B34)</f>
        <v>0</v>
      </c>
      <c r="AC34" s="359">
        <f>SUMIFS('H-32A-WP06a - Debt Serv Monthly'!AG$21:AG$872,'H-32A-WP06a - Debt Serv Monthly'!$B$21:$B$872,'H-32A-WP06 - Debt Service'!$B34)</f>
        <v>0</v>
      </c>
      <c r="AD34" s="359">
        <v>46339.67962321682</v>
      </c>
    </row>
    <row r="35" spans="2:30">
      <c r="B35" s="357">
        <f t="shared" si="0"/>
        <v>2022</v>
      </c>
      <c r="C35" s="575">
        <f>SUMIFS('H-32A-WP06a - Debt Serv Monthly'!$E$21:$E$872,'H-32A-WP06a - Debt Serv Monthly'!$B$21:$B$872,'H-32A-WP06 - Debt Service'!B35)</f>
        <v>0</v>
      </c>
      <c r="D35" s="575">
        <f>SUMIFS('H-32A-WP06a - Debt Serv Monthly'!F$21:F$872,'H-32A-WP06a - Debt Serv Monthly'!$B$21:$B$872,'H-32A-WP06 - Debt Service'!$B35)</f>
        <v>0</v>
      </c>
      <c r="E35" s="575">
        <f>SUMIFS('H-32A-WP06a - Debt Serv Monthly'!G$21:G$872,'H-32A-WP06a - Debt Serv Monthly'!$B$21:$B$872,'H-32A-WP06 - Debt Service'!$B35)</f>
        <v>0</v>
      </c>
      <c r="F35" s="575">
        <f>SUMIFS('H-32A-WP06a - Debt Serv Monthly'!H$21:H$872,'H-32A-WP06a - Debt Serv Monthly'!$B$21:$B$872,'H-32A-WP06 - Debt Service'!$B35)</f>
        <v>0</v>
      </c>
      <c r="G35" s="575">
        <f>SUMIFS('H-32A-WP06a - Debt Serv Monthly'!I$21:I$872,'H-32A-WP06a - Debt Serv Monthly'!$B$21:$B$872,'H-32A-WP06 - Debt Service'!$B35)</f>
        <v>0</v>
      </c>
      <c r="H35" s="575">
        <f>SUMIFS('H-32A-WP06a - Debt Serv Monthly'!J$21:J$872,'H-32A-WP06a - Debt Serv Monthly'!$B$21:$B$872,'H-32A-WP06 - Debt Service'!$B35)</f>
        <v>0</v>
      </c>
      <c r="I35" s="575">
        <f>SUMIFS('H-32A-WP06a - Debt Serv Monthly'!K$21:K$872,'H-32A-WP06a - Debt Serv Monthly'!$B$21:$B$872,'H-32A-WP06 - Debt Service'!$B35)</f>
        <v>0</v>
      </c>
      <c r="J35" s="575">
        <f>SUMIFS('H-32A-WP06a - Debt Serv Monthly'!L$21:L$872,'H-32A-WP06a - Debt Serv Monthly'!$B$21:$B$872,'H-32A-WP06 - Debt Service'!$B35)</f>
        <v>0</v>
      </c>
      <c r="K35" s="575">
        <f>SUMIFS('H-32A-WP06a - Debt Serv Monthly'!M$21:M$872,'H-32A-WP06a - Debt Serv Monthly'!$B$21:$B$872,'H-32A-WP06 - Debt Service'!$B35)</f>
        <v>0</v>
      </c>
      <c r="L35" s="575">
        <f>SUMIFS('H-32A-WP06a - Debt Serv Monthly'!N$21:N$872,'H-32A-WP06a - Debt Serv Monthly'!$B$21:$B$872,'H-32A-WP06 - Debt Service'!$B35)</f>
        <v>0</v>
      </c>
      <c r="M35" s="575">
        <f>SUMIFS('H-32A-WP06a - Debt Serv Monthly'!O$21:O$872,'H-32A-WP06a - Debt Serv Monthly'!$B$21:$B$872,'H-32A-WP06 - Debt Service'!$B35)</f>
        <v>0</v>
      </c>
      <c r="N35" s="575">
        <f>SUMIFS('H-32A-WP06a - Debt Serv Monthly'!P$21:P$872,'H-32A-WP06a - Debt Serv Monthly'!$B$21:$B$872,'H-32A-WP06 - Debt Service'!$B35)</f>
        <v>0</v>
      </c>
      <c r="O35" s="575">
        <v>2594582.6538971006</v>
      </c>
      <c r="Q35" s="357">
        <f t="shared" si="1"/>
        <v>2022</v>
      </c>
      <c r="R35" s="359">
        <f>SUMIFS('H-32A-WP06a - Debt Serv Monthly'!U$21:U$872,'H-32A-WP06a - Debt Serv Monthly'!$B$21:$B$872,'H-32A-WP06 - Debt Service'!$B35)</f>
        <v>0</v>
      </c>
      <c r="S35" s="359">
        <f>SUMIFS('H-32A-WP06a - Debt Serv Monthly'!V$21:V$872,'H-32A-WP06a - Debt Serv Monthly'!$B$21:$B$872,'H-32A-WP06 - Debt Service'!$B35)</f>
        <v>0</v>
      </c>
      <c r="T35" s="359">
        <f>SUMIFS('H-32A-WP06a - Debt Serv Monthly'!W$21:W$872,'H-32A-WP06a - Debt Serv Monthly'!$B$21:$B$872,'H-32A-WP06 - Debt Service'!$B35)</f>
        <v>0</v>
      </c>
      <c r="U35" s="359">
        <f>SUMIFS('H-32A-WP06a - Debt Serv Monthly'!X$21:X$872,'H-32A-WP06a - Debt Serv Monthly'!$B$21:$B$872,'H-32A-WP06 - Debt Service'!$B35)</f>
        <v>0</v>
      </c>
      <c r="V35" s="359">
        <f>SUMIFS('H-32A-WP06a - Debt Serv Monthly'!Y$21:Y$872,'H-32A-WP06a - Debt Serv Monthly'!$B$21:$B$872,'H-32A-WP06 - Debt Service'!$B35)</f>
        <v>0</v>
      </c>
      <c r="W35" s="359">
        <f>SUMIFS('H-32A-WP06a - Debt Serv Monthly'!Z$21:Z$872,'H-32A-WP06a - Debt Serv Monthly'!$B$21:$B$872,'H-32A-WP06 - Debt Service'!$B35)</f>
        <v>0</v>
      </c>
      <c r="X35" s="359">
        <f>SUMIFS('H-32A-WP06a - Debt Serv Monthly'!AA$21:AA$872,'H-32A-WP06a - Debt Serv Monthly'!$B$21:$B$872,'H-32A-WP06 - Debt Service'!$B35)</f>
        <v>0</v>
      </c>
      <c r="Y35" s="359">
        <f>SUMIFS('H-32A-WP06a - Debt Serv Monthly'!AB$21:AB$872,'H-32A-WP06a - Debt Serv Monthly'!$B$21:$B$872,'H-32A-WP06 - Debt Service'!$B35)</f>
        <v>0</v>
      </c>
      <c r="Z35" s="359">
        <f>SUMIFS('H-32A-WP06a - Debt Serv Monthly'!AC$21:AC$872,'H-32A-WP06a - Debt Serv Monthly'!$B$21:$B$872,'H-32A-WP06 - Debt Service'!$B35)</f>
        <v>0</v>
      </c>
      <c r="AA35" s="359">
        <f>SUMIFS('H-32A-WP06a - Debt Serv Monthly'!AD$21:AD$872,'H-32A-WP06a - Debt Serv Monthly'!$B$21:$B$872,'H-32A-WP06 - Debt Service'!$B35)</f>
        <v>0</v>
      </c>
      <c r="AB35" s="359">
        <f>SUMIFS('H-32A-WP06a - Debt Serv Monthly'!AE$21:AE$872,'H-32A-WP06a - Debt Serv Monthly'!$B$21:$B$872,'H-32A-WP06 - Debt Service'!$B35)</f>
        <v>0</v>
      </c>
      <c r="AC35" s="359">
        <f>SUMIFS('H-32A-WP06a - Debt Serv Monthly'!AG$21:AG$872,'H-32A-WP06a - Debt Serv Monthly'!$B$21:$B$872,'H-32A-WP06 - Debt Service'!$B35)</f>
        <v>0</v>
      </c>
      <c r="AD35" s="359">
        <v>68642.694626072873</v>
      </c>
    </row>
    <row r="36" spans="2:30">
      <c r="B36" s="357">
        <f t="shared" si="0"/>
        <v>2023</v>
      </c>
      <c r="C36" s="575">
        <f>SUMIFS('H-32A-WP06a - Debt Serv Monthly'!$E$21:$E$872,'H-32A-WP06a - Debt Serv Monthly'!$B$21:$B$872,'H-32A-WP06 - Debt Service'!B36)</f>
        <v>0</v>
      </c>
      <c r="D36" s="575">
        <f>SUMIFS('H-32A-WP06a - Debt Serv Monthly'!F$21:F$872,'H-32A-WP06a - Debt Serv Monthly'!$B$21:$B$872,'H-32A-WP06 - Debt Service'!$B36)</f>
        <v>0</v>
      </c>
      <c r="E36" s="575">
        <f>SUMIFS('H-32A-WP06a - Debt Serv Monthly'!G$21:G$872,'H-32A-WP06a - Debt Serv Monthly'!$B$21:$B$872,'H-32A-WP06 - Debt Service'!$B36)</f>
        <v>0</v>
      </c>
      <c r="F36" s="575">
        <f>SUMIFS('H-32A-WP06a - Debt Serv Monthly'!H$21:H$872,'H-32A-WP06a - Debt Serv Monthly'!$B$21:$B$872,'H-32A-WP06 - Debt Service'!$B36)</f>
        <v>0</v>
      </c>
      <c r="G36" s="575">
        <f>SUMIFS('H-32A-WP06a - Debt Serv Monthly'!I$21:I$872,'H-32A-WP06a - Debt Serv Monthly'!$B$21:$B$872,'H-32A-WP06 - Debt Service'!$B36)</f>
        <v>0</v>
      </c>
      <c r="H36" s="575">
        <f>SUMIFS('H-32A-WP06a - Debt Serv Monthly'!J$21:J$872,'H-32A-WP06a - Debt Serv Monthly'!$B$21:$B$872,'H-32A-WP06 - Debt Service'!$B36)</f>
        <v>0</v>
      </c>
      <c r="I36" s="575">
        <f>SUMIFS('H-32A-WP06a - Debt Serv Monthly'!K$21:K$872,'H-32A-WP06a - Debt Serv Monthly'!$B$21:$B$872,'H-32A-WP06 - Debt Service'!$B36)</f>
        <v>0</v>
      </c>
      <c r="J36" s="575">
        <f>SUMIFS('H-32A-WP06a - Debt Serv Monthly'!L$21:L$872,'H-32A-WP06a - Debt Serv Monthly'!$B$21:$B$872,'H-32A-WP06 - Debt Service'!$B36)</f>
        <v>0</v>
      </c>
      <c r="K36" s="575">
        <f>SUMIFS('H-32A-WP06a - Debt Serv Monthly'!M$21:M$872,'H-32A-WP06a - Debt Serv Monthly'!$B$21:$B$872,'H-32A-WP06 - Debt Service'!$B36)</f>
        <v>0</v>
      </c>
      <c r="L36" s="575">
        <f>SUMIFS('H-32A-WP06a - Debt Serv Monthly'!N$21:N$872,'H-32A-WP06a - Debt Serv Monthly'!$B$21:$B$872,'H-32A-WP06 - Debt Service'!$B36)</f>
        <v>0</v>
      </c>
      <c r="M36" s="575">
        <f>SUMIFS('H-32A-WP06a - Debt Serv Monthly'!O$21:O$872,'H-32A-WP06a - Debt Serv Monthly'!$B$21:$B$872,'H-32A-WP06 - Debt Service'!$B36)</f>
        <v>0</v>
      </c>
      <c r="N36" s="575">
        <f>SUMIFS('H-32A-WP06a - Debt Serv Monthly'!P$21:P$872,'H-32A-WP06a - Debt Serv Monthly'!$B$21:$B$872,'H-32A-WP06 - Debt Service'!$B36)</f>
        <v>0</v>
      </c>
      <c r="O36" s="575">
        <v>2594582.6538971006</v>
      </c>
      <c r="Q36" s="357">
        <f t="shared" si="1"/>
        <v>2023</v>
      </c>
      <c r="R36" s="359">
        <f>SUMIFS('H-32A-WP06a - Debt Serv Monthly'!U$21:U$872,'H-32A-WP06a - Debt Serv Monthly'!$B$21:$B$872,'H-32A-WP06 - Debt Service'!$B36)</f>
        <v>0</v>
      </c>
      <c r="S36" s="359">
        <f>SUMIFS('H-32A-WP06a - Debt Serv Monthly'!V$21:V$872,'H-32A-WP06a - Debt Serv Monthly'!$B$21:$B$872,'H-32A-WP06 - Debt Service'!$B36)</f>
        <v>0</v>
      </c>
      <c r="T36" s="359">
        <f>SUMIFS('H-32A-WP06a - Debt Serv Monthly'!W$21:W$872,'H-32A-WP06a - Debt Serv Monthly'!$B$21:$B$872,'H-32A-WP06 - Debt Service'!$B36)</f>
        <v>0</v>
      </c>
      <c r="U36" s="359">
        <f>SUMIFS('H-32A-WP06a - Debt Serv Monthly'!X$21:X$872,'H-32A-WP06a - Debt Serv Monthly'!$B$21:$B$872,'H-32A-WP06 - Debt Service'!$B36)</f>
        <v>0</v>
      </c>
      <c r="V36" s="359">
        <f>SUMIFS('H-32A-WP06a - Debt Serv Monthly'!Y$21:Y$872,'H-32A-WP06a - Debt Serv Monthly'!$B$21:$B$872,'H-32A-WP06 - Debt Service'!$B36)</f>
        <v>0</v>
      </c>
      <c r="W36" s="359">
        <f>SUMIFS('H-32A-WP06a - Debt Serv Monthly'!Z$21:Z$872,'H-32A-WP06a - Debt Serv Monthly'!$B$21:$B$872,'H-32A-WP06 - Debt Service'!$B36)</f>
        <v>0</v>
      </c>
      <c r="X36" s="359">
        <f>SUMIFS('H-32A-WP06a - Debt Serv Monthly'!AA$21:AA$872,'H-32A-WP06a - Debt Serv Monthly'!$B$21:$B$872,'H-32A-WP06 - Debt Service'!$B36)</f>
        <v>0</v>
      </c>
      <c r="Y36" s="359">
        <f>SUMIFS('H-32A-WP06a - Debt Serv Monthly'!AB$21:AB$872,'H-32A-WP06a - Debt Serv Monthly'!$B$21:$B$872,'H-32A-WP06 - Debt Service'!$B36)</f>
        <v>0</v>
      </c>
      <c r="Z36" s="359">
        <f>SUMIFS('H-32A-WP06a - Debt Serv Monthly'!AC$21:AC$872,'H-32A-WP06a - Debt Serv Monthly'!$B$21:$B$872,'H-32A-WP06 - Debt Service'!$B36)</f>
        <v>0</v>
      </c>
      <c r="AA36" s="359">
        <f>SUMIFS('H-32A-WP06a - Debt Serv Monthly'!AD$21:AD$872,'H-32A-WP06a - Debt Serv Monthly'!$B$21:$B$872,'H-32A-WP06 - Debt Service'!$B36)</f>
        <v>0</v>
      </c>
      <c r="AB36" s="359">
        <f>SUMIFS('H-32A-WP06a - Debt Serv Monthly'!AE$21:AE$872,'H-32A-WP06a - Debt Serv Monthly'!$B$21:$B$872,'H-32A-WP06 - Debt Service'!$B36)</f>
        <v>0</v>
      </c>
      <c r="AC36" s="359">
        <f>SUMIFS('H-32A-WP06a - Debt Serv Monthly'!AG$21:AG$872,'H-32A-WP06a - Debt Serv Monthly'!$B$21:$B$872,'H-32A-WP06 - Debt Service'!$B36)</f>
        <v>0</v>
      </c>
      <c r="AD36" s="359">
        <v>68642.694626072873</v>
      </c>
    </row>
    <row r="37" spans="2:30">
      <c r="B37" s="357">
        <f t="shared" si="0"/>
        <v>2024</v>
      </c>
      <c r="C37" s="575">
        <f>SUMIFS('H-32A-WP06a - Debt Serv Monthly'!$E$21:$E$872,'H-32A-WP06a - Debt Serv Monthly'!$B$21:$B$872,'H-32A-WP06 - Debt Service'!B37)</f>
        <v>0</v>
      </c>
      <c r="D37" s="575">
        <f>SUMIFS('H-32A-WP06a - Debt Serv Monthly'!F$21:F$872,'H-32A-WP06a - Debt Serv Monthly'!$B$21:$B$872,'H-32A-WP06 - Debt Service'!$B37)</f>
        <v>0</v>
      </c>
      <c r="E37" s="575">
        <f>SUMIFS('H-32A-WP06a - Debt Serv Monthly'!G$21:G$872,'H-32A-WP06a - Debt Serv Monthly'!$B$21:$B$872,'H-32A-WP06 - Debt Service'!$B37)</f>
        <v>0</v>
      </c>
      <c r="F37" s="575">
        <f>SUMIFS('H-32A-WP06a - Debt Serv Monthly'!H$21:H$872,'H-32A-WP06a - Debt Serv Monthly'!$B$21:$B$872,'H-32A-WP06 - Debt Service'!$B37)</f>
        <v>0</v>
      </c>
      <c r="G37" s="575">
        <f>SUMIFS('H-32A-WP06a - Debt Serv Monthly'!I$21:I$872,'H-32A-WP06a - Debt Serv Monthly'!$B$21:$B$872,'H-32A-WP06 - Debt Service'!$B37)</f>
        <v>0</v>
      </c>
      <c r="H37" s="575">
        <f>SUMIFS('H-32A-WP06a - Debt Serv Monthly'!J$21:J$872,'H-32A-WP06a - Debt Serv Monthly'!$B$21:$B$872,'H-32A-WP06 - Debt Service'!$B37)</f>
        <v>0</v>
      </c>
      <c r="I37" s="575">
        <f>SUMIFS('H-32A-WP06a - Debt Serv Monthly'!K$21:K$872,'H-32A-WP06a - Debt Serv Monthly'!$B$21:$B$872,'H-32A-WP06 - Debt Service'!$B37)</f>
        <v>0</v>
      </c>
      <c r="J37" s="575">
        <f>SUMIFS('H-32A-WP06a - Debt Serv Monthly'!L$21:L$872,'H-32A-WP06a - Debt Serv Monthly'!$B$21:$B$872,'H-32A-WP06 - Debt Service'!$B37)</f>
        <v>0</v>
      </c>
      <c r="K37" s="575">
        <f>SUMIFS('H-32A-WP06a - Debt Serv Monthly'!M$21:M$872,'H-32A-WP06a - Debt Serv Monthly'!$B$21:$B$872,'H-32A-WP06 - Debt Service'!$B37)</f>
        <v>0</v>
      </c>
      <c r="L37" s="575">
        <f>SUMIFS('H-32A-WP06a - Debt Serv Monthly'!N$21:N$872,'H-32A-WP06a - Debt Serv Monthly'!$B$21:$B$872,'H-32A-WP06 - Debt Service'!$B37)</f>
        <v>0</v>
      </c>
      <c r="M37" s="575">
        <f>SUMIFS('H-32A-WP06a - Debt Serv Monthly'!O$21:O$872,'H-32A-WP06a - Debt Serv Monthly'!$B$21:$B$872,'H-32A-WP06 - Debt Service'!$B37)</f>
        <v>0</v>
      </c>
      <c r="N37" s="575">
        <f>SUMIFS('H-32A-WP06a - Debt Serv Monthly'!P$21:P$872,'H-32A-WP06a - Debt Serv Monthly'!$B$21:$B$872,'H-32A-WP06 - Debt Service'!$B37)</f>
        <v>0</v>
      </c>
      <c r="O37" s="575">
        <v>2594582.6538971006</v>
      </c>
      <c r="Q37" s="357">
        <f t="shared" si="1"/>
        <v>2024</v>
      </c>
      <c r="R37" s="359">
        <f>SUMIFS('H-32A-WP06a - Debt Serv Monthly'!U$21:U$872,'H-32A-WP06a - Debt Serv Monthly'!$B$21:$B$872,'H-32A-WP06 - Debt Service'!$B37)</f>
        <v>0</v>
      </c>
      <c r="S37" s="359">
        <f>SUMIFS('H-32A-WP06a - Debt Serv Monthly'!V$21:V$872,'H-32A-WP06a - Debt Serv Monthly'!$B$21:$B$872,'H-32A-WP06 - Debt Service'!$B37)</f>
        <v>0</v>
      </c>
      <c r="T37" s="359">
        <f>SUMIFS('H-32A-WP06a - Debt Serv Monthly'!W$21:W$872,'H-32A-WP06a - Debt Serv Monthly'!$B$21:$B$872,'H-32A-WP06 - Debt Service'!$B37)</f>
        <v>0</v>
      </c>
      <c r="U37" s="359">
        <f>SUMIFS('H-32A-WP06a - Debt Serv Monthly'!X$21:X$872,'H-32A-WP06a - Debt Serv Monthly'!$B$21:$B$872,'H-32A-WP06 - Debt Service'!$B37)</f>
        <v>0</v>
      </c>
      <c r="V37" s="359">
        <f>SUMIFS('H-32A-WP06a - Debt Serv Monthly'!Y$21:Y$872,'H-32A-WP06a - Debt Serv Monthly'!$B$21:$B$872,'H-32A-WP06 - Debt Service'!$B37)</f>
        <v>0</v>
      </c>
      <c r="W37" s="359">
        <f>SUMIFS('H-32A-WP06a - Debt Serv Monthly'!Z$21:Z$872,'H-32A-WP06a - Debt Serv Monthly'!$B$21:$B$872,'H-32A-WP06 - Debt Service'!$B37)</f>
        <v>0</v>
      </c>
      <c r="X37" s="359">
        <f>SUMIFS('H-32A-WP06a - Debt Serv Monthly'!AA$21:AA$872,'H-32A-WP06a - Debt Serv Monthly'!$B$21:$B$872,'H-32A-WP06 - Debt Service'!$B37)</f>
        <v>0</v>
      </c>
      <c r="Y37" s="359">
        <f>SUMIFS('H-32A-WP06a - Debt Serv Monthly'!AB$21:AB$872,'H-32A-WP06a - Debt Serv Monthly'!$B$21:$B$872,'H-32A-WP06 - Debt Service'!$B37)</f>
        <v>0</v>
      </c>
      <c r="Z37" s="359">
        <f>SUMIFS('H-32A-WP06a - Debt Serv Monthly'!AC$21:AC$872,'H-32A-WP06a - Debt Serv Monthly'!$B$21:$B$872,'H-32A-WP06 - Debt Service'!$B37)</f>
        <v>0</v>
      </c>
      <c r="AA37" s="359">
        <f>SUMIFS('H-32A-WP06a - Debt Serv Monthly'!AD$21:AD$872,'H-32A-WP06a - Debt Serv Monthly'!$B$21:$B$872,'H-32A-WP06 - Debt Service'!$B37)</f>
        <v>0</v>
      </c>
      <c r="AB37" s="359">
        <f>SUMIFS('H-32A-WP06a - Debt Serv Monthly'!AE$21:AE$872,'H-32A-WP06a - Debt Serv Monthly'!$B$21:$B$872,'H-32A-WP06 - Debt Service'!$B37)</f>
        <v>0</v>
      </c>
      <c r="AC37" s="359">
        <f>SUMIFS('H-32A-WP06a - Debt Serv Monthly'!AG$21:AG$872,'H-32A-WP06a - Debt Serv Monthly'!$B$21:$B$872,'H-32A-WP06 - Debt Service'!$B37)</f>
        <v>0</v>
      </c>
      <c r="AD37" s="359">
        <v>68642.694626072873</v>
      </c>
    </row>
    <row r="38" spans="2:30">
      <c r="B38" s="357">
        <f t="shared" si="0"/>
        <v>2025</v>
      </c>
      <c r="C38" s="575">
        <f>SUMIFS('H-32A-WP06a - Debt Serv Monthly'!$E$21:$E$872,'H-32A-WP06a - Debt Serv Monthly'!$B$21:$B$872,'H-32A-WP06 - Debt Service'!B38)</f>
        <v>0</v>
      </c>
      <c r="D38" s="575">
        <f>SUMIFS('H-32A-WP06a - Debt Serv Monthly'!F$21:F$872,'H-32A-WP06a - Debt Serv Monthly'!$B$21:$B$872,'H-32A-WP06 - Debt Service'!$B38)</f>
        <v>0</v>
      </c>
      <c r="E38" s="575">
        <f>SUMIFS('H-32A-WP06a - Debt Serv Monthly'!G$21:G$872,'H-32A-WP06a - Debt Serv Monthly'!$B$21:$B$872,'H-32A-WP06 - Debt Service'!$B38)</f>
        <v>0</v>
      </c>
      <c r="F38" s="575">
        <f>SUMIFS('H-32A-WP06a - Debt Serv Monthly'!H$21:H$872,'H-32A-WP06a - Debt Serv Monthly'!$B$21:$B$872,'H-32A-WP06 - Debt Service'!$B38)</f>
        <v>0</v>
      </c>
      <c r="G38" s="575">
        <f>SUMIFS('H-32A-WP06a - Debt Serv Monthly'!I$21:I$872,'H-32A-WP06a - Debt Serv Monthly'!$B$21:$B$872,'H-32A-WP06 - Debt Service'!$B38)</f>
        <v>0</v>
      </c>
      <c r="H38" s="575">
        <f>SUMIFS('H-32A-WP06a - Debt Serv Monthly'!J$21:J$872,'H-32A-WP06a - Debt Serv Monthly'!$B$21:$B$872,'H-32A-WP06 - Debt Service'!$B38)</f>
        <v>0</v>
      </c>
      <c r="I38" s="575">
        <f>SUMIFS('H-32A-WP06a - Debt Serv Monthly'!K$21:K$872,'H-32A-WP06a - Debt Serv Monthly'!$B$21:$B$872,'H-32A-WP06 - Debt Service'!$B38)</f>
        <v>0</v>
      </c>
      <c r="J38" s="575">
        <f>SUMIFS('H-32A-WP06a - Debt Serv Monthly'!L$21:L$872,'H-32A-WP06a - Debt Serv Monthly'!$B$21:$B$872,'H-32A-WP06 - Debt Service'!$B38)</f>
        <v>0</v>
      </c>
      <c r="K38" s="575">
        <f>SUMIFS('H-32A-WP06a - Debt Serv Monthly'!M$21:M$872,'H-32A-WP06a - Debt Serv Monthly'!$B$21:$B$872,'H-32A-WP06 - Debt Service'!$B38)</f>
        <v>0</v>
      </c>
      <c r="L38" s="575">
        <f>SUMIFS('H-32A-WP06a - Debt Serv Monthly'!N$21:N$872,'H-32A-WP06a - Debt Serv Monthly'!$B$21:$B$872,'H-32A-WP06 - Debt Service'!$B38)</f>
        <v>0</v>
      </c>
      <c r="M38" s="575">
        <f>SUMIFS('H-32A-WP06a - Debt Serv Monthly'!O$21:O$872,'H-32A-WP06a - Debt Serv Monthly'!$B$21:$B$872,'H-32A-WP06 - Debt Service'!$B38)</f>
        <v>0</v>
      </c>
      <c r="N38" s="575">
        <f>SUMIFS('H-32A-WP06a - Debt Serv Monthly'!P$21:P$872,'H-32A-WP06a - Debt Serv Monthly'!$B$21:$B$872,'H-32A-WP06 - Debt Service'!$B38)</f>
        <v>0</v>
      </c>
      <c r="O38" s="575">
        <v>2594582.6538971006</v>
      </c>
      <c r="Q38" s="357">
        <f t="shared" si="1"/>
        <v>2025</v>
      </c>
      <c r="R38" s="359">
        <f>SUMIFS('H-32A-WP06a - Debt Serv Monthly'!U$21:U$872,'H-32A-WP06a - Debt Serv Monthly'!$B$21:$B$872,'H-32A-WP06 - Debt Service'!$B38)</f>
        <v>0</v>
      </c>
      <c r="S38" s="359">
        <f>SUMIFS('H-32A-WP06a - Debt Serv Monthly'!V$21:V$872,'H-32A-WP06a - Debt Serv Monthly'!$B$21:$B$872,'H-32A-WP06 - Debt Service'!$B38)</f>
        <v>0</v>
      </c>
      <c r="T38" s="359">
        <f>SUMIFS('H-32A-WP06a - Debt Serv Monthly'!W$21:W$872,'H-32A-WP06a - Debt Serv Monthly'!$B$21:$B$872,'H-32A-WP06 - Debt Service'!$B38)</f>
        <v>0</v>
      </c>
      <c r="U38" s="359">
        <f>SUMIFS('H-32A-WP06a - Debt Serv Monthly'!X$21:X$872,'H-32A-WP06a - Debt Serv Monthly'!$B$21:$B$872,'H-32A-WP06 - Debt Service'!$B38)</f>
        <v>0</v>
      </c>
      <c r="V38" s="359">
        <f>SUMIFS('H-32A-WP06a - Debt Serv Monthly'!Y$21:Y$872,'H-32A-WP06a - Debt Serv Monthly'!$B$21:$B$872,'H-32A-WP06 - Debt Service'!$B38)</f>
        <v>0</v>
      </c>
      <c r="W38" s="359">
        <f>SUMIFS('H-32A-WP06a - Debt Serv Monthly'!Z$21:Z$872,'H-32A-WP06a - Debt Serv Monthly'!$B$21:$B$872,'H-32A-WP06 - Debt Service'!$B38)</f>
        <v>0</v>
      </c>
      <c r="X38" s="359">
        <f>SUMIFS('H-32A-WP06a - Debt Serv Monthly'!AA$21:AA$872,'H-32A-WP06a - Debt Serv Monthly'!$B$21:$B$872,'H-32A-WP06 - Debt Service'!$B38)</f>
        <v>0</v>
      </c>
      <c r="Y38" s="359">
        <f>SUMIFS('H-32A-WP06a - Debt Serv Monthly'!AB$21:AB$872,'H-32A-WP06a - Debt Serv Monthly'!$B$21:$B$872,'H-32A-WP06 - Debt Service'!$B38)</f>
        <v>0</v>
      </c>
      <c r="Z38" s="359">
        <f>SUMIFS('H-32A-WP06a - Debt Serv Monthly'!AC$21:AC$872,'H-32A-WP06a - Debt Serv Monthly'!$B$21:$B$872,'H-32A-WP06 - Debt Service'!$B38)</f>
        <v>0</v>
      </c>
      <c r="AA38" s="359">
        <f>SUMIFS('H-32A-WP06a - Debt Serv Monthly'!AD$21:AD$872,'H-32A-WP06a - Debt Serv Monthly'!$B$21:$B$872,'H-32A-WP06 - Debt Service'!$B38)</f>
        <v>0</v>
      </c>
      <c r="AB38" s="359">
        <f>SUMIFS('H-32A-WP06a - Debt Serv Monthly'!AE$21:AE$872,'H-32A-WP06a - Debt Serv Monthly'!$B$21:$B$872,'H-32A-WP06 - Debt Service'!$B38)</f>
        <v>0</v>
      </c>
      <c r="AC38" s="359">
        <f>SUMIFS('H-32A-WP06a - Debt Serv Monthly'!AG$21:AG$872,'H-32A-WP06a - Debt Serv Monthly'!$B$21:$B$872,'H-32A-WP06 - Debt Service'!$B38)</f>
        <v>0</v>
      </c>
      <c r="AD38" s="359">
        <v>41174.79692834962</v>
      </c>
    </row>
    <row r="39" spans="2:30">
      <c r="B39" s="357">
        <f t="shared" si="0"/>
        <v>2026</v>
      </c>
      <c r="C39" s="575">
        <f>SUMIFS('H-32A-WP06a - Debt Serv Monthly'!$E$21:$E$872,'H-32A-WP06a - Debt Serv Monthly'!$B$21:$B$872,'H-32A-WP06 - Debt Service'!B39)</f>
        <v>0</v>
      </c>
      <c r="D39" s="575">
        <f>SUMIFS('H-32A-WP06a - Debt Serv Monthly'!F$21:F$872,'H-32A-WP06a - Debt Serv Monthly'!$B$21:$B$872,'H-32A-WP06 - Debt Service'!$B39)</f>
        <v>0</v>
      </c>
      <c r="E39" s="575">
        <f>SUMIFS('H-32A-WP06a - Debt Serv Monthly'!G$21:G$872,'H-32A-WP06a - Debt Serv Monthly'!$B$21:$B$872,'H-32A-WP06 - Debt Service'!$B39)</f>
        <v>0</v>
      </c>
      <c r="F39" s="575">
        <f>SUMIFS('H-32A-WP06a - Debt Serv Monthly'!H$21:H$872,'H-32A-WP06a - Debt Serv Monthly'!$B$21:$B$872,'H-32A-WP06 - Debt Service'!$B39)</f>
        <v>0</v>
      </c>
      <c r="G39" s="575">
        <f>SUMIFS('H-32A-WP06a - Debt Serv Monthly'!I$21:I$872,'H-32A-WP06a - Debt Serv Monthly'!$B$21:$B$872,'H-32A-WP06 - Debt Service'!$B39)</f>
        <v>0</v>
      </c>
      <c r="H39" s="575">
        <f>SUMIFS('H-32A-WP06a - Debt Serv Monthly'!J$21:J$872,'H-32A-WP06a - Debt Serv Monthly'!$B$21:$B$872,'H-32A-WP06 - Debt Service'!$B39)</f>
        <v>0</v>
      </c>
      <c r="I39" s="575">
        <f>SUMIFS('H-32A-WP06a - Debt Serv Monthly'!K$21:K$872,'H-32A-WP06a - Debt Serv Monthly'!$B$21:$B$872,'H-32A-WP06 - Debt Service'!$B39)</f>
        <v>0</v>
      </c>
      <c r="J39" s="575">
        <f>SUMIFS('H-32A-WP06a - Debt Serv Monthly'!L$21:L$872,'H-32A-WP06a - Debt Serv Monthly'!$B$21:$B$872,'H-32A-WP06 - Debt Service'!$B39)</f>
        <v>0</v>
      </c>
      <c r="K39" s="575">
        <f>SUMIFS('H-32A-WP06a - Debt Serv Monthly'!M$21:M$872,'H-32A-WP06a - Debt Serv Monthly'!$B$21:$B$872,'H-32A-WP06 - Debt Service'!$B39)</f>
        <v>0</v>
      </c>
      <c r="L39" s="575">
        <f>SUMIFS('H-32A-WP06a - Debt Serv Monthly'!N$21:N$872,'H-32A-WP06a - Debt Serv Monthly'!$B$21:$B$872,'H-32A-WP06 - Debt Service'!$B39)</f>
        <v>0</v>
      </c>
      <c r="M39" s="575">
        <f>SUMIFS('H-32A-WP06a - Debt Serv Monthly'!O$21:O$872,'H-32A-WP06a - Debt Serv Monthly'!$B$21:$B$872,'H-32A-WP06 - Debt Service'!$B39)</f>
        <v>0</v>
      </c>
      <c r="N39" s="575">
        <f>SUMIFS('H-32A-WP06a - Debt Serv Monthly'!P$21:P$872,'H-32A-WP06a - Debt Serv Monthly'!$B$21:$B$872,'H-32A-WP06 - Debt Service'!$B39)</f>
        <v>0</v>
      </c>
      <c r="O39" s="575">
        <v>2594582.6538971006</v>
      </c>
      <c r="Q39" s="357">
        <f t="shared" si="1"/>
        <v>2026</v>
      </c>
      <c r="R39" s="359">
        <f>SUMIFS('H-32A-WP06a - Debt Serv Monthly'!U$21:U$872,'H-32A-WP06a - Debt Serv Monthly'!$B$21:$B$872,'H-32A-WP06 - Debt Service'!$B39)</f>
        <v>0</v>
      </c>
      <c r="S39" s="359">
        <f>SUMIFS('H-32A-WP06a - Debt Serv Monthly'!V$21:V$872,'H-32A-WP06a - Debt Serv Monthly'!$B$21:$B$872,'H-32A-WP06 - Debt Service'!$B39)</f>
        <v>0</v>
      </c>
      <c r="T39" s="359">
        <f>SUMIFS('H-32A-WP06a - Debt Serv Monthly'!W$21:W$872,'H-32A-WP06a - Debt Serv Monthly'!$B$21:$B$872,'H-32A-WP06 - Debt Service'!$B39)</f>
        <v>0</v>
      </c>
      <c r="U39" s="359">
        <f>SUMIFS('H-32A-WP06a - Debt Serv Monthly'!X$21:X$872,'H-32A-WP06a - Debt Serv Monthly'!$B$21:$B$872,'H-32A-WP06 - Debt Service'!$B39)</f>
        <v>0</v>
      </c>
      <c r="V39" s="359">
        <f>SUMIFS('H-32A-WP06a - Debt Serv Monthly'!Y$21:Y$872,'H-32A-WP06a - Debt Serv Monthly'!$B$21:$B$872,'H-32A-WP06 - Debt Service'!$B39)</f>
        <v>0</v>
      </c>
      <c r="W39" s="359">
        <f>SUMIFS('H-32A-WP06a - Debt Serv Monthly'!Z$21:Z$872,'H-32A-WP06a - Debt Serv Monthly'!$B$21:$B$872,'H-32A-WP06 - Debt Service'!$B39)</f>
        <v>0</v>
      </c>
      <c r="X39" s="359">
        <f>SUMIFS('H-32A-WP06a - Debt Serv Monthly'!AA$21:AA$872,'H-32A-WP06a - Debt Serv Monthly'!$B$21:$B$872,'H-32A-WP06 - Debt Service'!$B39)</f>
        <v>0</v>
      </c>
      <c r="Y39" s="359">
        <f>SUMIFS('H-32A-WP06a - Debt Serv Monthly'!AB$21:AB$872,'H-32A-WP06a - Debt Serv Monthly'!$B$21:$B$872,'H-32A-WP06 - Debt Service'!$B39)</f>
        <v>0</v>
      </c>
      <c r="Z39" s="359">
        <f>SUMIFS('H-32A-WP06a - Debt Serv Monthly'!AC$21:AC$872,'H-32A-WP06a - Debt Serv Monthly'!$B$21:$B$872,'H-32A-WP06 - Debt Service'!$B39)</f>
        <v>0</v>
      </c>
      <c r="AA39" s="359">
        <f>SUMIFS('H-32A-WP06a - Debt Serv Monthly'!AD$21:AD$872,'H-32A-WP06a - Debt Serv Monthly'!$B$21:$B$872,'H-32A-WP06 - Debt Service'!$B39)</f>
        <v>0</v>
      </c>
      <c r="AB39" s="359">
        <f>SUMIFS('H-32A-WP06a - Debt Serv Monthly'!AE$21:AE$872,'H-32A-WP06a - Debt Serv Monthly'!$B$21:$B$872,'H-32A-WP06 - Debt Service'!$B39)</f>
        <v>0</v>
      </c>
      <c r="AC39" s="359">
        <f>SUMIFS('H-32A-WP06a - Debt Serv Monthly'!AG$21:AG$872,'H-32A-WP06a - Debt Serv Monthly'!$B$21:$B$872,'H-32A-WP06 - Debt Service'!$B39)</f>
        <v>0</v>
      </c>
      <c r="AD39" s="359">
        <v>22303.015002856038</v>
      </c>
    </row>
    <row r="40" spans="2:30">
      <c r="B40" s="357">
        <f t="shared" si="0"/>
        <v>2027</v>
      </c>
      <c r="C40" s="575">
        <f>SUMIFS('H-32A-WP06a - Debt Serv Monthly'!$E$21:$E$872,'H-32A-WP06a - Debt Serv Monthly'!$B$21:$B$872,'H-32A-WP06 - Debt Service'!B40)</f>
        <v>0</v>
      </c>
      <c r="D40" s="575">
        <f>SUMIFS('H-32A-WP06a - Debt Serv Monthly'!F$21:F$872,'H-32A-WP06a - Debt Serv Monthly'!$B$21:$B$872,'H-32A-WP06 - Debt Service'!$B40)</f>
        <v>0</v>
      </c>
      <c r="E40" s="575">
        <f>SUMIFS('H-32A-WP06a - Debt Serv Monthly'!G$21:G$872,'H-32A-WP06a - Debt Serv Monthly'!$B$21:$B$872,'H-32A-WP06 - Debt Service'!$B40)</f>
        <v>0</v>
      </c>
      <c r="F40" s="575">
        <f>SUMIFS('H-32A-WP06a - Debt Serv Monthly'!H$21:H$872,'H-32A-WP06a - Debt Serv Monthly'!$B$21:$B$872,'H-32A-WP06 - Debt Service'!$B40)</f>
        <v>0</v>
      </c>
      <c r="G40" s="575">
        <f>SUMIFS('H-32A-WP06a - Debt Serv Monthly'!I$21:I$872,'H-32A-WP06a - Debt Serv Monthly'!$B$21:$B$872,'H-32A-WP06 - Debt Service'!$B40)</f>
        <v>0</v>
      </c>
      <c r="H40" s="575">
        <f>SUMIFS('H-32A-WP06a - Debt Serv Monthly'!J$21:J$872,'H-32A-WP06a - Debt Serv Monthly'!$B$21:$B$872,'H-32A-WP06 - Debt Service'!$B40)</f>
        <v>0</v>
      </c>
      <c r="I40" s="575">
        <f>SUMIFS('H-32A-WP06a - Debt Serv Monthly'!K$21:K$872,'H-32A-WP06a - Debt Serv Monthly'!$B$21:$B$872,'H-32A-WP06 - Debt Service'!$B40)</f>
        <v>0</v>
      </c>
      <c r="J40" s="575">
        <f>SUMIFS('H-32A-WP06a - Debt Serv Monthly'!L$21:L$872,'H-32A-WP06a - Debt Serv Monthly'!$B$21:$B$872,'H-32A-WP06 - Debt Service'!$B40)</f>
        <v>0</v>
      </c>
      <c r="K40" s="575">
        <f>SUMIFS('H-32A-WP06a - Debt Serv Monthly'!M$21:M$872,'H-32A-WP06a - Debt Serv Monthly'!$B$21:$B$872,'H-32A-WP06 - Debt Service'!$B40)</f>
        <v>0</v>
      </c>
      <c r="L40" s="575">
        <f>SUMIFS('H-32A-WP06a - Debt Serv Monthly'!N$21:N$872,'H-32A-WP06a - Debt Serv Monthly'!$B$21:$B$872,'H-32A-WP06 - Debt Service'!$B40)</f>
        <v>0</v>
      </c>
      <c r="M40" s="575">
        <f>SUMIFS('H-32A-WP06a - Debt Serv Monthly'!O$21:O$872,'H-32A-WP06a - Debt Serv Monthly'!$B$21:$B$872,'H-32A-WP06 - Debt Service'!$B40)</f>
        <v>0</v>
      </c>
      <c r="N40" s="575">
        <f>SUMIFS('H-32A-WP06a - Debt Serv Monthly'!P$21:P$872,'H-32A-WP06a - Debt Serv Monthly'!$B$21:$B$872,'H-32A-WP06 - Debt Service'!$B40)</f>
        <v>0</v>
      </c>
      <c r="O40" s="575">
        <v>2594582.6538971006</v>
      </c>
      <c r="Q40" s="357">
        <f t="shared" si="1"/>
        <v>2027</v>
      </c>
      <c r="R40" s="359">
        <f>SUMIFS('H-32A-WP06a - Debt Serv Monthly'!U$21:U$872,'H-32A-WP06a - Debt Serv Monthly'!$B$21:$B$872,'H-32A-WP06 - Debt Service'!$B40)</f>
        <v>0</v>
      </c>
      <c r="S40" s="359">
        <f>SUMIFS('H-32A-WP06a - Debt Serv Monthly'!V$21:V$872,'H-32A-WP06a - Debt Serv Monthly'!$B$21:$B$872,'H-32A-WP06 - Debt Service'!$B40)</f>
        <v>0</v>
      </c>
      <c r="T40" s="359">
        <f>SUMIFS('H-32A-WP06a - Debt Serv Monthly'!W$21:W$872,'H-32A-WP06a - Debt Serv Monthly'!$B$21:$B$872,'H-32A-WP06 - Debt Service'!$B40)</f>
        <v>0</v>
      </c>
      <c r="U40" s="359">
        <f>SUMIFS('H-32A-WP06a - Debt Serv Monthly'!X$21:X$872,'H-32A-WP06a - Debt Serv Monthly'!$B$21:$B$872,'H-32A-WP06 - Debt Service'!$B40)</f>
        <v>0</v>
      </c>
      <c r="V40" s="359">
        <f>SUMIFS('H-32A-WP06a - Debt Serv Monthly'!Y$21:Y$872,'H-32A-WP06a - Debt Serv Monthly'!$B$21:$B$872,'H-32A-WP06 - Debt Service'!$B40)</f>
        <v>0</v>
      </c>
      <c r="W40" s="359">
        <f>SUMIFS('H-32A-WP06a - Debt Serv Monthly'!Z$21:Z$872,'H-32A-WP06a - Debt Serv Monthly'!$B$21:$B$872,'H-32A-WP06 - Debt Service'!$B40)</f>
        <v>0</v>
      </c>
      <c r="X40" s="359">
        <f>SUMIFS('H-32A-WP06a - Debt Serv Monthly'!AA$21:AA$872,'H-32A-WP06a - Debt Serv Monthly'!$B$21:$B$872,'H-32A-WP06 - Debt Service'!$B40)</f>
        <v>0</v>
      </c>
      <c r="Y40" s="359">
        <f>SUMIFS('H-32A-WP06a - Debt Serv Monthly'!AB$21:AB$872,'H-32A-WP06a - Debt Serv Monthly'!$B$21:$B$872,'H-32A-WP06 - Debt Service'!$B40)</f>
        <v>0</v>
      </c>
      <c r="Z40" s="359">
        <f>SUMIFS('H-32A-WP06a - Debt Serv Monthly'!AC$21:AC$872,'H-32A-WP06a - Debt Serv Monthly'!$B$21:$B$872,'H-32A-WP06 - Debt Service'!$B40)</f>
        <v>0</v>
      </c>
      <c r="AA40" s="359">
        <f>SUMIFS('H-32A-WP06a - Debt Serv Monthly'!AD$21:AD$872,'H-32A-WP06a - Debt Serv Monthly'!$B$21:$B$872,'H-32A-WP06 - Debt Service'!$B40)</f>
        <v>0</v>
      </c>
      <c r="AB40" s="359">
        <f>SUMIFS('H-32A-WP06a - Debt Serv Monthly'!AE$21:AE$872,'H-32A-WP06a - Debt Serv Monthly'!$B$21:$B$872,'H-32A-WP06 - Debt Service'!$B40)</f>
        <v>0</v>
      </c>
      <c r="AC40" s="359">
        <f>SUMIFS('H-32A-WP06a - Debt Serv Monthly'!AG$21:AG$872,'H-32A-WP06a - Debt Serv Monthly'!$B$21:$B$872,'H-32A-WP06 - Debt Service'!$B40)</f>
        <v>0</v>
      </c>
      <c r="AD40" s="359">
        <f t="shared" ref="AD40:AD63" si="2">SUM(R40:AC40)</f>
        <v>0</v>
      </c>
    </row>
    <row r="41" spans="2:30">
      <c r="B41" s="357">
        <f t="shared" si="0"/>
        <v>2028</v>
      </c>
      <c r="C41" s="575">
        <f>SUMIFS('H-32A-WP06a - Debt Serv Monthly'!$E$21:$E$872,'H-32A-WP06a - Debt Serv Monthly'!$B$21:$B$872,'H-32A-WP06 - Debt Service'!B41)</f>
        <v>0</v>
      </c>
      <c r="D41" s="575">
        <f>SUMIFS('H-32A-WP06a - Debt Serv Monthly'!F$21:F$872,'H-32A-WP06a - Debt Serv Monthly'!$B$21:$B$872,'H-32A-WP06 - Debt Service'!$B41)</f>
        <v>0</v>
      </c>
      <c r="E41" s="575">
        <f>SUMIFS('H-32A-WP06a - Debt Serv Monthly'!G$21:G$872,'H-32A-WP06a - Debt Serv Monthly'!$B$21:$B$872,'H-32A-WP06 - Debt Service'!$B41)</f>
        <v>0</v>
      </c>
      <c r="F41" s="575">
        <f>SUMIFS('H-32A-WP06a - Debt Serv Monthly'!H$21:H$872,'H-32A-WP06a - Debt Serv Monthly'!$B$21:$B$872,'H-32A-WP06 - Debt Service'!$B41)</f>
        <v>0</v>
      </c>
      <c r="G41" s="575">
        <f>SUMIFS('H-32A-WP06a - Debt Serv Monthly'!I$21:I$872,'H-32A-WP06a - Debt Serv Monthly'!$B$21:$B$872,'H-32A-WP06 - Debt Service'!$B41)</f>
        <v>0</v>
      </c>
      <c r="H41" s="575">
        <f>SUMIFS('H-32A-WP06a - Debt Serv Monthly'!J$21:J$872,'H-32A-WP06a - Debt Serv Monthly'!$B$21:$B$872,'H-32A-WP06 - Debt Service'!$B41)</f>
        <v>0</v>
      </c>
      <c r="I41" s="575">
        <f>SUMIFS('H-32A-WP06a - Debt Serv Monthly'!K$21:K$872,'H-32A-WP06a - Debt Serv Monthly'!$B$21:$B$872,'H-32A-WP06 - Debt Service'!$B41)</f>
        <v>0</v>
      </c>
      <c r="J41" s="575">
        <f>SUMIFS('H-32A-WP06a - Debt Serv Monthly'!L$21:L$872,'H-32A-WP06a - Debt Serv Monthly'!$B$21:$B$872,'H-32A-WP06 - Debt Service'!$B41)</f>
        <v>0</v>
      </c>
      <c r="K41" s="575">
        <f>SUMIFS('H-32A-WP06a - Debt Serv Monthly'!M$21:M$872,'H-32A-WP06a - Debt Serv Monthly'!$B$21:$B$872,'H-32A-WP06 - Debt Service'!$B41)</f>
        <v>0</v>
      </c>
      <c r="L41" s="575">
        <f>SUMIFS('H-32A-WP06a - Debt Serv Monthly'!N$21:N$872,'H-32A-WP06a - Debt Serv Monthly'!$B$21:$B$872,'H-32A-WP06 - Debt Service'!$B41)</f>
        <v>0</v>
      </c>
      <c r="M41" s="575">
        <f>SUMIFS('H-32A-WP06a - Debt Serv Monthly'!O$21:O$872,'H-32A-WP06a - Debt Serv Monthly'!$B$21:$B$872,'H-32A-WP06 - Debt Service'!$B41)</f>
        <v>0</v>
      </c>
      <c r="N41" s="575">
        <f>SUMIFS('H-32A-WP06a - Debt Serv Monthly'!P$21:P$872,'H-32A-WP06a - Debt Serv Monthly'!$B$21:$B$872,'H-32A-WP06 - Debt Service'!$B41)</f>
        <v>0</v>
      </c>
      <c r="O41" s="575">
        <v>2594582.6538971006</v>
      </c>
      <c r="Q41" s="357">
        <f t="shared" si="1"/>
        <v>2028</v>
      </c>
      <c r="R41" s="359">
        <f>SUMIFS('H-32A-WP06a - Debt Serv Monthly'!U$21:U$872,'H-32A-WP06a - Debt Serv Monthly'!$B$21:$B$872,'H-32A-WP06 - Debt Service'!$B41)</f>
        <v>0</v>
      </c>
      <c r="S41" s="359">
        <f>SUMIFS('H-32A-WP06a - Debt Serv Monthly'!V$21:V$872,'H-32A-WP06a - Debt Serv Monthly'!$B$21:$B$872,'H-32A-WP06 - Debt Service'!$B41)</f>
        <v>0</v>
      </c>
      <c r="T41" s="359">
        <f>SUMIFS('H-32A-WP06a - Debt Serv Monthly'!W$21:W$872,'H-32A-WP06a - Debt Serv Monthly'!$B$21:$B$872,'H-32A-WP06 - Debt Service'!$B41)</f>
        <v>0</v>
      </c>
      <c r="U41" s="359">
        <f>SUMIFS('H-32A-WP06a - Debt Serv Monthly'!X$21:X$872,'H-32A-WP06a - Debt Serv Monthly'!$B$21:$B$872,'H-32A-WP06 - Debt Service'!$B41)</f>
        <v>0</v>
      </c>
      <c r="V41" s="359">
        <f>SUMIFS('H-32A-WP06a - Debt Serv Monthly'!Y$21:Y$872,'H-32A-WP06a - Debt Serv Monthly'!$B$21:$B$872,'H-32A-WP06 - Debt Service'!$B41)</f>
        <v>0</v>
      </c>
      <c r="W41" s="359">
        <f>SUMIFS('H-32A-WP06a - Debt Serv Monthly'!Z$21:Z$872,'H-32A-WP06a - Debt Serv Monthly'!$B$21:$B$872,'H-32A-WP06 - Debt Service'!$B41)</f>
        <v>0</v>
      </c>
      <c r="X41" s="359">
        <f>SUMIFS('H-32A-WP06a - Debt Serv Monthly'!AA$21:AA$872,'H-32A-WP06a - Debt Serv Monthly'!$B$21:$B$872,'H-32A-WP06 - Debt Service'!$B41)</f>
        <v>0</v>
      </c>
      <c r="Y41" s="359">
        <f>SUMIFS('H-32A-WP06a - Debt Serv Monthly'!AB$21:AB$872,'H-32A-WP06a - Debt Serv Monthly'!$B$21:$B$872,'H-32A-WP06 - Debt Service'!$B41)</f>
        <v>0</v>
      </c>
      <c r="Z41" s="359">
        <f>SUMIFS('H-32A-WP06a - Debt Serv Monthly'!AC$21:AC$872,'H-32A-WP06a - Debt Serv Monthly'!$B$21:$B$872,'H-32A-WP06 - Debt Service'!$B41)</f>
        <v>0</v>
      </c>
      <c r="AA41" s="359">
        <f>SUMIFS('H-32A-WP06a - Debt Serv Monthly'!AD$21:AD$872,'H-32A-WP06a - Debt Serv Monthly'!$B$21:$B$872,'H-32A-WP06 - Debt Service'!$B41)</f>
        <v>0</v>
      </c>
      <c r="AB41" s="359">
        <f>SUMIFS('H-32A-WP06a - Debt Serv Monthly'!AE$21:AE$872,'H-32A-WP06a - Debt Serv Monthly'!$B$21:$B$872,'H-32A-WP06 - Debt Service'!$B41)</f>
        <v>0</v>
      </c>
      <c r="AC41" s="359">
        <f>SUMIFS('H-32A-WP06a - Debt Serv Monthly'!AG$21:AG$872,'H-32A-WP06a - Debt Serv Monthly'!$B$21:$B$872,'H-32A-WP06 - Debt Service'!$B41)</f>
        <v>0</v>
      </c>
      <c r="AD41" s="359">
        <f t="shared" si="2"/>
        <v>0</v>
      </c>
    </row>
    <row r="42" spans="2:30">
      <c r="B42" s="357">
        <f t="shared" si="0"/>
        <v>2029</v>
      </c>
      <c r="C42" s="575">
        <f>SUMIFS('H-32A-WP06a - Debt Serv Monthly'!$E$21:$E$872,'H-32A-WP06a - Debt Serv Monthly'!$B$21:$B$872,'H-32A-WP06 - Debt Service'!B42)</f>
        <v>0</v>
      </c>
      <c r="D42" s="575">
        <f>SUMIFS('H-32A-WP06a - Debt Serv Monthly'!F$21:F$872,'H-32A-WP06a - Debt Serv Monthly'!$B$21:$B$872,'H-32A-WP06 - Debt Service'!$B42)</f>
        <v>0</v>
      </c>
      <c r="E42" s="575">
        <f>SUMIFS('H-32A-WP06a - Debt Serv Monthly'!G$21:G$872,'H-32A-WP06a - Debt Serv Monthly'!$B$21:$B$872,'H-32A-WP06 - Debt Service'!$B42)</f>
        <v>0</v>
      </c>
      <c r="F42" s="575">
        <f>SUMIFS('H-32A-WP06a - Debt Serv Monthly'!H$21:H$872,'H-32A-WP06a - Debt Serv Monthly'!$B$21:$B$872,'H-32A-WP06 - Debt Service'!$B42)</f>
        <v>0</v>
      </c>
      <c r="G42" s="575">
        <f>SUMIFS('H-32A-WP06a - Debt Serv Monthly'!I$21:I$872,'H-32A-WP06a - Debt Serv Monthly'!$B$21:$B$872,'H-32A-WP06 - Debt Service'!$B42)</f>
        <v>0</v>
      </c>
      <c r="H42" s="575">
        <f>SUMIFS('H-32A-WP06a - Debt Serv Monthly'!J$21:J$872,'H-32A-WP06a - Debt Serv Monthly'!$B$21:$B$872,'H-32A-WP06 - Debt Service'!$B42)</f>
        <v>0</v>
      </c>
      <c r="I42" s="575">
        <f>SUMIFS('H-32A-WP06a - Debt Serv Monthly'!K$21:K$872,'H-32A-WP06a - Debt Serv Monthly'!$B$21:$B$872,'H-32A-WP06 - Debt Service'!$B42)</f>
        <v>0</v>
      </c>
      <c r="J42" s="575">
        <f>SUMIFS('H-32A-WP06a - Debt Serv Monthly'!L$21:L$872,'H-32A-WP06a - Debt Serv Monthly'!$B$21:$B$872,'H-32A-WP06 - Debt Service'!$B42)</f>
        <v>0</v>
      </c>
      <c r="K42" s="575">
        <f>SUMIFS('H-32A-WP06a - Debt Serv Monthly'!M$21:M$872,'H-32A-WP06a - Debt Serv Monthly'!$B$21:$B$872,'H-32A-WP06 - Debt Service'!$B42)</f>
        <v>0</v>
      </c>
      <c r="L42" s="575">
        <f>SUMIFS('H-32A-WP06a - Debt Serv Monthly'!N$21:N$872,'H-32A-WP06a - Debt Serv Monthly'!$B$21:$B$872,'H-32A-WP06 - Debt Service'!$B42)</f>
        <v>0</v>
      </c>
      <c r="M42" s="575">
        <f>SUMIFS('H-32A-WP06a - Debt Serv Monthly'!O$21:O$872,'H-32A-WP06a - Debt Serv Monthly'!$B$21:$B$872,'H-32A-WP06 - Debt Service'!$B42)</f>
        <v>0</v>
      </c>
      <c r="N42" s="575">
        <f>SUMIFS('H-32A-WP06a - Debt Serv Monthly'!P$21:P$872,'H-32A-WP06a - Debt Serv Monthly'!$B$21:$B$872,'H-32A-WP06 - Debt Service'!$B42)</f>
        <v>0</v>
      </c>
      <c r="O42" s="575">
        <v>2594582.6538971006</v>
      </c>
      <c r="Q42" s="357">
        <f t="shared" si="1"/>
        <v>2029</v>
      </c>
      <c r="R42" s="359">
        <f>SUMIFS('H-32A-WP06a - Debt Serv Monthly'!U$21:U$872,'H-32A-WP06a - Debt Serv Monthly'!$B$21:$B$872,'H-32A-WP06 - Debt Service'!$B42)</f>
        <v>0</v>
      </c>
      <c r="S42" s="359">
        <f>SUMIFS('H-32A-WP06a - Debt Serv Monthly'!V$21:V$872,'H-32A-WP06a - Debt Serv Monthly'!$B$21:$B$872,'H-32A-WP06 - Debt Service'!$B42)</f>
        <v>0</v>
      </c>
      <c r="T42" s="359">
        <f>SUMIFS('H-32A-WP06a - Debt Serv Monthly'!W$21:W$872,'H-32A-WP06a - Debt Serv Monthly'!$B$21:$B$872,'H-32A-WP06 - Debt Service'!$B42)</f>
        <v>0</v>
      </c>
      <c r="U42" s="359">
        <f>SUMIFS('H-32A-WP06a - Debt Serv Monthly'!X$21:X$872,'H-32A-WP06a - Debt Serv Monthly'!$B$21:$B$872,'H-32A-WP06 - Debt Service'!$B42)</f>
        <v>0</v>
      </c>
      <c r="V42" s="359">
        <f>SUMIFS('H-32A-WP06a - Debt Serv Monthly'!Y$21:Y$872,'H-32A-WP06a - Debt Serv Monthly'!$B$21:$B$872,'H-32A-WP06 - Debt Service'!$B42)</f>
        <v>0</v>
      </c>
      <c r="W42" s="359">
        <f>SUMIFS('H-32A-WP06a - Debt Serv Monthly'!Z$21:Z$872,'H-32A-WP06a - Debt Serv Monthly'!$B$21:$B$872,'H-32A-WP06 - Debt Service'!$B42)</f>
        <v>0</v>
      </c>
      <c r="X42" s="359">
        <f>SUMIFS('H-32A-WP06a - Debt Serv Monthly'!AA$21:AA$872,'H-32A-WP06a - Debt Serv Monthly'!$B$21:$B$872,'H-32A-WP06 - Debt Service'!$B42)</f>
        <v>0</v>
      </c>
      <c r="Y42" s="359">
        <f>SUMIFS('H-32A-WP06a - Debt Serv Monthly'!AB$21:AB$872,'H-32A-WP06a - Debt Serv Monthly'!$B$21:$B$872,'H-32A-WP06 - Debt Service'!$B42)</f>
        <v>0</v>
      </c>
      <c r="Z42" s="359">
        <f>SUMIFS('H-32A-WP06a - Debt Serv Monthly'!AC$21:AC$872,'H-32A-WP06a - Debt Serv Monthly'!$B$21:$B$872,'H-32A-WP06 - Debt Service'!$B42)</f>
        <v>0</v>
      </c>
      <c r="AA42" s="359">
        <f>SUMIFS('H-32A-WP06a - Debt Serv Monthly'!AD$21:AD$872,'H-32A-WP06a - Debt Serv Monthly'!$B$21:$B$872,'H-32A-WP06 - Debt Service'!$B42)</f>
        <v>0</v>
      </c>
      <c r="AB42" s="359">
        <f>SUMIFS('H-32A-WP06a - Debt Serv Monthly'!AE$21:AE$872,'H-32A-WP06a - Debt Serv Monthly'!$B$21:$B$872,'H-32A-WP06 - Debt Service'!$B42)</f>
        <v>0</v>
      </c>
      <c r="AC42" s="359">
        <f>SUMIFS('H-32A-WP06a - Debt Serv Monthly'!AG$21:AG$872,'H-32A-WP06a - Debt Serv Monthly'!$B$21:$B$872,'H-32A-WP06 - Debt Service'!$B42)</f>
        <v>0</v>
      </c>
      <c r="AD42" s="359">
        <f t="shared" si="2"/>
        <v>0</v>
      </c>
    </row>
    <row r="43" spans="2:30">
      <c r="B43" s="357">
        <f t="shared" si="0"/>
        <v>2030</v>
      </c>
      <c r="C43" s="575">
        <f>SUMIFS('H-32A-WP06a - Debt Serv Monthly'!$E$21:$E$872,'H-32A-WP06a - Debt Serv Monthly'!$B$21:$B$872,'H-32A-WP06 - Debt Service'!B43)</f>
        <v>0</v>
      </c>
      <c r="D43" s="575">
        <f>SUMIFS('H-32A-WP06a - Debt Serv Monthly'!F$21:F$872,'H-32A-WP06a - Debt Serv Monthly'!$B$21:$B$872,'H-32A-WP06 - Debt Service'!$B43)</f>
        <v>0</v>
      </c>
      <c r="E43" s="575">
        <f>SUMIFS('H-32A-WP06a - Debt Serv Monthly'!G$21:G$872,'H-32A-WP06a - Debt Serv Monthly'!$B$21:$B$872,'H-32A-WP06 - Debt Service'!$B43)</f>
        <v>0</v>
      </c>
      <c r="F43" s="575">
        <f>SUMIFS('H-32A-WP06a - Debt Serv Monthly'!H$21:H$872,'H-32A-WP06a - Debt Serv Monthly'!$B$21:$B$872,'H-32A-WP06 - Debt Service'!$B43)</f>
        <v>0</v>
      </c>
      <c r="G43" s="575">
        <f>SUMIFS('H-32A-WP06a - Debt Serv Monthly'!I$21:I$872,'H-32A-WP06a - Debt Serv Monthly'!$B$21:$B$872,'H-32A-WP06 - Debt Service'!$B43)</f>
        <v>0</v>
      </c>
      <c r="H43" s="575">
        <f>SUMIFS('H-32A-WP06a - Debt Serv Monthly'!J$21:J$872,'H-32A-WP06a - Debt Serv Monthly'!$B$21:$B$872,'H-32A-WP06 - Debt Service'!$B43)</f>
        <v>0</v>
      </c>
      <c r="I43" s="575">
        <f>SUMIFS('H-32A-WP06a - Debt Serv Monthly'!K$21:K$872,'H-32A-WP06a - Debt Serv Monthly'!$B$21:$B$872,'H-32A-WP06 - Debt Service'!$B43)</f>
        <v>0</v>
      </c>
      <c r="J43" s="575">
        <f>SUMIFS('H-32A-WP06a - Debt Serv Monthly'!L$21:L$872,'H-32A-WP06a - Debt Serv Monthly'!$B$21:$B$872,'H-32A-WP06 - Debt Service'!$B43)</f>
        <v>0</v>
      </c>
      <c r="K43" s="575">
        <f>SUMIFS('H-32A-WP06a - Debt Serv Monthly'!M$21:M$872,'H-32A-WP06a - Debt Serv Monthly'!$B$21:$B$872,'H-32A-WP06 - Debt Service'!$B43)</f>
        <v>0</v>
      </c>
      <c r="L43" s="575">
        <f>SUMIFS('H-32A-WP06a - Debt Serv Monthly'!N$21:N$872,'H-32A-WP06a - Debt Serv Monthly'!$B$21:$B$872,'H-32A-WP06 - Debt Service'!$B43)</f>
        <v>0</v>
      </c>
      <c r="M43" s="575">
        <f>SUMIFS('H-32A-WP06a - Debt Serv Monthly'!O$21:O$872,'H-32A-WP06a - Debt Serv Monthly'!$B$21:$B$872,'H-32A-WP06 - Debt Service'!$B43)</f>
        <v>0</v>
      </c>
      <c r="N43" s="575">
        <f>SUMIFS('H-32A-WP06a - Debt Serv Monthly'!P$21:P$872,'H-32A-WP06a - Debt Serv Monthly'!$B$21:$B$872,'H-32A-WP06 - Debt Service'!$B43)</f>
        <v>0</v>
      </c>
      <c r="O43" s="575">
        <v>2237376.9064507596</v>
      </c>
      <c r="Q43" s="357">
        <f t="shared" si="1"/>
        <v>2030</v>
      </c>
      <c r="R43" s="359">
        <f>SUMIFS('H-32A-WP06a - Debt Serv Monthly'!U$21:U$872,'H-32A-WP06a - Debt Serv Monthly'!$B$21:$B$872,'H-32A-WP06 - Debt Service'!$B43)</f>
        <v>0</v>
      </c>
      <c r="S43" s="359">
        <f>SUMIFS('H-32A-WP06a - Debt Serv Monthly'!V$21:V$872,'H-32A-WP06a - Debt Serv Monthly'!$B$21:$B$872,'H-32A-WP06 - Debt Service'!$B43)</f>
        <v>0</v>
      </c>
      <c r="T43" s="359">
        <f>SUMIFS('H-32A-WP06a - Debt Serv Monthly'!W$21:W$872,'H-32A-WP06a - Debt Serv Monthly'!$B$21:$B$872,'H-32A-WP06 - Debt Service'!$B43)</f>
        <v>0</v>
      </c>
      <c r="U43" s="359">
        <f>SUMIFS('H-32A-WP06a - Debt Serv Monthly'!X$21:X$872,'H-32A-WP06a - Debt Serv Monthly'!$B$21:$B$872,'H-32A-WP06 - Debt Service'!$B43)</f>
        <v>0</v>
      </c>
      <c r="V43" s="359">
        <f>SUMIFS('H-32A-WP06a - Debt Serv Monthly'!Y$21:Y$872,'H-32A-WP06a - Debt Serv Monthly'!$B$21:$B$872,'H-32A-WP06 - Debt Service'!$B43)</f>
        <v>0</v>
      </c>
      <c r="W43" s="359">
        <f>SUMIFS('H-32A-WP06a - Debt Serv Monthly'!Z$21:Z$872,'H-32A-WP06a - Debt Serv Monthly'!$B$21:$B$872,'H-32A-WP06 - Debt Service'!$B43)</f>
        <v>0</v>
      </c>
      <c r="X43" s="359">
        <f>SUMIFS('H-32A-WP06a - Debt Serv Monthly'!AA$21:AA$872,'H-32A-WP06a - Debt Serv Monthly'!$B$21:$B$872,'H-32A-WP06 - Debt Service'!$B43)</f>
        <v>0</v>
      </c>
      <c r="Y43" s="359">
        <f>SUMIFS('H-32A-WP06a - Debt Serv Monthly'!AB$21:AB$872,'H-32A-WP06a - Debt Serv Monthly'!$B$21:$B$872,'H-32A-WP06 - Debt Service'!$B43)</f>
        <v>0</v>
      </c>
      <c r="Z43" s="359">
        <f>SUMIFS('H-32A-WP06a - Debt Serv Monthly'!AC$21:AC$872,'H-32A-WP06a - Debt Serv Monthly'!$B$21:$B$872,'H-32A-WP06 - Debt Service'!$B43)</f>
        <v>0</v>
      </c>
      <c r="AA43" s="359">
        <f>SUMIFS('H-32A-WP06a - Debt Serv Monthly'!AD$21:AD$872,'H-32A-WP06a - Debt Serv Monthly'!$B$21:$B$872,'H-32A-WP06 - Debt Service'!$B43)</f>
        <v>0</v>
      </c>
      <c r="AB43" s="359">
        <f>SUMIFS('H-32A-WP06a - Debt Serv Monthly'!AE$21:AE$872,'H-32A-WP06a - Debt Serv Monthly'!$B$21:$B$872,'H-32A-WP06 - Debt Service'!$B43)</f>
        <v>0</v>
      </c>
      <c r="AC43" s="359">
        <f>SUMIFS('H-32A-WP06a - Debt Serv Monthly'!AG$21:AG$872,'H-32A-WP06a - Debt Serv Monthly'!$B$21:$B$872,'H-32A-WP06 - Debt Service'!$B43)</f>
        <v>0</v>
      </c>
      <c r="AD43" s="359">
        <f t="shared" si="2"/>
        <v>0</v>
      </c>
    </row>
    <row r="44" spans="2:30">
      <c r="B44" s="357">
        <f t="shared" si="0"/>
        <v>2031</v>
      </c>
      <c r="C44" s="575">
        <f>SUMIFS('H-32A-WP06a - Debt Serv Monthly'!$E$21:$E$872,'H-32A-WP06a - Debt Serv Monthly'!$B$21:$B$872,'H-32A-WP06 - Debt Service'!B44)</f>
        <v>0</v>
      </c>
      <c r="D44" s="575">
        <f>SUMIFS('H-32A-WP06a - Debt Serv Monthly'!F$21:F$872,'H-32A-WP06a - Debt Serv Monthly'!$B$21:$B$872,'H-32A-WP06 - Debt Service'!$B44)</f>
        <v>0</v>
      </c>
      <c r="E44" s="575">
        <f>SUMIFS('H-32A-WP06a - Debt Serv Monthly'!G$21:G$872,'H-32A-WP06a - Debt Serv Monthly'!$B$21:$B$872,'H-32A-WP06 - Debt Service'!$B44)</f>
        <v>0</v>
      </c>
      <c r="F44" s="575">
        <f>SUMIFS('H-32A-WP06a - Debt Serv Monthly'!H$21:H$872,'H-32A-WP06a - Debt Serv Monthly'!$B$21:$B$872,'H-32A-WP06 - Debt Service'!$B44)</f>
        <v>0</v>
      </c>
      <c r="G44" s="575">
        <f>SUMIFS('H-32A-WP06a - Debt Serv Monthly'!I$21:I$872,'H-32A-WP06a - Debt Serv Monthly'!$B$21:$B$872,'H-32A-WP06 - Debt Service'!$B44)</f>
        <v>0</v>
      </c>
      <c r="H44" s="575">
        <f>SUMIFS('H-32A-WP06a - Debt Serv Monthly'!J$21:J$872,'H-32A-WP06a - Debt Serv Monthly'!$B$21:$B$872,'H-32A-WP06 - Debt Service'!$B44)</f>
        <v>0</v>
      </c>
      <c r="I44" s="575">
        <f>SUMIFS('H-32A-WP06a - Debt Serv Monthly'!K$21:K$872,'H-32A-WP06a - Debt Serv Monthly'!$B$21:$B$872,'H-32A-WP06 - Debt Service'!$B44)</f>
        <v>0</v>
      </c>
      <c r="J44" s="575">
        <f>SUMIFS('H-32A-WP06a - Debt Serv Monthly'!L$21:L$872,'H-32A-WP06a - Debt Serv Monthly'!$B$21:$B$872,'H-32A-WP06 - Debt Service'!$B44)</f>
        <v>0</v>
      </c>
      <c r="K44" s="575">
        <f>SUMIFS('H-32A-WP06a - Debt Serv Monthly'!M$21:M$872,'H-32A-WP06a - Debt Serv Monthly'!$B$21:$B$872,'H-32A-WP06 - Debt Service'!$B44)</f>
        <v>0</v>
      </c>
      <c r="L44" s="575">
        <f>SUMIFS('H-32A-WP06a - Debt Serv Monthly'!N$21:N$872,'H-32A-WP06a - Debt Serv Monthly'!$B$21:$B$872,'H-32A-WP06 - Debt Service'!$B44)</f>
        <v>0</v>
      </c>
      <c r="M44" s="575">
        <f>SUMIFS('H-32A-WP06a - Debt Serv Monthly'!O$21:O$872,'H-32A-WP06a - Debt Serv Monthly'!$B$21:$B$872,'H-32A-WP06 - Debt Service'!$B44)</f>
        <v>0</v>
      </c>
      <c r="N44" s="575">
        <f>SUMIFS('H-32A-WP06a - Debt Serv Monthly'!P$21:P$872,'H-32A-WP06a - Debt Serv Monthly'!$B$21:$B$872,'H-32A-WP06 - Debt Service'!$B44)</f>
        <v>0</v>
      </c>
      <c r="O44" s="575">
        <v>739086.18319076055</v>
      </c>
      <c r="Q44" s="357">
        <f t="shared" si="1"/>
        <v>2031</v>
      </c>
      <c r="R44" s="359">
        <f>SUMIFS('H-32A-WP06a - Debt Serv Monthly'!U$21:U$872,'H-32A-WP06a - Debt Serv Monthly'!$B$21:$B$872,'H-32A-WP06 - Debt Service'!$B44)</f>
        <v>0</v>
      </c>
      <c r="S44" s="359">
        <f>SUMIFS('H-32A-WP06a - Debt Serv Monthly'!V$21:V$872,'H-32A-WP06a - Debt Serv Monthly'!$B$21:$B$872,'H-32A-WP06 - Debt Service'!$B44)</f>
        <v>0</v>
      </c>
      <c r="T44" s="359">
        <f>SUMIFS('H-32A-WP06a - Debt Serv Monthly'!W$21:W$872,'H-32A-WP06a - Debt Serv Monthly'!$B$21:$B$872,'H-32A-WP06 - Debt Service'!$B44)</f>
        <v>0</v>
      </c>
      <c r="U44" s="359">
        <f>SUMIFS('H-32A-WP06a - Debt Serv Monthly'!X$21:X$872,'H-32A-WP06a - Debt Serv Monthly'!$B$21:$B$872,'H-32A-WP06 - Debt Service'!$B44)</f>
        <v>0</v>
      </c>
      <c r="V44" s="359">
        <f>SUMIFS('H-32A-WP06a - Debt Serv Monthly'!Y$21:Y$872,'H-32A-WP06a - Debt Serv Monthly'!$B$21:$B$872,'H-32A-WP06 - Debt Service'!$B44)</f>
        <v>0</v>
      </c>
      <c r="W44" s="359">
        <f>SUMIFS('H-32A-WP06a - Debt Serv Monthly'!Z$21:Z$872,'H-32A-WP06a - Debt Serv Monthly'!$B$21:$B$872,'H-32A-WP06 - Debt Service'!$B44)</f>
        <v>0</v>
      </c>
      <c r="X44" s="359">
        <f>SUMIFS('H-32A-WP06a - Debt Serv Monthly'!AA$21:AA$872,'H-32A-WP06a - Debt Serv Monthly'!$B$21:$B$872,'H-32A-WP06 - Debt Service'!$B44)</f>
        <v>0</v>
      </c>
      <c r="Y44" s="359">
        <f>SUMIFS('H-32A-WP06a - Debt Serv Monthly'!AB$21:AB$872,'H-32A-WP06a - Debt Serv Monthly'!$B$21:$B$872,'H-32A-WP06 - Debt Service'!$B44)</f>
        <v>0</v>
      </c>
      <c r="Z44" s="359">
        <f>SUMIFS('H-32A-WP06a - Debt Serv Monthly'!AC$21:AC$872,'H-32A-WP06a - Debt Serv Monthly'!$B$21:$B$872,'H-32A-WP06 - Debt Service'!$B44)</f>
        <v>0</v>
      </c>
      <c r="AA44" s="359">
        <f>SUMIFS('H-32A-WP06a - Debt Serv Monthly'!AD$21:AD$872,'H-32A-WP06a - Debt Serv Monthly'!$B$21:$B$872,'H-32A-WP06 - Debt Service'!$B44)</f>
        <v>0</v>
      </c>
      <c r="AB44" s="359">
        <f>SUMIFS('H-32A-WP06a - Debt Serv Monthly'!AE$21:AE$872,'H-32A-WP06a - Debt Serv Monthly'!$B$21:$B$872,'H-32A-WP06 - Debt Service'!$B44)</f>
        <v>0</v>
      </c>
      <c r="AC44" s="359">
        <f>SUMIFS('H-32A-WP06a - Debt Serv Monthly'!AG$21:AG$872,'H-32A-WP06a - Debt Serv Monthly'!$B$21:$B$872,'H-32A-WP06 - Debt Service'!$B44)</f>
        <v>0</v>
      </c>
      <c r="AD44" s="359">
        <f t="shared" si="2"/>
        <v>0</v>
      </c>
    </row>
    <row r="45" spans="2:30">
      <c r="B45" s="357">
        <f t="shared" si="0"/>
        <v>2032</v>
      </c>
      <c r="C45" s="575">
        <f>SUMIFS('H-32A-WP06a - Debt Serv Monthly'!$E$21:$E$872,'H-32A-WP06a - Debt Serv Monthly'!$B$21:$B$872,'H-32A-WP06 - Debt Service'!B45)</f>
        <v>0</v>
      </c>
      <c r="D45" s="575">
        <f>SUMIFS('H-32A-WP06a - Debt Serv Monthly'!F$21:F$872,'H-32A-WP06a - Debt Serv Monthly'!$B$21:$B$872,'H-32A-WP06 - Debt Service'!$B45)</f>
        <v>0</v>
      </c>
      <c r="E45" s="575">
        <f>SUMIFS('H-32A-WP06a - Debt Serv Monthly'!G$21:G$872,'H-32A-WP06a - Debt Serv Monthly'!$B$21:$B$872,'H-32A-WP06 - Debt Service'!$B45)</f>
        <v>0</v>
      </c>
      <c r="F45" s="575">
        <f>SUMIFS('H-32A-WP06a - Debt Serv Monthly'!H$21:H$872,'H-32A-WP06a - Debt Serv Monthly'!$B$21:$B$872,'H-32A-WP06 - Debt Service'!$B45)</f>
        <v>0</v>
      </c>
      <c r="G45" s="575">
        <f>SUMIFS('H-32A-WP06a - Debt Serv Monthly'!I$21:I$872,'H-32A-WP06a - Debt Serv Monthly'!$B$21:$B$872,'H-32A-WP06 - Debt Service'!$B45)</f>
        <v>0</v>
      </c>
      <c r="H45" s="575">
        <f>SUMIFS('H-32A-WP06a - Debt Serv Monthly'!J$21:J$872,'H-32A-WP06a - Debt Serv Monthly'!$B$21:$B$872,'H-32A-WP06 - Debt Service'!$B45)</f>
        <v>0</v>
      </c>
      <c r="I45" s="575">
        <f>SUMIFS('H-32A-WP06a - Debt Serv Monthly'!K$21:K$872,'H-32A-WP06a - Debt Serv Monthly'!$B$21:$B$872,'H-32A-WP06 - Debt Service'!$B45)</f>
        <v>0</v>
      </c>
      <c r="J45" s="575">
        <f>SUMIFS('H-32A-WP06a - Debt Serv Monthly'!L$21:L$872,'H-32A-WP06a - Debt Serv Monthly'!$B$21:$B$872,'H-32A-WP06 - Debt Service'!$B45)</f>
        <v>0</v>
      </c>
      <c r="K45" s="575">
        <f>SUMIFS('H-32A-WP06a - Debt Serv Monthly'!M$21:M$872,'H-32A-WP06a - Debt Serv Monthly'!$B$21:$B$872,'H-32A-WP06 - Debt Service'!$B45)</f>
        <v>0</v>
      </c>
      <c r="L45" s="575">
        <f>SUMIFS('H-32A-WP06a - Debt Serv Monthly'!N$21:N$872,'H-32A-WP06a - Debt Serv Monthly'!$B$21:$B$872,'H-32A-WP06 - Debt Service'!$B45)</f>
        <v>0</v>
      </c>
      <c r="M45" s="575">
        <f>SUMIFS('H-32A-WP06a - Debt Serv Monthly'!O$21:O$872,'H-32A-WP06a - Debt Serv Monthly'!$B$21:$B$872,'H-32A-WP06 - Debt Service'!$B45)</f>
        <v>0</v>
      </c>
      <c r="N45" s="575">
        <f>SUMIFS('H-32A-WP06a - Debt Serv Monthly'!P$21:P$872,'H-32A-WP06a - Debt Serv Monthly'!$B$21:$B$872,'H-32A-WP06 - Debt Service'!$B45)</f>
        <v>0</v>
      </c>
      <c r="O45" s="575">
        <f t="shared" ref="O45:O63" si="3">SUM(C45:N45)</f>
        <v>0</v>
      </c>
      <c r="Q45" s="357">
        <f t="shared" si="1"/>
        <v>2032</v>
      </c>
      <c r="R45" s="359">
        <f>SUMIFS('H-32A-WP06a - Debt Serv Monthly'!U$21:U$872,'H-32A-WP06a - Debt Serv Monthly'!$B$21:$B$872,'H-32A-WP06 - Debt Service'!$B45)</f>
        <v>0</v>
      </c>
      <c r="S45" s="359">
        <f>SUMIFS('H-32A-WP06a - Debt Serv Monthly'!V$21:V$872,'H-32A-WP06a - Debt Serv Monthly'!$B$21:$B$872,'H-32A-WP06 - Debt Service'!$B45)</f>
        <v>0</v>
      </c>
      <c r="T45" s="359">
        <f>SUMIFS('H-32A-WP06a - Debt Serv Monthly'!W$21:W$872,'H-32A-WP06a - Debt Serv Monthly'!$B$21:$B$872,'H-32A-WP06 - Debt Service'!$B45)</f>
        <v>0</v>
      </c>
      <c r="U45" s="359">
        <f>SUMIFS('H-32A-WP06a - Debt Serv Monthly'!X$21:X$872,'H-32A-WP06a - Debt Serv Monthly'!$B$21:$B$872,'H-32A-WP06 - Debt Service'!$B45)</f>
        <v>0</v>
      </c>
      <c r="V45" s="359">
        <f>SUMIFS('H-32A-WP06a - Debt Serv Monthly'!Y$21:Y$872,'H-32A-WP06a - Debt Serv Monthly'!$B$21:$B$872,'H-32A-WP06 - Debt Service'!$B45)</f>
        <v>0</v>
      </c>
      <c r="W45" s="359">
        <f>SUMIFS('H-32A-WP06a - Debt Serv Monthly'!Z$21:Z$872,'H-32A-WP06a - Debt Serv Monthly'!$B$21:$B$872,'H-32A-WP06 - Debt Service'!$B45)</f>
        <v>0</v>
      </c>
      <c r="X45" s="359">
        <f>SUMIFS('H-32A-WP06a - Debt Serv Monthly'!AA$21:AA$872,'H-32A-WP06a - Debt Serv Monthly'!$B$21:$B$872,'H-32A-WP06 - Debt Service'!$B45)</f>
        <v>0</v>
      </c>
      <c r="Y45" s="359">
        <f>SUMIFS('H-32A-WP06a - Debt Serv Monthly'!AB$21:AB$872,'H-32A-WP06a - Debt Serv Monthly'!$B$21:$B$872,'H-32A-WP06 - Debt Service'!$B45)</f>
        <v>0</v>
      </c>
      <c r="Z45" s="359">
        <f>SUMIFS('H-32A-WP06a - Debt Serv Monthly'!AC$21:AC$872,'H-32A-WP06a - Debt Serv Monthly'!$B$21:$B$872,'H-32A-WP06 - Debt Service'!$B45)</f>
        <v>0</v>
      </c>
      <c r="AA45" s="359">
        <f>SUMIFS('H-32A-WP06a - Debt Serv Monthly'!AD$21:AD$872,'H-32A-WP06a - Debt Serv Monthly'!$B$21:$B$872,'H-32A-WP06 - Debt Service'!$B45)</f>
        <v>0</v>
      </c>
      <c r="AB45" s="359">
        <f>SUMIFS('H-32A-WP06a - Debt Serv Monthly'!AE$21:AE$872,'H-32A-WP06a - Debt Serv Monthly'!$B$21:$B$872,'H-32A-WP06 - Debt Service'!$B45)</f>
        <v>0</v>
      </c>
      <c r="AC45" s="359">
        <f>SUMIFS('H-32A-WP06a - Debt Serv Monthly'!AG$21:AG$872,'H-32A-WP06a - Debt Serv Monthly'!$B$21:$B$872,'H-32A-WP06 - Debt Service'!$B45)</f>
        <v>0</v>
      </c>
      <c r="AD45" s="359">
        <f t="shared" si="2"/>
        <v>0</v>
      </c>
    </row>
    <row r="46" spans="2:30">
      <c r="B46" s="357">
        <f t="shared" si="0"/>
        <v>2033</v>
      </c>
      <c r="C46" s="575">
        <f>SUMIFS('H-32A-WP06a - Debt Serv Monthly'!$E$21:$E$872,'H-32A-WP06a - Debt Serv Monthly'!$B$21:$B$872,'H-32A-WP06 - Debt Service'!B46)</f>
        <v>0</v>
      </c>
      <c r="D46" s="575">
        <f>SUMIFS('H-32A-WP06a - Debt Serv Monthly'!F$21:F$872,'H-32A-WP06a - Debt Serv Monthly'!$B$21:$B$872,'H-32A-WP06 - Debt Service'!$B46)</f>
        <v>0</v>
      </c>
      <c r="E46" s="575">
        <f>SUMIFS('H-32A-WP06a - Debt Serv Monthly'!G$21:G$872,'H-32A-WP06a - Debt Serv Monthly'!$B$21:$B$872,'H-32A-WP06 - Debt Service'!$B46)</f>
        <v>0</v>
      </c>
      <c r="F46" s="575">
        <f>SUMIFS('H-32A-WP06a - Debt Serv Monthly'!H$21:H$872,'H-32A-WP06a - Debt Serv Monthly'!$B$21:$B$872,'H-32A-WP06 - Debt Service'!$B46)</f>
        <v>0</v>
      </c>
      <c r="G46" s="575">
        <f>SUMIFS('H-32A-WP06a - Debt Serv Monthly'!I$21:I$872,'H-32A-WP06a - Debt Serv Monthly'!$B$21:$B$872,'H-32A-WP06 - Debt Service'!$B46)</f>
        <v>0</v>
      </c>
      <c r="H46" s="575">
        <f>SUMIFS('H-32A-WP06a - Debt Serv Monthly'!J$21:J$872,'H-32A-WP06a - Debt Serv Monthly'!$B$21:$B$872,'H-32A-WP06 - Debt Service'!$B46)</f>
        <v>0</v>
      </c>
      <c r="I46" s="575">
        <f>SUMIFS('H-32A-WP06a - Debt Serv Monthly'!K$21:K$872,'H-32A-WP06a - Debt Serv Monthly'!$B$21:$B$872,'H-32A-WP06 - Debt Service'!$B46)</f>
        <v>0</v>
      </c>
      <c r="J46" s="575">
        <f>SUMIFS('H-32A-WP06a - Debt Serv Monthly'!L$21:L$872,'H-32A-WP06a - Debt Serv Monthly'!$B$21:$B$872,'H-32A-WP06 - Debt Service'!$B46)</f>
        <v>0</v>
      </c>
      <c r="K46" s="575">
        <f>SUMIFS('H-32A-WP06a - Debt Serv Monthly'!M$21:M$872,'H-32A-WP06a - Debt Serv Monthly'!$B$21:$B$872,'H-32A-WP06 - Debt Service'!$B46)</f>
        <v>0</v>
      </c>
      <c r="L46" s="575">
        <f>SUMIFS('H-32A-WP06a - Debt Serv Monthly'!N$21:N$872,'H-32A-WP06a - Debt Serv Monthly'!$B$21:$B$872,'H-32A-WP06 - Debt Service'!$B46)</f>
        <v>0</v>
      </c>
      <c r="M46" s="575">
        <f>SUMIFS('H-32A-WP06a - Debt Serv Monthly'!O$21:O$872,'H-32A-WP06a - Debt Serv Monthly'!$B$21:$B$872,'H-32A-WP06 - Debt Service'!$B46)</f>
        <v>0</v>
      </c>
      <c r="N46" s="575">
        <f>SUMIFS('H-32A-WP06a - Debt Serv Monthly'!P$21:P$872,'H-32A-WP06a - Debt Serv Monthly'!$B$21:$B$872,'H-32A-WP06 - Debt Service'!$B46)</f>
        <v>0</v>
      </c>
      <c r="O46" s="575">
        <f t="shared" si="3"/>
        <v>0</v>
      </c>
      <c r="Q46" s="357">
        <f t="shared" si="1"/>
        <v>2033</v>
      </c>
      <c r="R46" s="359">
        <f>SUMIFS('H-32A-WP06a - Debt Serv Monthly'!U$21:U$872,'H-32A-WP06a - Debt Serv Monthly'!$B$21:$B$872,'H-32A-WP06 - Debt Service'!$B46)</f>
        <v>0</v>
      </c>
      <c r="S46" s="359">
        <f>SUMIFS('H-32A-WP06a - Debt Serv Monthly'!V$21:V$872,'H-32A-WP06a - Debt Serv Monthly'!$B$21:$B$872,'H-32A-WP06 - Debt Service'!$B46)</f>
        <v>0</v>
      </c>
      <c r="T46" s="359">
        <f>SUMIFS('H-32A-WP06a - Debt Serv Monthly'!W$21:W$872,'H-32A-WP06a - Debt Serv Monthly'!$B$21:$B$872,'H-32A-WP06 - Debt Service'!$B46)</f>
        <v>0</v>
      </c>
      <c r="U46" s="359">
        <f>SUMIFS('H-32A-WP06a - Debt Serv Monthly'!X$21:X$872,'H-32A-WP06a - Debt Serv Monthly'!$B$21:$B$872,'H-32A-WP06 - Debt Service'!$B46)</f>
        <v>0</v>
      </c>
      <c r="V46" s="359">
        <f>SUMIFS('H-32A-WP06a - Debt Serv Monthly'!Y$21:Y$872,'H-32A-WP06a - Debt Serv Monthly'!$B$21:$B$872,'H-32A-WP06 - Debt Service'!$B46)</f>
        <v>0</v>
      </c>
      <c r="W46" s="359">
        <f>SUMIFS('H-32A-WP06a - Debt Serv Monthly'!Z$21:Z$872,'H-32A-WP06a - Debt Serv Monthly'!$B$21:$B$872,'H-32A-WP06 - Debt Service'!$B46)</f>
        <v>0</v>
      </c>
      <c r="X46" s="359">
        <f>SUMIFS('H-32A-WP06a - Debt Serv Monthly'!AA$21:AA$872,'H-32A-WP06a - Debt Serv Monthly'!$B$21:$B$872,'H-32A-WP06 - Debt Service'!$B46)</f>
        <v>0</v>
      </c>
      <c r="Y46" s="359">
        <f>SUMIFS('H-32A-WP06a - Debt Serv Monthly'!AB$21:AB$872,'H-32A-WP06a - Debt Serv Monthly'!$B$21:$B$872,'H-32A-WP06 - Debt Service'!$B46)</f>
        <v>0</v>
      </c>
      <c r="Z46" s="359">
        <f>SUMIFS('H-32A-WP06a - Debt Serv Monthly'!AC$21:AC$872,'H-32A-WP06a - Debt Serv Monthly'!$B$21:$B$872,'H-32A-WP06 - Debt Service'!$B46)</f>
        <v>0</v>
      </c>
      <c r="AA46" s="359">
        <f>SUMIFS('H-32A-WP06a - Debt Serv Monthly'!AD$21:AD$872,'H-32A-WP06a - Debt Serv Monthly'!$B$21:$B$872,'H-32A-WP06 - Debt Service'!$B46)</f>
        <v>0</v>
      </c>
      <c r="AB46" s="359">
        <f>SUMIFS('H-32A-WP06a - Debt Serv Monthly'!AE$21:AE$872,'H-32A-WP06a - Debt Serv Monthly'!$B$21:$B$872,'H-32A-WP06 - Debt Service'!$B46)</f>
        <v>0</v>
      </c>
      <c r="AC46" s="359">
        <f>SUMIFS('H-32A-WP06a - Debt Serv Monthly'!AG$21:AG$872,'H-32A-WP06a - Debt Serv Monthly'!$B$21:$B$872,'H-32A-WP06 - Debt Service'!$B46)</f>
        <v>0</v>
      </c>
      <c r="AD46" s="359">
        <f t="shared" si="2"/>
        <v>0</v>
      </c>
    </row>
    <row r="47" spans="2:30">
      <c r="B47" s="357">
        <f t="shared" si="0"/>
        <v>2034</v>
      </c>
      <c r="C47" s="575">
        <f>SUMIFS('H-32A-WP06a - Debt Serv Monthly'!$E$21:$E$872,'H-32A-WP06a - Debt Serv Monthly'!$B$21:$B$872,'H-32A-WP06 - Debt Service'!B47)</f>
        <v>0</v>
      </c>
      <c r="D47" s="575">
        <f>SUMIFS('H-32A-WP06a - Debt Serv Monthly'!F$21:F$872,'H-32A-WP06a - Debt Serv Monthly'!$B$21:$B$872,'H-32A-WP06 - Debt Service'!$B47)</f>
        <v>0</v>
      </c>
      <c r="E47" s="575">
        <f>SUMIFS('H-32A-WP06a - Debt Serv Monthly'!G$21:G$872,'H-32A-WP06a - Debt Serv Monthly'!$B$21:$B$872,'H-32A-WP06 - Debt Service'!$B47)</f>
        <v>0</v>
      </c>
      <c r="F47" s="575">
        <f>SUMIFS('H-32A-WP06a - Debt Serv Monthly'!H$21:H$872,'H-32A-WP06a - Debt Serv Monthly'!$B$21:$B$872,'H-32A-WP06 - Debt Service'!$B47)</f>
        <v>0</v>
      </c>
      <c r="G47" s="575">
        <f>SUMIFS('H-32A-WP06a - Debt Serv Monthly'!I$21:I$872,'H-32A-WP06a - Debt Serv Monthly'!$B$21:$B$872,'H-32A-WP06 - Debt Service'!$B47)</f>
        <v>0</v>
      </c>
      <c r="H47" s="575">
        <f>SUMIFS('H-32A-WP06a - Debt Serv Monthly'!J$21:J$872,'H-32A-WP06a - Debt Serv Monthly'!$B$21:$B$872,'H-32A-WP06 - Debt Service'!$B47)</f>
        <v>0</v>
      </c>
      <c r="I47" s="575">
        <f>SUMIFS('H-32A-WP06a - Debt Serv Monthly'!K$21:K$872,'H-32A-WP06a - Debt Serv Monthly'!$B$21:$B$872,'H-32A-WP06 - Debt Service'!$B47)</f>
        <v>0</v>
      </c>
      <c r="J47" s="575">
        <f>SUMIFS('H-32A-WP06a - Debt Serv Monthly'!L$21:L$872,'H-32A-WP06a - Debt Serv Monthly'!$B$21:$B$872,'H-32A-WP06 - Debt Service'!$B47)</f>
        <v>0</v>
      </c>
      <c r="K47" s="575">
        <f>SUMIFS('H-32A-WP06a - Debt Serv Monthly'!M$21:M$872,'H-32A-WP06a - Debt Serv Monthly'!$B$21:$B$872,'H-32A-WP06 - Debt Service'!$B47)</f>
        <v>0</v>
      </c>
      <c r="L47" s="575">
        <f>SUMIFS('H-32A-WP06a - Debt Serv Monthly'!N$21:N$872,'H-32A-WP06a - Debt Serv Monthly'!$B$21:$B$872,'H-32A-WP06 - Debt Service'!$B47)</f>
        <v>0</v>
      </c>
      <c r="M47" s="575">
        <f>SUMIFS('H-32A-WP06a - Debt Serv Monthly'!O$21:O$872,'H-32A-WP06a - Debt Serv Monthly'!$B$21:$B$872,'H-32A-WP06 - Debt Service'!$B47)</f>
        <v>0</v>
      </c>
      <c r="N47" s="575">
        <f>SUMIFS('H-32A-WP06a - Debt Serv Monthly'!P$21:P$872,'H-32A-WP06a - Debt Serv Monthly'!$B$21:$B$872,'H-32A-WP06 - Debt Service'!$B47)</f>
        <v>0</v>
      </c>
      <c r="O47" s="575">
        <f t="shared" si="3"/>
        <v>0</v>
      </c>
      <c r="Q47" s="357">
        <f t="shared" si="1"/>
        <v>2034</v>
      </c>
      <c r="R47" s="359">
        <f>SUMIFS('H-32A-WP06a - Debt Serv Monthly'!U$21:U$872,'H-32A-WP06a - Debt Serv Monthly'!$B$21:$B$872,'H-32A-WP06 - Debt Service'!$B47)</f>
        <v>0</v>
      </c>
      <c r="S47" s="359">
        <f>SUMIFS('H-32A-WP06a - Debt Serv Monthly'!V$21:V$872,'H-32A-WP06a - Debt Serv Monthly'!$B$21:$B$872,'H-32A-WP06 - Debt Service'!$B47)</f>
        <v>0</v>
      </c>
      <c r="T47" s="359">
        <f>SUMIFS('H-32A-WP06a - Debt Serv Monthly'!W$21:W$872,'H-32A-WP06a - Debt Serv Monthly'!$B$21:$B$872,'H-32A-WP06 - Debt Service'!$B47)</f>
        <v>0</v>
      </c>
      <c r="U47" s="359">
        <f>SUMIFS('H-32A-WP06a - Debt Serv Monthly'!X$21:X$872,'H-32A-WP06a - Debt Serv Monthly'!$B$21:$B$872,'H-32A-WP06 - Debt Service'!$B47)</f>
        <v>0</v>
      </c>
      <c r="V47" s="359">
        <f>SUMIFS('H-32A-WP06a - Debt Serv Monthly'!Y$21:Y$872,'H-32A-WP06a - Debt Serv Monthly'!$B$21:$B$872,'H-32A-WP06 - Debt Service'!$B47)</f>
        <v>0</v>
      </c>
      <c r="W47" s="359">
        <f>SUMIFS('H-32A-WP06a - Debt Serv Monthly'!Z$21:Z$872,'H-32A-WP06a - Debt Serv Monthly'!$B$21:$B$872,'H-32A-WP06 - Debt Service'!$B47)</f>
        <v>0</v>
      </c>
      <c r="X47" s="359">
        <f>SUMIFS('H-32A-WP06a - Debt Serv Monthly'!AA$21:AA$872,'H-32A-WP06a - Debt Serv Monthly'!$B$21:$B$872,'H-32A-WP06 - Debt Service'!$B47)</f>
        <v>0</v>
      </c>
      <c r="Y47" s="359">
        <f>SUMIFS('H-32A-WP06a - Debt Serv Monthly'!AB$21:AB$872,'H-32A-WP06a - Debt Serv Monthly'!$B$21:$B$872,'H-32A-WP06 - Debt Service'!$B47)</f>
        <v>0</v>
      </c>
      <c r="Z47" s="359">
        <f>SUMIFS('H-32A-WP06a - Debt Serv Monthly'!AC$21:AC$872,'H-32A-WP06a - Debt Serv Monthly'!$B$21:$B$872,'H-32A-WP06 - Debt Service'!$B47)</f>
        <v>0</v>
      </c>
      <c r="AA47" s="359">
        <f>SUMIFS('H-32A-WP06a - Debt Serv Monthly'!AD$21:AD$872,'H-32A-WP06a - Debt Serv Monthly'!$B$21:$B$872,'H-32A-WP06 - Debt Service'!$B47)</f>
        <v>0</v>
      </c>
      <c r="AB47" s="359">
        <f>SUMIFS('H-32A-WP06a - Debt Serv Monthly'!AE$21:AE$872,'H-32A-WP06a - Debt Serv Monthly'!$B$21:$B$872,'H-32A-WP06 - Debt Service'!$B47)</f>
        <v>0</v>
      </c>
      <c r="AC47" s="359">
        <f>SUMIFS('H-32A-WP06a - Debt Serv Monthly'!AG$21:AG$872,'H-32A-WP06a - Debt Serv Monthly'!$B$21:$B$872,'H-32A-WP06 - Debt Service'!$B47)</f>
        <v>0</v>
      </c>
      <c r="AD47" s="359">
        <f t="shared" si="2"/>
        <v>0</v>
      </c>
    </row>
    <row r="48" spans="2:30">
      <c r="B48" s="357">
        <f t="shared" si="0"/>
        <v>2035</v>
      </c>
      <c r="C48" s="575">
        <f>SUMIFS('H-32A-WP06a - Debt Serv Monthly'!$E$21:$E$872,'H-32A-WP06a - Debt Serv Monthly'!$B$21:$B$872,'H-32A-WP06 - Debt Service'!B48)</f>
        <v>0</v>
      </c>
      <c r="D48" s="575">
        <f>SUMIFS('H-32A-WP06a - Debt Serv Monthly'!F$21:F$872,'H-32A-WP06a - Debt Serv Monthly'!$B$21:$B$872,'H-32A-WP06 - Debt Service'!$B48)</f>
        <v>0</v>
      </c>
      <c r="E48" s="575">
        <f>SUMIFS('H-32A-WP06a - Debt Serv Monthly'!G$21:G$872,'H-32A-WP06a - Debt Serv Monthly'!$B$21:$B$872,'H-32A-WP06 - Debt Service'!$B48)</f>
        <v>0</v>
      </c>
      <c r="F48" s="575">
        <f>SUMIFS('H-32A-WP06a - Debt Serv Monthly'!H$21:H$872,'H-32A-WP06a - Debt Serv Monthly'!$B$21:$B$872,'H-32A-WP06 - Debt Service'!$B48)</f>
        <v>0</v>
      </c>
      <c r="G48" s="575">
        <f>SUMIFS('H-32A-WP06a - Debt Serv Monthly'!I$21:I$872,'H-32A-WP06a - Debt Serv Monthly'!$B$21:$B$872,'H-32A-WP06 - Debt Service'!$B48)</f>
        <v>0</v>
      </c>
      <c r="H48" s="575">
        <f>SUMIFS('H-32A-WP06a - Debt Serv Monthly'!J$21:J$872,'H-32A-WP06a - Debt Serv Monthly'!$B$21:$B$872,'H-32A-WP06 - Debt Service'!$B48)</f>
        <v>0</v>
      </c>
      <c r="I48" s="575">
        <f>SUMIFS('H-32A-WP06a - Debt Serv Monthly'!K$21:K$872,'H-32A-WP06a - Debt Serv Monthly'!$B$21:$B$872,'H-32A-WP06 - Debt Service'!$B48)</f>
        <v>0</v>
      </c>
      <c r="J48" s="575">
        <f>SUMIFS('H-32A-WP06a - Debt Serv Monthly'!L$21:L$872,'H-32A-WP06a - Debt Serv Monthly'!$B$21:$B$872,'H-32A-WP06 - Debt Service'!$B48)</f>
        <v>0</v>
      </c>
      <c r="K48" s="575">
        <f>SUMIFS('H-32A-WP06a - Debt Serv Monthly'!M$21:M$872,'H-32A-WP06a - Debt Serv Monthly'!$B$21:$B$872,'H-32A-WP06 - Debt Service'!$B48)</f>
        <v>0</v>
      </c>
      <c r="L48" s="575">
        <f>SUMIFS('H-32A-WP06a - Debt Serv Monthly'!N$21:N$872,'H-32A-WP06a - Debt Serv Monthly'!$B$21:$B$872,'H-32A-WP06 - Debt Service'!$B48)</f>
        <v>0</v>
      </c>
      <c r="M48" s="575">
        <f>SUMIFS('H-32A-WP06a - Debt Serv Monthly'!O$21:O$872,'H-32A-WP06a - Debt Serv Monthly'!$B$21:$B$872,'H-32A-WP06 - Debt Service'!$B48)</f>
        <v>0</v>
      </c>
      <c r="N48" s="575">
        <f>SUMIFS('H-32A-WP06a - Debt Serv Monthly'!P$21:P$872,'H-32A-WP06a - Debt Serv Monthly'!$B$21:$B$872,'H-32A-WP06 - Debt Service'!$B48)</f>
        <v>0</v>
      </c>
      <c r="O48" s="575">
        <f t="shared" si="3"/>
        <v>0</v>
      </c>
      <c r="Q48" s="357">
        <f t="shared" si="1"/>
        <v>2035</v>
      </c>
      <c r="R48" s="359">
        <f>SUMIFS('H-32A-WP06a - Debt Serv Monthly'!U$21:U$872,'H-32A-WP06a - Debt Serv Monthly'!$B$21:$B$872,'H-32A-WP06 - Debt Service'!$B48)</f>
        <v>0</v>
      </c>
      <c r="S48" s="359">
        <f>SUMIFS('H-32A-WP06a - Debt Serv Monthly'!V$21:V$872,'H-32A-WP06a - Debt Serv Monthly'!$B$21:$B$872,'H-32A-WP06 - Debt Service'!$B48)</f>
        <v>0</v>
      </c>
      <c r="T48" s="359">
        <f>SUMIFS('H-32A-WP06a - Debt Serv Monthly'!W$21:W$872,'H-32A-WP06a - Debt Serv Monthly'!$B$21:$B$872,'H-32A-WP06 - Debt Service'!$B48)</f>
        <v>0</v>
      </c>
      <c r="U48" s="359">
        <f>SUMIFS('H-32A-WP06a - Debt Serv Monthly'!X$21:X$872,'H-32A-WP06a - Debt Serv Monthly'!$B$21:$B$872,'H-32A-WP06 - Debt Service'!$B48)</f>
        <v>0</v>
      </c>
      <c r="V48" s="359">
        <f>SUMIFS('H-32A-WP06a - Debt Serv Monthly'!Y$21:Y$872,'H-32A-WP06a - Debt Serv Monthly'!$B$21:$B$872,'H-32A-WP06 - Debt Service'!$B48)</f>
        <v>0</v>
      </c>
      <c r="W48" s="359">
        <f>SUMIFS('H-32A-WP06a - Debt Serv Monthly'!Z$21:Z$872,'H-32A-WP06a - Debt Serv Monthly'!$B$21:$B$872,'H-32A-WP06 - Debt Service'!$B48)</f>
        <v>0</v>
      </c>
      <c r="X48" s="359">
        <f>SUMIFS('H-32A-WP06a - Debt Serv Monthly'!AA$21:AA$872,'H-32A-WP06a - Debt Serv Monthly'!$B$21:$B$872,'H-32A-WP06 - Debt Service'!$B48)</f>
        <v>0</v>
      </c>
      <c r="Y48" s="359">
        <f>SUMIFS('H-32A-WP06a - Debt Serv Monthly'!AB$21:AB$872,'H-32A-WP06a - Debt Serv Monthly'!$B$21:$B$872,'H-32A-WP06 - Debt Service'!$B48)</f>
        <v>0</v>
      </c>
      <c r="Z48" s="359">
        <f>SUMIFS('H-32A-WP06a - Debt Serv Monthly'!AC$21:AC$872,'H-32A-WP06a - Debt Serv Monthly'!$B$21:$B$872,'H-32A-WP06 - Debt Service'!$B48)</f>
        <v>0</v>
      </c>
      <c r="AA48" s="359">
        <f>SUMIFS('H-32A-WP06a - Debt Serv Monthly'!AD$21:AD$872,'H-32A-WP06a - Debt Serv Monthly'!$B$21:$B$872,'H-32A-WP06 - Debt Service'!$B48)</f>
        <v>0</v>
      </c>
      <c r="AB48" s="359">
        <f>SUMIFS('H-32A-WP06a - Debt Serv Monthly'!AE$21:AE$872,'H-32A-WP06a - Debt Serv Monthly'!$B$21:$B$872,'H-32A-WP06 - Debt Service'!$B48)</f>
        <v>0</v>
      </c>
      <c r="AC48" s="359">
        <f>SUMIFS('H-32A-WP06a - Debt Serv Monthly'!AG$21:AG$872,'H-32A-WP06a - Debt Serv Monthly'!$B$21:$B$872,'H-32A-WP06 - Debt Service'!$B48)</f>
        <v>0</v>
      </c>
      <c r="AD48" s="359">
        <f t="shared" si="2"/>
        <v>0</v>
      </c>
    </row>
    <row r="49" spans="2:30">
      <c r="B49" s="357">
        <f t="shared" si="0"/>
        <v>2036</v>
      </c>
      <c r="C49" s="575">
        <f>SUMIFS('H-32A-WP06a - Debt Serv Monthly'!$E$21:$E$872,'H-32A-WP06a - Debt Serv Monthly'!$B$21:$B$872,'H-32A-WP06 - Debt Service'!B49)</f>
        <v>0</v>
      </c>
      <c r="D49" s="575">
        <f>SUMIFS('H-32A-WP06a - Debt Serv Monthly'!F$21:F$872,'H-32A-WP06a - Debt Serv Monthly'!$B$21:$B$872,'H-32A-WP06 - Debt Service'!$B49)</f>
        <v>0</v>
      </c>
      <c r="E49" s="575">
        <f>SUMIFS('H-32A-WP06a - Debt Serv Monthly'!G$21:G$872,'H-32A-WP06a - Debt Serv Monthly'!$B$21:$B$872,'H-32A-WP06 - Debt Service'!$B49)</f>
        <v>0</v>
      </c>
      <c r="F49" s="575">
        <f>SUMIFS('H-32A-WP06a - Debt Serv Monthly'!H$21:H$872,'H-32A-WP06a - Debt Serv Monthly'!$B$21:$B$872,'H-32A-WP06 - Debt Service'!$B49)</f>
        <v>0</v>
      </c>
      <c r="G49" s="575">
        <f>SUMIFS('H-32A-WP06a - Debt Serv Monthly'!I$21:I$872,'H-32A-WP06a - Debt Serv Monthly'!$B$21:$B$872,'H-32A-WP06 - Debt Service'!$B49)</f>
        <v>0</v>
      </c>
      <c r="H49" s="575">
        <f>SUMIFS('H-32A-WP06a - Debt Serv Monthly'!J$21:J$872,'H-32A-WP06a - Debt Serv Monthly'!$B$21:$B$872,'H-32A-WP06 - Debt Service'!$B49)</f>
        <v>0</v>
      </c>
      <c r="I49" s="575">
        <f>SUMIFS('H-32A-WP06a - Debt Serv Monthly'!K$21:K$872,'H-32A-WP06a - Debt Serv Monthly'!$B$21:$B$872,'H-32A-WP06 - Debt Service'!$B49)</f>
        <v>0</v>
      </c>
      <c r="J49" s="575">
        <f>SUMIFS('H-32A-WP06a - Debt Serv Monthly'!L$21:L$872,'H-32A-WP06a - Debt Serv Monthly'!$B$21:$B$872,'H-32A-WP06 - Debt Service'!$B49)</f>
        <v>0</v>
      </c>
      <c r="K49" s="575">
        <f>SUMIFS('H-32A-WP06a - Debt Serv Monthly'!M$21:M$872,'H-32A-WP06a - Debt Serv Monthly'!$B$21:$B$872,'H-32A-WP06 - Debt Service'!$B49)</f>
        <v>0</v>
      </c>
      <c r="L49" s="575">
        <f>SUMIFS('H-32A-WP06a - Debt Serv Monthly'!N$21:N$872,'H-32A-WP06a - Debt Serv Monthly'!$B$21:$B$872,'H-32A-WP06 - Debt Service'!$B49)</f>
        <v>0</v>
      </c>
      <c r="M49" s="575">
        <f>SUMIFS('H-32A-WP06a - Debt Serv Monthly'!O$21:O$872,'H-32A-WP06a - Debt Serv Monthly'!$B$21:$B$872,'H-32A-WP06 - Debt Service'!$B49)</f>
        <v>0</v>
      </c>
      <c r="N49" s="575">
        <f>SUMIFS('H-32A-WP06a - Debt Serv Monthly'!P$21:P$872,'H-32A-WP06a - Debt Serv Monthly'!$B$21:$B$872,'H-32A-WP06 - Debt Service'!$B49)</f>
        <v>0</v>
      </c>
      <c r="O49" s="575">
        <f t="shared" si="3"/>
        <v>0</v>
      </c>
      <c r="Q49" s="357">
        <f t="shared" si="1"/>
        <v>2036</v>
      </c>
      <c r="R49" s="359">
        <f>SUMIFS('H-32A-WP06a - Debt Serv Monthly'!U$21:U$872,'H-32A-WP06a - Debt Serv Monthly'!$B$21:$B$872,'H-32A-WP06 - Debt Service'!$B49)</f>
        <v>0</v>
      </c>
      <c r="S49" s="359">
        <f>SUMIFS('H-32A-WP06a - Debt Serv Monthly'!V$21:V$872,'H-32A-WP06a - Debt Serv Monthly'!$B$21:$B$872,'H-32A-WP06 - Debt Service'!$B49)</f>
        <v>0</v>
      </c>
      <c r="T49" s="359">
        <f>SUMIFS('H-32A-WP06a - Debt Serv Monthly'!W$21:W$872,'H-32A-WP06a - Debt Serv Monthly'!$B$21:$B$872,'H-32A-WP06 - Debt Service'!$B49)</f>
        <v>0</v>
      </c>
      <c r="U49" s="359">
        <f>SUMIFS('H-32A-WP06a - Debt Serv Monthly'!X$21:X$872,'H-32A-WP06a - Debt Serv Monthly'!$B$21:$B$872,'H-32A-WP06 - Debt Service'!$B49)</f>
        <v>0</v>
      </c>
      <c r="V49" s="359">
        <f>SUMIFS('H-32A-WP06a - Debt Serv Monthly'!Y$21:Y$872,'H-32A-WP06a - Debt Serv Monthly'!$B$21:$B$872,'H-32A-WP06 - Debt Service'!$B49)</f>
        <v>0</v>
      </c>
      <c r="W49" s="359">
        <f>SUMIFS('H-32A-WP06a - Debt Serv Monthly'!Z$21:Z$872,'H-32A-WP06a - Debt Serv Monthly'!$B$21:$B$872,'H-32A-WP06 - Debt Service'!$B49)</f>
        <v>0</v>
      </c>
      <c r="X49" s="359">
        <f>SUMIFS('H-32A-WP06a - Debt Serv Monthly'!AA$21:AA$872,'H-32A-WP06a - Debt Serv Monthly'!$B$21:$B$872,'H-32A-WP06 - Debt Service'!$B49)</f>
        <v>0</v>
      </c>
      <c r="Y49" s="359">
        <f>SUMIFS('H-32A-WP06a - Debt Serv Monthly'!AB$21:AB$872,'H-32A-WP06a - Debt Serv Monthly'!$B$21:$B$872,'H-32A-WP06 - Debt Service'!$B49)</f>
        <v>0</v>
      </c>
      <c r="Z49" s="359">
        <f>SUMIFS('H-32A-WP06a - Debt Serv Monthly'!AC$21:AC$872,'H-32A-WP06a - Debt Serv Monthly'!$B$21:$B$872,'H-32A-WP06 - Debt Service'!$B49)</f>
        <v>0</v>
      </c>
      <c r="AA49" s="359">
        <f>SUMIFS('H-32A-WP06a - Debt Serv Monthly'!AD$21:AD$872,'H-32A-WP06a - Debt Serv Monthly'!$B$21:$B$872,'H-32A-WP06 - Debt Service'!$B49)</f>
        <v>0</v>
      </c>
      <c r="AB49" s="359">
        <f>SUMIFS('H-32A-WP06a - Debt Serv Monthly'!AE$21:AE$872,'H-32A-WP06a - Debt Serv Monthly'!$B$21:$B$872,'H-32A-WP06 - Debt Service'!$B49)</f>
        <v>0</v>
      </c>
      <c r="AC49" s="359">
        <f>SUMIFS('H-32A-WP06a - Debt Serv Monthly'!AG$21:AG$872,'H-32A-WP06a - Debt Serv Monthly'!$B$21:$B$872,'H-32A-WP06 - Debt Service'!$B49)</f>
        <v>0</v>
      </c>
      <c r="AD49" s="359">
        <f t="shared" si="2"/>
        <v>0</v>
      </c>
    </row>
    <row r="50" spans="2:30">
      <c r="B50" s="357">
        <f t="shared" si="0"/>
        <v>2037</v>
      </c>
      <c r="C50" s="575">
        <f>SUMIFS('H-32A-WP06a - Debt Serv Monthly'!$E$21:$E$872,'H-32A-WP06a - Debt Serv Monthly'!$B$21:$B$872,'H-32A-WP06 - Debt Service'!B50)</f>
        <v>0</v>
      </c>
      <c r="D50" s="575">
        <f>SUMIFS('H-32A-WP06a - Debt Serv Monthly'!F$21:F$872,'H-32A-WP06a - Debt Serv Monthly'!$B$21:$B$872,'H-32A-WP06 - Debt Service'!$B50)</f>
        <v>0</v>
      </c>
      <c r="E50" s="575">
        <f>SUMIFS('H-32A-WP06a - Debt Serv Monthly'!G$21:G$872,'H-32A-WP06a - Debt Serv Monthly'!$B$21:$B$872,'H-32A-WP06 - Debt Service'!$B50)</f>
        <v>0</v>
      </c>
      <c r="F50" s="575">
        <f>SUMIFS('H-32A-WP06a - Debt Serv Monthly'!H$21:H$872,'H-32A-WP06a - Debt Serv Monthly'!$B$21:$B$872,'H-32A-WP06 - Debt Service'!$B50)</f>
        <v>0</v>
      </c>
      <c r="G50" s="575">
        <f>SUMIFS('H-32A-WP06a - Debt Serv Monthly'!I$21:I$872,'H-32A-WP06a - Debt Serv Monthly'!$B$21:$B$872,'H-32A-WP06 - Debt Service'!$B50)</f>
        <v>0</v>
      </c>
      <c r="H50" s="575">
        <f>SUMIFS('H-32A-WP06a - Debt Serv Monthly'!J$21:J$872,'H-32A-WP06a - Debt Serv Monthly'!$B$21:$B$872,'H-32A-WP06 - Debt Service'!$B50)</f>
        <v>0</v>
      </c>
      <c r="I50" s="575">
        <f>SUMIFS('H-32A-WP06a - Debt Serv Monthly'!K$21:K$872,'H-32A-WP06a - Debt Serv Monthly'!$B$21:$B$872,'H-32A-WP06 - Debt Service'!$B50)</f>
        <v>0</v>
      </c>
      <c r="J50" s="575">
        <f>SUMIFS('H-32A-WP06a - Debt Serv Monthly'!L$21:L$872,'H-32A-WP06a - Debt Serv Monthly'!$B$21:$B$872,'H-32A-WP06 - Debt Service'!$B50)</f>
        <v>0</v>
      </c>
      <c r="K50" s="575">
        <f>SUMIFS('H-32A-WP06a - Debt Serv Monthly'!M$21:M$872,'H-32A-WP06a - Debt Serv Monthly'!$B$21:$B$872,'H-32A-WP06 - Debt Service'!$B50)</f>
        <v>0</v>
      </c>
      <c r="L50" s="575">
        <f>SUMIFS('H-32A-WP06a - Debt Serv Monthly'!N$21:N$872,'H-32A-WP06a - Debt Serv Monthly'!$B$21:$B$872,'H-32A-WP06 - Debt Service'!$B50)</f>
        <v>0</v>
      </c>
      <c r="M50" s="575">
        <f>SUMIFS('H-32A-WP06a - Debt Serv Monthly'!O$21:O$872,'H-32A-WP06a - Debt Serv Monthly'!$B$21:$B$872,'H-32A-WP06 - Debt Service'!$B50)</f>
        <v>0</v>
      </c>
      <c r="N50" s="575">
        <f>SUMIFS('H-32A-WP06a - Debt Serv Monthly'!P$21:P$872,'H-32A-WP06a - Debt Serv Monthly'!$B$21:$B$872,'H-32A-WP06 - Debt Service'!$B50)</f>
        <v>0</v>
      </c>
      <c r="O50" s="575">
        <f t="shared" si="3"/>
        <v>0</v>
      </c>
      <c r="Q50" s="357">
        <f t="shared" si="1"/>
        <v>2037</v>
      </c>
      <c r="R50" s="359">
        <f>SUMIFS('H-32A-WP06a - Debt Serv Monthly'!U$21:U$872,'H-32A-WP06a - Debt Serv Monthly'!$B$21:$B$872,'H-32A-WP06 - Debt Service'!$B50)</f>
        <v>0</v>
      </c>
      <c r="S50" s="359">
        <f>SUMIFS('H-32A-WP06a - Debt Serv Monthly'!V$21:V$872,'H-32A-WP06a - Debt Serv Monthly'!$B$21:$B$872,'H-32A-WP06 - Debt Service'!$B50)</f>
        <v>0</v>
      </c>
      <c r="T50" s="359">
        <f>SUMIFS('H-32A-WP06a - Debt Serv Monthly'!W$21:W$872,'H-32A-WP06a - Debt Serv Monthly'!$B$21:$B$872,'H-32A-WP06 - Debt Service'!$B50)</f>
        <v>0</v>
      </c>
      <c r="U50" s="359">
        <f>SUMIFS('H-32A-WP06a - Debt Serv Monthly'!X$21:X$872,'H-32A-WP06a - Debt Serv Monthly'!$B$21:$B$872,'H-32A-WP06 - Debt Service'!$B50)</f>
        <v>0</v>
      </c>
      <c r="V50" s="359">
        <f>SUMIFS('H-32A-WP06a - Debt Serv Monthly'!Y$21:Y$872,'H-32A-WP06a - Debt Serv Monthly'!$B$21:$B$872,'H-32A-WP06 - Debt Service'!$B50)</f>
        <v>0</v>
      </c>
      <c r="W50" s="359">
        <f>SUMIFS('H-32A-WP06a - Debt Serv Monthly'!Z$21:Z$872,'H-32A-WP06a - Debt Serv Monthly'!$B$21:$B$872,'H-32A-WP06 - Debt Service'!$B50)</f>
        <v>0</v>
      </c>
      <c r="X50" s="359">
        <f>SUMIFS('H-32A-WP06a - Debt Serv Monthly'!AA$21:AA$872,'H-32A-WP06a - Debt Serv Monthly'!$B$21:$B$872,'H-32A-WP06 - Debt Service'!$B50)</f>
        <v>0</v>
      </c>
      <c r="Y50" s="359">
        <f>SUMIFS('H-32A-WP06a - Debt Serv Monthly'!AB$21:AB$872,'H-32A-WP06a - Debt Serv Monthly'!$B$21:$B$872,'H-32A-WP06 - Debt Service'!$B50)</f>
        <v>0</v>
      </c>
      <c r="Z50" s="359">
        <f>SUMIFS('H-32A-WP06a - Debt Serv Monthly'!AC$21:AC$872,'H-32A-WP06a - Debt Serv Monthly'!$B$21:$B$872,'H-32A-WP06 - Debt Service'!$B50)</f>
        <v>0</v>
      </c>
      <c r="AA50" s="359">
        <f>SUMIFS('H-32A-WP06a - Debt Serv Monthly'!AD$21:AD$872,'H-32A-WP06a - Debt Serv Monthly'!$B$21:$B$872,'H-32A-WP06 - Debt Service'!$B50)</f>
        <v>0</v>
      </c>
      <c r="AB50" s="359">
        <f>SUMIFS('H-32A-WP06a - Debt Serv Monthly'!AE$21:AE$872,'H-32A-WP06a - Debt Serv Monthly'!$B$21:$B$872,'H-32A-WP06 - Debt Service'!$B50)</f>
        <v>0</v>
      </c>
      <c r="AC50" s="359">
        <f>SUMIFS('H-32A-WP06a - Debt Serv Monthly'!AG$21:AG$872,'H-32A-WP06a - Debt Serv Monthly'!$B$21:$B$872,'H-32A-WP06 - Debt Service'!$B50)</f>
        <v>0</v>
      </c>
      <c r="AD50" s="359">
        <f t="shared" si="2"/>
        <v>0</v>
      </c>
    </row>
    <row r="51" spans="2:30">
      <c r="B51" s="357">
        <f t="shared" si="0"/>
        <v>2038</v>
      </c>
      <c r="C51" s="575">
        <f>SUMIFS('H-32A-WP06a - Debt Serv Monthly'!E$21:E$872,'H-32A-WP06a - Debt Serv Monthly'!$B$21:$B$872,'H-32A-WP06 - Debt Service'!$B51)</f>
        <v>0</v>
      </c>
      <c r="D51" s="575">
        <f>SUMIFS('H-32A-WP06a - Debt Serv Monthly'!F$21:F$872,'H-32A-WP06a - Debt Serv Monthly'!$B$21:$B$872,'H-32A-WP06 - Debt Service'!$B51)</f>
        <v>0</v>
      </c>
      <c r="E51" s="575">
        <f>SUMIFS('H-32A-WP06a - Debt Serv Monthly'!G$21:G$872,'H-32A-WP06a - Debt Serv Monthly'!$B$21:$B$872,'H-32A-WP06 - Debt Service'!$B51)</f>
        <v>0</v>
      </c>
      <c r="F51" s="575">
        <f>SUMIFS('H-32A-WP06a - Debt Serv Monthly'!H$21:H$872,'H-32A-WP06a - Debt Serv Monthly'!$B$21:$B$872,'H-32A-WP06 - Debt Service'!$B51)</f>
        <v>0</v>
      </c>
      <c r="G51" s="575">
        <f>SUMIFS('H-32A-WP06a - Debt Serv Monthly'!I$21:I$872,'H-32A-WP06a - Debt Serv Monthly'!$B$21:$B$872,'H-32A-WP06 - Debt Service'!$B51)</f>
        <v>0</v>
      </c>
      <c r="H51" s="575">
        <f>SUMIFS('H-32A-WP06a - Debt Serv Monthly'!J$21:J$872,'H-32A-WP06a - Debt Serv Monthly'!$B$21:$B$872,'H-32A-WP06 - Debt Service'!$B51)</f>
        <v>0</v>
      </c>
      <c r="I51" s="575">
        <f>SUMIFS('H-32A-WP06a - Debt Serv Monthly'!K$21:K$872,'H-32A-WP06a - Debt Serv Monthly'!$B$21:$B$872,'H-32A-WP06 - Debt Service'!$B51)</f>
        <v>0</v>
      </c>
      <c r="J51" s="575">
        <f>SUMIFS('H-32A-WP06a - Debt Serv Monthly'!L$21:L$872,'H-32A-WP06a - Debt Serv Monthly'!$B$21:$B$872,'H-32A-WP06 - Debt Service'!$B51)</f>
        <v>0</v>
      </c>
      <c r="K51" s="575">
        <f>SUMIFS('H-32A-WP06a - Debt Serv Monthly'!M$21:M$872,'H-32A-WP06a - Debt Serv Monthly'!$B$21:$B$872,'H-32A-WP06 - Debt Service'!$B51)</f>
        <v>0</v>
      </c>
      <c r="L51" s="575">
        <f>SUMIFS('H-32A-WP06a - Debt Serv Monthly'!N$21:N$872,'H-32A-WP06a - Debt Serv Monthly'!$B$21:$B$872,'H-32A-WP06 - Debt Service'!$B51)</f>
        <v>0</v>
      </c>
      <c r="M51" s="575">
        <f>SUMIFS('H-32A-WP06a - Debt Serv Monthly'!O$21:O$872,'H-32A-WP06a - Debt Serv Monthly'!$B$21:$B$872,'H-32A-WP06 - Debt Service'!$B51)</f>
        <v>0</v>
      </c>
      <c r="N51" s="575">
        <f>SUMIFS('H-32A-WP06a - Debt Serv Monthly'!P$21:P$872,'H-32A-WP06a - Debt Serv Monthly'!$B$21:$B$872,'H-32A-WP06 - Debt Service'!$B51)</f>
        <v>0</v>
      </c>
      <c r="O51" s="575">
        <f t="shared" si="3"/>
        <v>0</v>
      </c>
      <c r="Q51" s="357">
        <f t="shared" si="1"/>
        <v>2038</v>
      </c>
      <c r="R51" s="359">
        <f>SUMIFS('H-32A-WP06a - Debt Serv Monthly'!U$21:U$872,'H-32A-WP06a - Debt Serv Monthly'!$B$21:$B$872,'H-32A-WP06 - Debt Service'!$B51)</f>
        <v>0</v>
      </c>
      <c r="S51" s="359">
        <f>SUMIFS('H-32A-WP06a - Debt Serv Monthly'!V$21:V$872,'H-32A-WP06a - Debt Serv Monthly'!$B$21:$B$872,'H-32A-WP06 - Debt Service'!$B51)</f>
        <v>0</v>
      </c>
      <c r="T51" s="359">
        <f>SUMIFS('H-32A-WP06a - Debt Serv Monthly'!W$21:W$872,'H-32A-WP06a - Debt Serv Monthly'!$B$21:$B$872,'H-32A-WP06 - Debt Service'!$B51)</f>
        <v>0</v>
      </c>
      <c r="U51" s="359">
        <f>SUMIFS('H-32A-WP06a - Debt Serv Monthly'!X$21:X$872,'H-32A-WP06a - Debt Serv Monthly'!$B$21:$B$872,'H-32A-WP06 - Debt Service'!$B51)</f>
        <v>0</v>
      </c>
      <c r="V51" s="359">
        <f>SUMIFS('H-32A-WP06a - Debt Serv Monthly'!Y$21:Y$872,'H-32A-WP06a - Debt Serv Monthly'!$B$21:$B$872,'H-32A-WP06 - Debt Service'!$B51)</f>
        <v>0</v>
      </c>
      <c r="W51" s="359">
        <f>SUMIFS('H-32A-WP06a - Debt Serv Monthly'!Z$21:Z$872,'H-32A-WP06a - Debt Serv Monthly'!$B$21:$B$872,'H-32A-WP06 - Debt Service'!$B51)</f>
        <v>0</v>
      </c>
      <c r="X51" s="359">
        <f>SUMIFS('H-32A-WP06a - Debt Serv Monthly'!AA$21:AA$872,'H-32A-WP06a - Debt Serv Monthly'!$B$21:$B$872,'H-32A-WP06 - Debt Service'!$B51)</f>
        <v>0</v>
      </c>
      <c r="Y51" s="359">
        <f>SUMIFS('H-32A-WP06a - Debt Serv Monthly'!AB$21:AB$872,'H-32A-WP06a - Debt Serv Monthly'!$B$21:$B$872,'H-32A-WP06 - Debt Service'!$B51)</f>
        <v>0</v>
      </c>
      <c r="Z51" s="359">
        <f>SUMIFS('H-32A-WP06a - Debt Serv Monthly'!AC$21:AC$872,'H-32A-WP06a - Debt Serv Monthly'!$B$21:$B$872,'H-32A-WP06 - Debt Service'!$B51)</f>
        <v>0</v>
      </c>
      <c r="AA51" s="359">
        <f>SUMIFS('H-32A-WP06a - Debt Serv Monthly'!AD$21:AD$872,'H-32A-WP06a - Debt Serv Monthly'!$B$21:$B$872,'H-32A-WP06 - Debt Service'!$B51)</f>
        <v>0</v>
      </c>
      <c r="AB51" s="359">
        <f>SUMIFS('H-32A-WP06a - Debt Serv Monthly'!AE$21:AE$872,'H-32A-WP06a - Debt Serv Monthly'!$B$21:$B$872,'H-32A-WP06 - Debt Service'!$B51)</f>
        <v>0</v>
      </c>
      <c r="AC51" s="359">
        <f>SUMIFS('H-32A-WP06a - Debt Serv Monthly'!AG$21:AG$872,'H-32A-WP06a - Debt Serv Monthly'!$B$21:$B$872,'H-32A-WP06 - Debt Service'!$B51)</f>
        <v>0</v>
      </c>
      <c r="AD51" s="359">
        <f t="shared" si="2"/>
        <v>0</v>
      </c>
    </row>
    <row r="52" spans="2:30">
      <c r="B52" s="357">
        <f t="shared" si="0"/>
        <v>2039</v>
      </c>
      <c r="C52" s="575">
        <f>SUMIFS('H-32A-WP06a - Debt Serv Monthly'!$E$21:$E$872,'H-32A-WP06a - Debt Serv Monthly'!$B$21:$B$872,'H-32A-WP06 - Debt Service'!B52)</f>
        <v>0</v>
      </c>
      <c r="D52" s="575">
        <f>SUMIFS('H-32A-WP06a - Debt Serv Monthly'!F$21:F$872,'H-32A-WP06a - Debt Serv Monthly'!$B$21:$B$872,'H-32A-WP06 - Debt Service'!$B52)</f>
        <v>0</v>
      </c>
      <c r="E52" s="575">
        <f>SUMIFS('H-32A-WP06a - Debt Serv Monthly'!G$21:G$872,'H-32A-WP06a - Debt Serv Monthly'!$B$21:$B$872,'H-32A-WP06 - Debt Service'!$B52)</f>
        <v>0</v>
      </c>
      <c r="F52" s="575">
        <f>SUMIFS('H-32A-WP06a - Debt Serv Monthly'!H$21:H$872,'H-32A-WP06a - Debt Serv Monthly'!$B$21:$B$872,'H-32A-WP06 - Debt Service'!$B52)</f>
        <v>0</v>
      </c>
      <c r="G52" s="575">
        <f>SUMIFS('H-32A-WP06a - Debt Serv Monthly'!I$21:I$872,'H-32A-WP06a - Debt Serv Monthly'!$B$21:$B$872,'H-32A-WP06 - Debt Service'!$B52)</f>
        <v>0</v>
      </c>
      <c r="H52" s="575">
        <f>SUMIFS('H-32A-WP06a - Debt Serv Monthly'!J$21:J$872,'H-32A-WP06a - Debt Serv Monthly'!$B$21:$B$872,'H-32A-WP06 - Debt Service'!$B52)</f>
        <v>0</v>
      </c>
      <c r="I52" s="575">
        <f>SUMIFS('H-32A-WP06a - Debt Serv Monthly'!K$21:K$872,'H-32A-WP06a - Debt Serv Monthly'!$B$21:$B$872,'H-32A-WP06 - Debt Service'!$B52)</f>
        <v>0</v>
      </c>
      <c r="J52" s="575">
        <f>SUMIFS('H-32A-WP06a - Debt Serv Monthly'!L$21:L$872,'H-32A-WP06a - Debt Serv Monthly'!$B$21:$B$872,'H-32A-WP06 - Debt Service'!$B52)</f>
        <v>0</v>
      </c>
      <c r="K52" s="575">
        <f>SUMIFS('H-32A-WP06a - Debt Serv Monthly'!M$21:M$872,'H-32A-WP06a - Debt Serv Monthly'!$B$21:$B$872,'H-32A-WP06 - Debt Service'!$B52)</f>
        <v>0</v>
      </c>
      <c r="L52" s="575">
        <f>SUMIFS('H-32A-WP06a - Debt Serv Monthly'!N$21:N$872,'H-32A-WP06a - Debt Serv Monthly'!$B$21:$B$872,'H-32A-WP06 - Debt Service'!$B52)</f>
        <v>0</v>
      </c>
      <c r="M52" s="575">
        <f>SUMIFS('H-32A-WP06a - Debt Serv Monthly'!O$21:O$872,'H-32A-WP06a - Debt Serv Monthly'!$B$21:$B$872,'H-32A-WP06 - Debt Service'!$B52)</f>
        <v>0</v>
      </c>
      <c r="N52" s="575">
        <f>SUMIFS('H-32A-WP06a - Debt Serv Monthly'!P$21:P$872,'H-32A-WP06a - Debt Serv Monthly'!$B$21:$B$872,'H-32A-WP06 - Debt Service'!$B52)</f>
        <v>0</v>
      </c>
      <c r="O52" s="575">
        <f t="shared" si="3"/>
        <v>0</v>
      </c>
      <c r="Q52" s="357">
        <f t="shared" si="1"/>
        <v>2039</v>
      </c>
      <c r="R52" s="359">
        <f>SUMIFS('H-32A-WP06a - Debt Serv Monthly'!U$21:U$872,'H-32A-WP06a - Debt Serv Monthly'!$B$21:$B$872,'H-32A-WP06 - Debt Service'!$B52)</f>
        <v>0</v>
      </c>
      <c r="S52" s="359">
        <f>SUMIFS('H-32A-WP06a - Debt Serv Monthly'!V$21:V$872,'H-32A-WP06a - Debt Serv Monthly'!$B$21:$B$872,'H-32A-WP06 - Debt Service'!$B52)</f>
        <v>0</v>
      </c>
      <c r="T52" s="359">
        <f>SUMIFS('H-32A-WP06a - Debt Serv Monthly'!W$21:W$872,'H-32A-WP06a - Debt Serv Monthly'!$B$21:$B$872,'H-32A-WP06 - Debt Service'!$B52)</f>
        <v>0</v>
      </c>
      <c r="U52" s="359">
        <f>SUMIFS('H-32A-WP06a - Debt Serv Monthly'!X$21:X$872,'H-32A-WP06a - Debt Serv Monthly'!$B$21:$B$872,'H-32A-WP06 - Debt Service'!$B52)</f>
        <v>0</v>
      </c>
      <c r="V52" s="359">
        <f>SUMIFS('H-32A-WP06a - Debt Serv Monthly'!Y$21:Y$872,'H-32A-WP06a - Debt Serv Monthly'!$B$21:$B$872,'H-32A-WP06 - Debt Service'!$B52)</f>
        <v>0</v>
      </c>
      <c r="W52" s="359">
        <f>SUMIFS('H-32A-WP06a - Debt Serv Monthly'!Z$21:Z$872,'H-32A-WP06a - Debt Serv Monthly'!$B$21:$B$872,'H-32A-WP06 - Debt Service'!$B52)</f>
        <v>0</v>
      </c>
      <c r="X52" s="359">
        <f>SUMIFS('H-32A-WP06a - Debt Serv Monthly'!AA$21:AA$872,'H-32A-WP06a - Debt Serv Monthly'!$B$21:$B$872,'H-32A-WP06 - Debt Service'!$B52)</f>
        <v>0</v>
      </c>
      <c r="Y52" s="359">
        <f>SUMIFS('H-32A-WP06a - Debt Serv Monthly'!AB$21:AB$872,'H-32A-WP06a - Debt Serv Monthly'!$B$21:$B$872,'H-32A-WP06 - Debt Service'!$B52)</f>
        <v>0</v>
      </c>
      <c r="Z52" s="359">
        <f>SUMIFS('H-32A-WP06a - Debt Serv Monthly'!AC$21:AC$872,'H-32A-WP06a - Debt Serv Monthly'!$B$21:$B$872,'H-32A-WP06 - Debt Service'!$B52)</f>
        <v>0</v>
      </c>
      <c r="AA52" s="359">
        <f>SUMIFS('H-32A-WP06a - Debt Serv Monthly'!AD$21:AD$872,'H-32A-WP06a - Debt Serv Monthly'!$B$21:$B$872,'H-32A-WP06 - Debt Service'!$B52)</f>
        <v>0</v>
      </c>
      <c r="AB52" s="359">
        <f>SUMIFS('H-32A-WP06a - Debt Serv Monthly'!AE$21:AE$872,'H-32A-WP06a - Debt Serv Monthly'!$B$21:$B$872,'H-32A-WP06 - Debt Service'!$B52)</f>
        <v>0</v>
      </c>
      <c r="AC52" s="359">
        <f>SUMIFS('H-32A-WP06a - Debt Serv Monthly'!AG$21:AG$872,'H-32A-WP06a - Debt Serv Monthly'!$B$21:$B$872,'H-32A-WP06 - Debt Service'!$B52)</f>
        <v>0</v>
      </c>
      <c r="AD52" s="359">
        <f t="shared" si="2"/>
        <v>0</v>
      </c>
    </row>
    <row r="53" spans="2:30">
      <c r="B53" s="357">
        <f t="shared" si="0"/>
        <v>2040</v>
      </c>
      <c r="C53" s="575">
        <f>SUMIFS('H-32A-WP06a - Debt Serv Monthly'!$E$21:$E$872,'H-32A-WP06a - Debt Serv Monthly'!$B$21:$B$872,'H-32A-WP06 - Debt Service'!B53)</f>
        <v>0</v>
      </c>
      <c r="D53" s="575">
        <f>SUMIFS('H-32A-WP06a - Debt Serv Monthly'!F$21:F$872,'H-32A-WP06a - Debt Serv Monthly'!$B$21:$B$872,'H-32A-WP06 - Debt Service'!$B53)</f>
        <v>0</v>
      </c>
      <c r="E53" s="575">
        <f>SUMIFS('H-32A-WP06a - Debt Serv Monthly'!G$21:G$872,'H-32A-WP06a - Debt Serv Monthly'!$B$21:$B$872,'H-32A-WP06 - Debt Service'!$B53)</f>
        <v>0</v>
      </c>
      <c r="F53" s="575">
        <f>SUMIFS('H-32A-WP06a - Debt Serv Monthly'!H$21:H$872,'H-32A-WP06a - Debt Serv Monthly'!$B$21:$B$872,'H-32A-WP06 - Debt Service'!$B53)</f>
        <v>0</v>
      </c>
      <c r="G53" s="575">
        <f>SUMIFS('H-32A-WP06a - Debt Serv Monthly'!I$21:I$872,'H-32A-WP06a - Debt Serv Monthly'!$B$21:$B$872,'H-32A-WP06 - Debt Service'!$B53)</f>
        <v>0</v>
      </c>
      <c r="H53" s="575">
        <f>SUMIFS('H-32A-WP06a - Debt Serv Monthly'!J$21:J$872,'H-32A-WP06a - Debt Serv Monthly'!$B$21:$B$872,'H-32A-WP06 - Debt Service'!$B53)</f>
        <v>0</v>
      </c>
      <c r="I53" s="575">
        <f>SUMIFS('H-32A-WP06a - Debt Serv Monthly'!K$21:K$872,'H-32A-WP06a - Debt Serv Monthly'!$B$21:$B$872,'H-32A-WP06 - Debt Service'!$B53)</f>
        <v>0</v>
      </c>
      <c r="J53" s="575">
        <f>SUMIFS('H-32A-WP06a - Debt Serv Monthly'!L$21:L$872,'H-32A-WP06a - Debt Serv Monthly'!$B$21:$B$872,'H-32A-WP06 - Debt Service'!$B53)</f>
        <v>0</v>
      </c>
      <c r="K53" s="575">
        <f>SUMIFS('H-32A-WP06a - Debt Serv Monthly'!M$21:M$872,'H-32A-WP06a - Debt Serv Monthly'!$B$21:$B$872,'H-32A-WP06 - Debt Service'!$B53)</f>
        <v>0</v>
      </c>
      <c r="L53" s="575">
        <f>SUMIFS('H-32A-WP06a - Debt Serv Monthly'!N$21:N$872,'H-32A-WP06a - Debt Serv Monthly'!$B$21:$B$872,'H-32A-WP06 - Debt Service'!$B53)</f>
        <v>0</v>
      </c>
      <c r="M53" s="575">
        <f>SUMIFS('H-32A-WP06a - Debt Serv Monthly'!O$21:O$872,'H-32A-WP06a - Debt Serv Monthly'!$B$21:$B$872,'H-32A-WP06 - Debt Service'!$B53)</f>
        <v>0</v>
      </c>
      <c r="N53" s="575">
        <f>SUMIFS('H-32A-WP06a - Debt Serv Monthly'!P$21:P$872,'H-32A-WP06a - Debt Serv Monthly'!$B$21:$B$872,'H-32A-WP06 - Debt Service'!$B53)</f>
        <v>0</v>
      </c>
      <c r="O53" s="575">
        <f t="shared" si="3"/>
        <v>0</v>
      </c>
      <c r="Q53" s="357">
        <f t="shared" si="1"/>
        <v>2040</v>
      </c>
      <c r="R53" s="359">
        <f>SUMIFS('H-32A-WP06a - Debt Serv Monthly'!U$21:U$872,'H-32A-WP06a - Debt Serv Monthly'!$B$21:$B$872,'H-32A-WP06 - Debt Service'!$B53)</f>
        <v>0</v>
      </c>
      <c r="S53" s="359">
        <f>SUMIFS('H-32A-WP06a - Debt Serv Monthly'!V$21:V$872,'H-32A-WP06a - Debt Serv Monthly'!$B$21:$B$872,'H-32A-WP06 - Debt Service'!$B53)</f>
        <v>0</v>
      </c>
      <c r="T53" s="359">
        <f>SUMIFS('H-32A-WP06a - Debt Serv Monthly'!W$21:W$872,'H-32A-WP06a - Debt Serv Monthly'!$B$21:$B$872,'H-32A-WP06 - Debt Service'!$B53)</f>
        <v>0</v>
      </c>
      <c r="U53" s="359">
        <f>SUMIFS('H-32A-WP06a - Debt Serv Monthly'!X$21:X$872,'H-32A-WP06a - Debt Serv Monthly'!$B$21:$B$872,'H-32A-WP06 - Debt Service'!$B53)</f>
        <v>0</v>
      </c>
      <c r="V53" s="359">
        <f>SUMIFS('H-32A-WP06a - Debt Serv Monthly'!Y$21:Y$872,'H-32A-WP06a - Debt Serv Monthly'!$B$21:$B$872,'H-32A-WP06 - Debt Service'!$B53)</f>
        <v>0</v>
      </c>
      <c r="W53" s="359">
        <f>SUMIFS('H-32A-WP06a - Debt Serv Monthly'!Z$21:Z$872,'H-32A-WP06a - Debt Serv Monthly'!$B$21:$B$872,'H-32A-WP06 - Debt Service'!$B53)</f>
        <v>0</v>
      </c>
      <c r="X53" s="359">
        <f>SUMIFS('H-32A-WP06a - Debt Serv Monthly'!AA$21:AA$872,'H-32A-WP06a - Debt Serv Monthly'!$B$21:$B$872,'H-32A-WP06 - Debt Service'!$B53)</f>
        <v>0</v>
      </c>
      <c r="Y53" s="359">
        <f>SUMIFS('H-32A-WP06a - Debt Serv Monthly'!AB$21:AB$872,'H-32A-WP06a - Debt Serv Monthly'!$B$21:$B$872,'H-32A-WP06 - Debt Service'!$B53)</f>
        <v>0</v>
      </c>
      <c r="Z53" s="359">
        <f>SUMIFS('H-32A-WP06a - Debt Serv Monthly'!AC$21:AC$872,'H-32A-WP06a - Debt Serv Monthly'!$B$21:$B$872,'H-32A-WP06 - Debt Service'!$B53)</f>
        <v>0</v>
      </c>
      <c r="AA53" s="359">
        <f>SUMIFS('H-32A-WP06a - Debt Serv Monthly'!AD$21:AD$872,'H-32A-WP06a - Debt Serv Monthly'!$B$21:$B$872,'H-32A-WP06 - Debt Service'!$B53)</f>
        <v>0</v>
      </c>
      <c r="AB53" s="359">
        <f>SUMIFS('H-32A-WP06a - Debt Serv Monthly'!AE$21:AE$872,'H-32A-WP06a - Debt Serv Monthly'!$B$21:$B$872,'H-32A-WP06 - Debt Service'!$B53)</f>
        <v>0</v>
      </c>
      <c r="AC53" s="359">
        <f>SUMIFS('H-32A-WP06a - Debt Serv Monthly'!AG$21:AG$872,'H-32A-WP06a - Debt Serv Monthly'!$B$21:$B$872,'H-32A-WP06 - Debt Service'!$B53)</f>
        <v>0</v>
      </c>
      <c r="AD53" s="359">
        <f t="shared" si="2"/>
        <v>0</v>
      </c>
    </row>
    <row r="54" spans="2:30">
      <c r="B54" s="357">
        <f t="shared" si="0"/>
        <v>2041</v>
      </c>
      <c r="C54" s="575">
        <f>SUMIFS('H-32A-WP06a - Debt Serv Monthly'!$E$21:$E$872,'H-32A-WP06a - Debt Serv Monthly'!$B$21:$B$872,'H-32A-WP06 - Debt Service'!B54)</f>
        <v>0</v>
      </c>
      <c r="D54" s="575">
        <f>SUMIFS('H-32A-WP06a - Debt Serv Monthly'!F$21:F$872,'H-32A-WP06a - Debt Serv Monthly'!$B$21:$B$872,'H-32A-WP06 - Debt Service'!$B54)</f>
        <v>0</v>
      </c>
      <c r="E54" s="575">
        <f>SUMIFS('H-32A-WP06a - Debt Serv Monthly'!G$21:G$872,'H-32A-WP06a - Debt Serv Monthly'!$B$21:$B$872,'H-32A-WP06 - Debt Service'!$B54)</f>
        <v>0</v>
      </c>
      <c r="F54" s="575">
        <f>SUMIFS('H-32A-WP06a - Debt Serv Monthly'!H$21:H$872,'H-32A-WP06a - Debt Serv Monthly'!$B$21:$B$872,'H-32A-WP06 - Debt Service'!$B54)</f>
        <v>0</v>
      </c>
      <c r="G54" s="575">
        <f>SUMIFS('H-32A-WP06a - Debt Serv Monthly'!I$21:I$872,'H-32A-WP06a - Debt Serv Monthly'!$B$21:$B$872,'H-32A-WP06 - Debt Service'!$B54)</f>
        <v>0</v>
      </c>
      <c r="H54" s="575">
        <f>SUMIFS('H-32A-WP06a - Debt Serv Monthly'!J$21:J$872,'H-32A-WP06a - Debt Serv Monthly'!$B$21:$B$872,'H-32A-WP06 - Debt Service'!$B54)</f>
        <v>0</v>
      </c>
      <c r="I54" s="575">
        <f>SUMIFS('H-32A-WP06a - Debt Serv Monthly'!K$21:K$872,'H-32A-WP06a - Debt Serv Monthly'!$B$21:$B$872,'H-32A-WP06 - Debt Service'!$B54)</f>
        <v>0</v>
      </c>
      <c r="J54" s="575">
        <f>SUMIFS('H-32A-WP06a - Debt Serv Monthly'!L$21:L$872,'H-32A-WP06a - Debt Serv Monthly'!$B$21:$B$872,'H-32A-WP06 - Debt Service'!$B54)</f>
        <v>0</v>
      </c>
      <c r="K54" s="575">
        <f>SUMIFS('H-32A-WP06a - Debt Serv Monthly'!M$21:M$872,'H-32A-WP06a - Debt Serv Monthly'!$B$21:$B$872,'H-32A-WP06 - Debt Service'!$B54)</f>
        <v>0</v>
      </c>
      <c r="L54" s="575">
        <f>SUMIFS('H-32A-WP06a - Debt Serv Monthly'!N$21:N$872,'H-32A-WP06a - Debt Serv Monthly'!$B$21:$B$872,'H-32A-WP06 - Debt Service'!$B54)</f>
        <v>0</v>
      </c>
      <c r="M54" s="575">
        <f>SUMIFS('H-32A-WP06a - Debt Serv Monthly'!O$21:O$872,'H-32A-WP06a - Debt Serv Monthly'!$B$21:$B$872,'H-32A-WP06 - Debt Service'!$B54)</f>
        <v>0</v>
      </c>
      <c r="N54" s="575">
        <f>SUMIFS('H-32A-WP06a - Debt Serv Monthly'!P$21:P$872,'H-32A-WP06a - Debt Serv Monthly'!$B$21:$B$872,'H-32A-WP06 - Debt Service'!$B54)</f>
        <v>0</v>
      </c>
      <c r="O54" s="575">
        <f t="shared" si="3"/>
        <v>0</v>
      </c>
      <c r="Q54" s="357">
        <f t="shared" si="1"/>
        <v>2041</v>
      </c>
      <c r="R54" s="359">
        <f>SUMIFS('H-32A-WP06a - Debt Serv Monthly'!U$21:U$872,'H-32A-WP06a - Debt Serv Monthly'!$B$21:$B$872,'H-32A-WP06 - Debt Service'!$B54)</f>
        <v>0</v>
      </c>
      <c r="S54" s="359">
        <f>SUMIFS('H-32A-WP06a - Debt Serv Monthly'!V$21:V$872,'H-32A-WP06a - Debt Serv Monthly'!$B$21:$B$872,'H-32A-WP06 - Debt Service'!$B54)</f>
        <v>0</v>
      </c>
      <c r="T54" s="359">
        <f>SUMIFS('H-32A-WP06a - Debt Serv Monthly'!W$21:W$872,'H-32A-WP06a - Debt Serv Monthly'!$B$21:$B$872,'H-32A-WP06 - Debt Service'!$B54)</f>
        <v>0</v>
      </c>
      <c r="U54" s="359">
        <f>SUMIFS('H-32A-WP06a - Debt Serv Monthly'!X$21:X$872,'H-32A-WP06a - Debt Serv Monthly'!$B$21:$B$872,'H-32A-WP06 - Debt Service'!$B54)</f>
        <v>0</v>
      </c>
      <c r="V54" s="359">
        <f>SUMIFS('H-32A-WP06a - Debt Serv Monthly'!Y$21:Y$872,'H-32A-WP06a - Debt Serv Monthly'!$B$21:$B$872,'H-32A-WP06 - Debt Service'!$B54)</f>
        <v>0</v>
      </c>
      <c r="W54" s="359">
        <f>SUMIFS('H-32A-WP06a - Debt Serv Monthly'!Z$21:Z$872,'H-32A-WP06a - Debt Serv Monthly'!$B$21:$B$872,'H-32A-WP06 - Debt Service'!$B54)</f>
        <v>0</v>
      </c>
      <c r="X54" s="359">
        <f>SUMIFS('H-32A-WP06a - Debt Serv Monthly'!AA$21:AA$872,'H-32A-WP06a - Debt Serv Monthly'!$B$21:$B$872,'H-32A-WP06 - Debt Service'!$B54)</f>
        <v>0</v>
      </c>
      <c r="Y54" s="359">
        <f>SUMIFS('H-32A-WP06a - Debt Serv Monthly'!AB$21:AB$872,'H-32A-WP06a - Debt Serv Monthly'!$B$21:$B$872,'H-32A-WP06 - Debt Service'!$B54)</f>
        <v>0</v>
      </c>
      <c r="Z54" s="359">
        <f>SUMIFS('H-32A-WP06a - Debt Serv Monthly'!AC$21:AC$872,'H-32A-WP06a - Debt Serv Monthly'!$B$21:$B$872,'H-32A-WP06 - Debt Service'!$B54)</f>
        <v>0</v>
      </c>
      <c r="AA54" s="359">
        <f>SUMIFS('H-32A-WP06a - Debt Serv Monthly'!AD$21:AD$872,'H-32A-WP06a - Debt Serv Monthly'!$B$21:$B$872,'H-32A-WP06 - Debt Service'!$B54)</f>
        <v>0</v>
      </c>
      <c r="AB54" s="359">
        <f>SUMIFS('H-32A-WP06a - Debt Serv Monthly'!AE$21:AE$872,'H-32A-WP06a - Debt Serv Monthly'!$B$21:$B$872,'H-32A-WP06 - Debt Service'!$B54)</f>
        <v>0</v>
      </c>
      <c r="AC54" s="359">
        <f>SUMIFS('H-32A-WP06a - Debt Serv Monthly'!AG$21:AG$872,'H-32A-WP06a - Debt Serv Monthly'!$B$21:$B$872,'H-32A-WP06 - Debt Service'!$B54)</f>
        <v>0</v>
      </c>
      <c r="AD54" s="359">
        <f t="shared" si="2"/>
        <v>0</v>
      </c>
    </row>
    <row r="55" spans="2:30">
      <c r="B55" s="357">
        <f t="shared" si="0"/>
        <v>2042</v>
      </c>
      <c r="C55" s="575">
        <f>SUMIFS('H-32A-WP06a - Debt Serv Monthly'!$E$21:$E$872,'H-32A-WP06a - Debt Serv Monthly'!$B$21:$B$872,'H-32A-WP06 - Debt Service'!B55)</f>
        <v>0</v>
      </c>
      <c r="D55" s="575">
        <f>SUMIFS('H-32A-WP06a - Debt Serv Monthly'!F$21:F$872,'H-32A-WP06a - Debt Serv Monthly'!$B$21:$B$872,'H-32A-WP06 - Debt Service'!$B55)</f>
        <v>0</v>
      </c>
      <c r="E55" s="575">
        <f>SUMIFS('H-32A-WP06a - Debt Serv Monthly'!G$21:G$872,'H-32A-WP06a - Debt Serv Monthly'!$B$21:$B$872,'H-32A-WP06 - Debt Service'!$B55)</f>
        <v>0</v>
      </c>
      <c r="F55" s="575">
        <f>SUMIFS('H-32A-WP06a - Debt Serv Monthly'!H$21:H$872,'H-32A-WP06a - Debt Serv Monthly'!$B$21:$B$872,'H-32A-WP06 - Debt Service'!$B55)</f>
        <v>0</v>
      </c>
      <c r="G55" s="575">
        <f>SUMIFS('H-32A-WP06a - Debt Serv Monthly'!I$21:I$872,'H-32A-WP06a - Debt Serv Monthly'!$B$21:$B$872,'H-32A-WP06 - Debt Service'!$B55)</f>
        <v>0</v>
      </c>
      <c r="H55" s="575">
        <f>SUMIFS('H-32A-WP06a - Debt Serv Monthly'!J$21:J$872,'H-32A-WP06a - Debt Serv Monthly'!$B$21:$B$872,'H-32A-WP06 - Debt Service'!$B55)</f>
        <v>0</v>
      </c>
      <c r="I55" s="575">
        <f>SUMIFS('H-32A-WP06a - Debt Serv Monthly'!K$21:K$872,'H-32A-WP06a - Debt Serv Monthly'!$B$21:$B$872,'H-32A-WP06 - Debt Service'!$B55)</f>
        <v>0</v>
      </c>
      <c r="J55" s="575">
        <f>SUMIFS('H-32A-WP06a - Debt Serv Monthly'!L$21:L$872,'H-32A-WP06a - Debt Serv Monthly'!$B$21:$B$872,'H-32A-WP06 - Debt Service'!$B55)</f>
        <v>0</v>
      </c>
      <c r="K55" s="575">
        <f>SUMIFS('H-32A-WP06a - Debt Serv Monthly'!M$21:M$872,'H-32A-WP06a - Debt Serv Monthly'!$B$21:$B$872,'H-32A-WP06 - Debt Service'!$B55)</f>
        <v>0</v>
      </c>
      <c r="L55" s="575">
        <f>SUMIFS('H-32A-WP06a - Debt Serv Monthly'!N$21:N$872,'H-32A-WP06a - Debt Serv Monthly'!$B$21:$B$872,'H-32A-WP06 - Debt Service'!$B55)</f>
        <v>0</v>
      </c>
      <c r="M55" s="575">
        <f>SUMIFS('H-32A-WP06a - Debt Serv Monthly'!O$21:O$872,'H-32A-WP06a - Debt Serv Monthly'!$B$21:$B$872,'H-32A-WP06 - Debt Service'!$B55)</f>
        <v>0</v>
      </c>
      <c r="N55" s="575">
        <f>SUMIFS('H-32A-WP06a - Debt Serv Monthly'!P$21:P$872,'H-32A-WP06a - Debt Serv Monthly'!$B$21:$B$872,'H-32A-WP06 - Debt Service'!$B55)</f>
        <v>0</v>
      </c>
      <c r="O55" s="575">
        <f t="shared" si="3"/>
        <v>0</v>
      </c>
      <c r="Q55" s="357">
        <f t="shared" si="1"/>
        <v>2042</v>
      </c>
      <c r="R55" s="359">
        <f>SUMIFS('H-32A-WP06a - Debt Serv Monthly'!U$21:U$872,'H-32A-WP06a - Debt Serv Monthly'!$B$21:$B$872,'H-32A-WP06 - Debt Service'!$B55)</f>
        <v>0</v>
      </c>
      <c r="S55" s="359">
        <f>SUMIFS('H-32A-WP06a - Debt Serv Monthly'!V$21:V$872,'H-32A-WP06a - Debt Serv Monthly'!$B$21:$B$872,'H-32A-WP06 - Debt Service'!$B55)</f>
        <v>0</v>
      </c>
      <c r="T55" s="359">
        <f>SUMIFS('H-32A-WP06a - Debt Serv Monthly'!W$21:W$872,'H-32A-WP06a - Debt Serv Monthly'!$B$21:$B$872,'H-32A-WP06 - Debt Service'!$B55)</f>
        <v>0</v>
      </c>
      <c r="U55" s="359">
        <f>SUMIFS('H-32A-WP06a - Debt Serv Monthly'!X$21:X$872,'H-32A-WP06a - Debt Serv Monthly'!$B$21:$B$872,'H-32A-WP06 - Debt Service'!$B55)</f>
        <v>0</v>
      </c>
      <c r="V55" s="359">
        <f>SUMIFS('H-32A-WP06a - Debt Serv Monthly'!Y$21:Y$872,'H-32A-WP06a - Debt Serv Monthly'!$B$21:$B$872,'H-32A-WP06 - Debt Service'!$B55)</f>
        <v>0</v>
      </c>
      <c r="W55" s="359">
        <f>SUMIFS('H-32A-WP06a - Debt Serv Monthly'!Z$21:Z$872,'H-32A-WP06a - Debt Serv Monthly'!$B$21:$B$872,'H-32A-WP06 - Debt Service'!$B55)</f>
        <v>0</v>
      </c>
      <c r="X55" s="359">
        <f>SUMIFS('H-32A-WP06a - Debt Serv Monthly'!AA$21:AA$872,'H-32A-WP06a - Debt Serv Monthly'!$B$21:$B$872,'H-32A-WP06 - Debt Service'!$B55)</f>
        <v>0</v>
      </c>
      <c r="Y55" s="359">
        <f>SUMIFS('H-32A-WP06a - Debt Serv Monthly'!AB$21:AB$872,'H-32A-WP06a - Debt Serv Monthly'!$B$21:$B$872,'H-32A-WP06 - Debt Service'!$B55)</f>
        <v>0</v>
      </c>
      <c r="Z55" s="359">
        <f>SUMIFS('H-32A-WP06a - Debt Serv Monthly'!AC$21:AC$872,'H-32A-WP06a - Debt Serv Monthly'!$B$21:$B$872,'H-32A-WP06 - Debt Service'!$B55)</f>
        <v>0</v>
      </c>
      <c r="AA55" s="359">
        <f>SUMIFS('H-32A-WP06a - Debt Serv Monthly'!AD$21:AD$872,'H-32A-WP06a - Debt Serv Monthly'!$B$21:$B$872,'H-32A-WP06 - Debt Service'!$B55)</f>
        <v>0</v>
      </c>
      <c r="AB55" s="359">
        <f>SUMIFS('H-32A-WP06a - Debt Serv Monthly'!AE$21:AE$872,'H-32A-WP06a - Debt Serv Monthly'!$B$21:$B$872,'H-32A-WP06 - Debt Service'!$B55)</f>
        <v>0</v>
      </c>
      <c r="AC55" s="359">
        <f>SUMIFS('H-32A-WP06a - Debt Serv Monthly'!AG$21:AG$872,'H-32A-WP06a - Debt Serv Monthly'!$B$21:$B$872,'H-32A-WP06 - Debt Service'!$B55)</f>
        <v>0</v>
      </c>
      <c r="AD55" s="359">
        <f t="shared" si="2"/>
        <v>0</v>
      </c>
    </row>
    <row r="56" spans="2:30">
      <c r="B56" s="357">
        <f t="shared" si="0"/>
        <v>2043</v>
      </c>
      <c r="C56" s="575">
        <f>SUMIFS('H-32A-WP06a - Debt Serv Monthly'!$E$21:$E$872,'H-32A-WP06a - Debt Serv Monthly'!$B$21:$B$872,'H-32A-WP06 - Debt Service'!B56)</f>
        <v>0</v>
      </c>
      <c r="D56" s="575">
        <f>SUMIFS('H-32A-WP06a - Debt Serv Monthly'!F$21:F$872,'H-32A-WP06a - Debt Serv Monthly'!$B$21:$B$872,'H-32A-WP06 - Debt Service'!$B56)</f>
        <v>0</v>
      </c>
      <c r="E56" s="575">
        <f>SUMIFS('H-32A-WP06a - Debt Serv Monthly'!G$21:G$872,'H-32A-WP06a - Debt Serv Monthly'!$B$21:$B$872,'H-32A-WP06 - Debt Service'!$B56)</f>
        <v>0</v>
      </c>
      <c r="F56" s="575">
        <f>SUMIFS('H-32A-WP06a - Debt Serv Monthly'!H$21:H$872,'H-32A-WP06a - Debt Serv Monthly'!$B$21:$B$872,'H-32A-WP06 - Debt Service'!$B56)</f>
        <v>0</v>
      </c>
      <c r="G56" s="575">
        <f>SUMIFS('H-32A-WP06a - Debt Serv Monthly'!I$21:I$872,'H-32A-WP06a - Debt Serv Monthly'!$B$21:$B$872,'H-32A-WP06 - Debt Service'!$B56)</f>
        <v>0</v>
      </c>
      <c r="H56" s="575">
        <f>SUMIFS('H-32A-WP06a - Debt Serv Monthly'!J$21:J$872,'H-32A-WP06a - Debt Serv Monthly'!$B$21:$B$872,'H-32A-WP06 - Debt Service'!$B56)</f>
        <v>0</v>
      </c>
      <c r="I56" s="575">
        <f>SUMIFS('H-32A-WP06a - Debt Serv Monthly'!K$21:K$872,'H-32A-WP06a - Debt Serv Monthly'!$B$21:$B$872,'H-32A-WP06 - Debt Service'!$B56)</f>
        <v>0</v>
      </c>
      <c r="J56" s="575">
        <f>SUMIFS('H-32A-WP06a - Debt Serv Monthly'!L$21:L$872,'H-32A-WP06a - Debt Serv Monthly'!$B$21:$B$872,'H-32A-WP06 - Debt Service'!$B56)</f>
        <v>0</v>
      </c>
      <c r="K56" s="575">
        <f>SUMIFS('H-32A-WP06a - Debt Serv Monthly'!M$21:M$872,'H-32A-WP06a - Debt Serv Monthly'!$B$21:$B$872,'H-32A-WP06 - Debt Service'!$B56)</f>
        <v>0</v>
      </c>
      <c r="L56" s="575">
        <f>SUMIFS('H-32A-WP06a - Debt Serv Monthly'!N$21:N$872,'H-32A-WP06a - Debt Serv Monthly'!$B$21:$B$872,'H-32A-WP06 - Debt Service'!$B56)</f>
        <v>0</v>
      </c>
      <c r="M56" s="575">
        <f>SUMIFS('H-32A-WP06a - Debt Serv Monthly'!O$21:O$872,'H-32A-WP06a - Debt Serv Monthly'!$B$21:$B$872,'H-32A-WP06 - Debt Service'!$B56)</f>
        <v>0</v>
      </c>
      <c r="N56" s="575">
        <f>SUMIFS('H-32A-WP06a - Debt Serv Monthly'!P$21:P$872,'H-32A-WP06a - Debt Serv Monthly'!$B$21:$B$872,'H-32A-WP06 - Debt Service'!$B56)</f>
        <v>0</v>
      </c>
      <c r="O56" s="575">
        <f t="shared" si="3"/>
        <v>0</v>
      </c>
      <c r="Q56" s="357">
        <f t="shared" si="1"/>
        <v>2043</v>
      </c>
      <c r="R56" s="359">
        <f>SUMIFS('H-32A-WP06a - Debt Serv Monthly'!U$21:U$872,'H-32A-WP06a - Debt Serv Monthly'!$B$21:$B$872,'H-32A-WP06 - Debt Service'!$B56)</f>
        <v>0</v>
      </c>
      <c r="S56" s="359">
        <f>SUMIFS('H-32A-WP06a - Debt Serv Monthly'!V$21:V$872,'H-32A-WP06a - Debt Serv Monthly'!$B$21:$B$872,'H-32A-WP06 - Debt Service'!$B56)</f>
        <v>0</v>
      </c>
      <c r="T56" s="359">
        <f>SUMIFS('H-32A-WP06a - Debt Serv Monthly'!W$21:W$872,'H-32A-WP06a - Debt Serv Monthly'!$B$21:$B$872,'H-32A-WP06 - Debt Service'!$B56)</f>
        <v>0</v>
      </c>
      <c r="U56" s="359">
        <f>SUMIFS('H-32A-WP06a - Debt Serv Monthly'!X$21:X$872,'H-32A-WP06a - Debt Serv Monthly'!$B$21:$B$872,'H-32A-WP06 - Debt Service'!$B56)</f>
        <v>0</v>
      </c>
      <c r="V56" s="359">
        <f>SUMIFS('H-32A-WP06a - Debt Serv Monthly'!Y$21:Y$872,'H-32A-WP06a - Debt Serv Monthly'!$B$21:$B$872,'H-32A-WP06 - Debt Service'!$B56)</f>
        <v>0</v>
      </c>
      <c r="W56" s="359">
        <f>SUMIFS('H-32A-WP06a - Debt Serv Monthly'!Z$21:Z$872,'H-32A-WP06a - Debt Serv Monthly'!$B$21:$B$872,'H-32A-WP06 - Debt Service'!$B56)</f>
        <v>0</v>
      </c>
      <c r="X56" s="359">
        <f>SUMIFS('H-32A-WP06a - Debt Serv Monthly'!AA$21:AA$872,'H-32A-WP06a - Debt Serv Monthly'!$B$21:$B$872,'H-32A-WP06 - Debt Service'!$B56)</f>
        <v>0</v>
      </c>
      <c r="Y56" s="359">
        <f>SUMIFS('H-32A-WP06a - Debt Serv Monthly'!AB$21:AB$872,'H-32A-WP06a - Debt Serv Monthly'!$B$21:$B$872,'H-32A-WP06 - Debt Service'!$B56)</f>
        <v>0</v>
      </c>
      <c r="Z56" s="359">
        <f>SUMIFS('H-32A-WP06a - Debt Serv Monthly'!AC$21:AC$872,'H-32A-WP06a - Debt Serv Monthly'!$B$21:$B$872,'H-32A-WP06 - Debt Service'!$B56)</f>
        <v>0</v>
      </c>
      <c r="AA56" s="359">
        <f>SUMIFS('H-32A-WP06a - Debt Serv Monthly'!AD$21:AD$872,'H-32A-WP06a - Debt Serv Monthly'!$B$21:$B$872,'H-32A-WP06 - Debt Service'!$B56)</f>
        <v>0</v>
      </c>
      <c r="AB56" s="359">
        <f>SUMIFS('H-32A-WP06a - Debt Serv Monthly'!AE$21:AE$872,'H-32A-WP06a - Debt Serv Monthly'!$B$21:$B$872,'H-32A-WP06 - Debt Service'!$B56)</f>
        <v>0</v>
      </c>
      <c r="AC56" s="359">
        <f>SUMIFS('H-32A-WP06a - Debt Serv Monthly'!AG$21:AG$872,'H-32A-WP06a - Debt Serv Monthly'!$B$21:$B$872,'H-32A-WP06 - Debt Service'!$B56)</f>
        <v>0</v>
      </c>
      <c r="AD56" s="359">
        <f t="shared" si="2"/>
        <v>0</v>
      </c>
    </row>
    <row r="57" spans="2:30">
      <c r="B57" s="357">
        <f t="shared" si="0"/>
        <v>2044</v>
      </c>
      <c r="C57" s="575">
        <f>SUMIFS('H-32A-WP06a - Debt Serv Monthly'!$E$21:$E$872,'H-32A-WP06a - Debt Serv Monthly'!$B$21:$B$872,'H-32A-WP06 - Debt Service'!B57)</f>
        <v>0</v>
      </c>
      <c r="D57" s="575">
        <f>SUMIFS('H-32A-WP06a - Debt Serv Monthly'!F$21:F$872,'H-32A-WP06a - Debt Serv Monthly'!$B$21:$B$872,'H-32A-WP06 - Debt Service'!$B57)</f>
        <v>0</v>
      </c>
      <c r="E57" s="575">
        <f>SUMIFS('H-32A-WP06a - Debt Serv Monthly'!G$21:G$872,'H-32A-WP06a - Debt Serv Monthly'!$B$21:$B$872,'H-32A-WP06 - Debt Service'!$B57)</f>
        <v>0</v>
      </c>
      <c r="F57" s="575">
        <f>SUMIFS('H-32A-WP06a - Debt Serv Monthly'!H$21:H$872,'H-32A-WP06a - Debt Serv Monthly'!$B$21:$B$872,'H-32A-WP06 - Debt Service'!$B57)</f>
        <v>0</v>
      </c>
      <c r="G57" s="575">
        <f>SUMIFS('H-32A-WP06a - Debt Serv Monthly'!I$21:I$872,'H-32A-WP06a - Debt Serv Monthly'!$B$21:$B$872,'H-32A-WP06 - Debt Service'!$B57)</f>
        <v>0</v>
      </c>
      <c r="H57" s="575">
        <f>SUMIFS('H-32A-WP06a - Debt Serv Monthly'!J$21:J$872,'H-32A-WP06a - Debt Serv Monthly'!$B$21:$B$872,'H-32A-WP06 - Debt Service'!$B57)</f>
        <v>0</v>
      </c>
      <c r="I57" s="575">
        <f>SUMIFS('H-32A-WP06a - Debt Serv Monthly'!K$21:K$872,'H-32A-WP06a - Debt Serv Monthly'!$B$21:$B$872,'H-32A-WP06 - Debt Service'!$B57)</f>
        <v>0</v>
      </c>
      <c r="J57" s="575">
        <f>SUMIFS('H-32A-WP06a - Debt Serv Monthly'!L$21:L$872,'H-32A-WP06a - Debt Serv Monthly'!$B$21:$B$872,'H-32A-WP06 - Debt Service'!$B57)</f>
        <v>0</v>
      </c>
      <c r="K57" s="575">
        <f>SUMIFS('H-32A-WP06a - Debt Serv Monthly'!M$21:M$872,'H-32A-WP06a - Debt Serv Monthly'!$B$21:$B$872,'H-32A-WP06 - Debt Service'!$B57)</f>
        <v>0</v>
      </c>
      <c r="L57" s="575">
        <f>SUMIFS('H-32A-WP06a - Debt Serv Monthly'!N$21:N$872,'H-32A-WP06a - Debt Serv Monthly'!$B$21:$B$872,'H-32A-WP06 - Debt Service'!$B57)</f>
        <v>0</v>
      </c>
      <c r="M57" s="575">
        <f>SUMIFS('H-32A-WP06a - Debt Serv Monthly'!O$21:O$872,'H-32A-WP06a - Debt Serv Monthly'!$B$21:$B$872,'H-32A-WP06 - Debt Service'!$B57)</f>
        <v>0</v>
      </c>
      <c r="N57" s="575">
        <f>SUMIFS('H-32A-WP06a - Debt Serv Monthly'!P$21:P$872,'H-32A-WP06a - Debt Serv Monthly'!$B$21:$B$872,'H-32A-WP06 - Debt Service'!$B57)</f>
        <v>0</v>
      </c>
      <c r="O57" s="575">
        <f t="shared" si="3"/>
        <v>0</v>
      </c>
      <c r="Q57" s="357">
        <f t="shared" si="1"/>
        <v>2044</v>
      </c>
      <c r="R57" s="359">
        <f>SUMIFS('H-32A-WP06a - Debt Serv Monthly'!U$21:U$872,'H-32A-WP06a - Debt Serv Monthly'!$B$21:$B$872,'H-32A-WP06 - Debt Service'!$B57)</f>
        <v>0</v>
      </c>
      <c r="S57" s="359">
        <f>SUMIFS('H-32A-WP06a - Debt Serv Monthly'!V$21:V$872,'H-32A-WP06a - Debt Serv Monthly'!$B$21:$B$872,'H-32A-WP06 - Debt Service'!$B57)</f>
        <v>0</v>
      </c>
      <c r="T57" s="359">
        <f>SUMIFS('H-32A-WP06a - Debt Serv Monthly'!W$21:W$872,'H-32A-WP06a - Debt Serv Monthly'!$B$21:$B$872,'H-32A-WP06 - Debt Service'!$B57)</f>
        <v>0</v>
      </c>
      <c r="U57" s="359">
        <f>SUMIFS('H-32A-WP06a - Debt Serv Monthly'!X$21:X$872,'H-32A-WP06a - Debt Serv Monthly'!$B$21:$B$872,'H-32A-WP06 - Debt Service'!$B57)</f>
        <v>0</v>
      </c>
      <c r="V57" s="359">
        <f>SUMIFS('H-32A-WP06a - Debt Serv Monthly'!Y$21:Y$872,'H-32A-WP06a - Debt Serv Monthly'!$B$21:$B$872,'H-32A-WP06 - Debt Service'!$B57)</f>
        <v>0</v>
      </c>
      <c r="W57" s="359">
        <f>SUMIFS('H-32A-WP06a - Debt Serv Monthly'!Z$21:Z$872,'H-32A-WP06a - Debt Serv Monthly'!$B$21:$B$872,'H-32A-WP06 - Debt Service'!$B57)</f>
        <v>0</v>
      </c>
      <c r="X57" s="359">
        <f>SUMIFS('H-32A-WP06a - Debt Serv Monthly'!AA$21:AA$872,'H-32A-WP06a - Debt Serv Monthly'!$B$21:$B$872,'H-32A-WP06 - Debt Service'!$B57)</f>
        <v>0</v>
      </c>
      <c r="Y57" s="359">
        <f>SUMIFS('H-32A-WP06a - Debt Serv Monthly'!AB$21:AB$872,'H-32A-WP06a - Debt Serv Monthly'!$B$21:$B$872,'H-32A-WP06 - Debt Service'!$B57)</f>
        <v>0</v>
      </c>
      <c r="Z57" s="359">
        <f>SUMIFS('H-32A-WP06a - Debt Serv Monthly'!AC$21:AC$872,'H-32A-WP06a - Debt Serv Monthly'!$B$21:$B$872,'H-32A-WP06 - Debt Service'!$B57)</f>
        <v>0</v>
      </c>
      <c r="AA57" s="359">
        <f>SUMIFS('H-32A-WP06a - Debt Serv Monthly'!AD$21:AD$872,'H-32A-WP06a - Debt Serv Monthly'!$B$21:$B$872,'H-32A-WP06 - Debt Service'!$B57)</f>
        <v>0</v>
      </c>
      <c r="AB57" s="359">
        <f>SUMIFS('H-32A-WP06a - Debt Serv Monthly'!AE$21:AE$872,'H-32A-WP06a - Debt Serv Monthly'!$B$21:$B$872,'H-32A-WP06 - Debt Service'!$B57)</f>
        <v>0</v>
      </c>
      <c r="AC57" s="359">
        <f>SUMIFS('H-32A-WP06a - Debt Serv Monthly'!AG$21:AG$872,'H-32A-WP06a - Debt Serv Monthly'!$B$21:$B$872,'H-32A-WP06 - Debt Service'!$B57)</f>
        <v>0</v>
      </c>
      <c r="AD57" s="359">
        <f t="shared" si="2"/>
        <v>0</v>
      </c>
    </row>
    <row r="58" spans="2:30">
      <c r="B58" s="357">
        <f t="shared" si="0"/>
        <v>2045</v>
      </c>
      <c r="C58" s="575">
        <f>SUMIFS('H-32A-WP06a - Debt Serv Monthly'!$E$21:$E$872,'H-32A-WP06a - Debt Serv Monthly'!$B$21:$B$872,'H-32A-WP06 - Debt Service'!B58)</f>
        <v>0</v>
      </c>
      <c r="D58" s="575">
        <f>SUMIFS('H-32A-WP06a - Debt Serv Monthly'!F$21:F$872,'H-32A-WP06a - Debt Serv Monthly'!$B$21:$B$872,'H-32A-WP06 - Debt Service'!$B58)</f>
        <v>0</v>
      </c>
      <c r="E58" s="575">
        <f>SUMIFS('H-32A-WP06a - Debt Serv Monthly'!G$21:G$872,'H-32A-WP06a - Debt Serv Monthly'!$B$21:$B$872,'H-32A-WP06 - Debt Service'!$B58)</f>
        <v>0</v>
      </c>
      <c r="F58" s="575">
        <f>SUMIFS('H-32A-WP06a - Debt Serv Monthly'!H$21:H$872,'H-32A-WP06a - Debt Serv Monthly'!$B$21:$B$872,'H-32A-WP06 - Debt Service'!$B58)</f>
        <v>0</v>
      </c>
      <c r="G58" s="575">
        <f>SUMIFS('H-32A-WP06a - Debt Serv Monthly'!I$21:I$872,'H-32A-WP06a - Debt Serv Monthly'!$B$21:$B$872,'H-32A-WP06 - Debt Service'!$B58)</f>
        <v>0</v>
      </c>
      <c r="H58" s="575">
        <f>SUMIFS('H-32A-WP06a - Debt Serv Monthly'!J$21:J$872,'H-32A-WP06a - Debt Serv Monthly'!$B$21:$B$872,'H-32A-WP06 - Debt Service'!$B58)</f>
        <v>0</v>
      </c>
      <c r="I58" s="575">
        <f>SUMIFS('H-32A-WP06a - Debt Serv Monthly'!K$21:K$872,'H-32A-WP06a - Debt Serv Monthly'!$B$21:$B$872,'H-32A-WP06 - Debt Service'!$B58)</f>
        <v>0</v>
      </c>
      <c r="J58" s="575">
        <f>SUMIFS('H-32A-WP06a - Debt Serv Monthly'!L$21:L$872,'H-32A-WP06a - Debt Serv Monthly'!$B$21:$B$872,'H-32A-WP06 - Debt Service'!$B58)</f>
        <v>0</v>
      </c>
      <c r="K58" s="575">
        <f>SUMIFS('H-32A-WP06a - Debt Serv Monthly'!M$21:M$872,'H-32A-WP06a - Debt Serv Monthly'!$B$21:$B$872,'H-32A-WP06 - Debt Service'!$B58)</f>
        <v>0</v>
      </c>
      <c r="L58" s="575">
        <f>SUMIFS('H-32A-WP06a - Debt Serv Monthly'!N$21:N$872,'H-32A-WP06a - Debt Serv Monthly'!$B$21:$B$872,'H-32A-WP06 - Debt Service'!$B58)</f>
        <v>0</v>
      </c>
      <c r="M58" s="575">
        <f>SUMIFS('H-32A-WP06a - Debt Serv Monthly'!O$21:O$872,'H-32A-WP06a - Debt Serv Monthly'!$B$21:$B$872,'H-32A-WP06 - Debt Service'!$B58)</f>
        <v>0</v>
      </c>
      <c r="N58" s="575">
        <f>SUMIFS('H-32A-WP06a - Debt Serv Monthly'!P$21:P$872,'H-32A-WP06a - Debt Serv Monthly'!$B$21:$B$872,'H-32A-WP06 - Debt Service'!$B58)</f>
        <v>0</v>
      </c>
      <c r="O58" s="575">
        <f t="shared" si="3"/>
        <v>0</v>
      </c>
      <c r="Q58" s="357">
        <f t="shared" si="1"/>
        <v>2045</v>
      </c>
      <c r="R58" s="359">
        <f>SUMIFS('H-32A-WP06a - Debt Serv Monthly'!U$21:U$872,'H-32A-WP06a - Debt Serv Monthly'!$B$21:$B$872,'H-32A-WP06 - Debt Service'!$B58)</f>
        <v>0</v>
      </c>
      <c r="S58" s="359">
        <f>SUMIFS('H-32A-WP06a - Debt Serv Monthly'!V$21:V$872,'H-32A-WP06a - Debt Serv Monthly'!$B$21:$B$872,'H-32A-WP06 - Debt Service'!$B58)</f>
        <v>0</v>
      </c>
      <c r="T58" s="359">
        <f>SUMIFS('H-32A-WP06a - Debt Serv Monthly'!W$21:W$872,'H-32A-WP06a - Debt Serv Monthly'!$B$21:$B$872,'H-32A-WP06 - Debt Service'!$B58)</f>
        <v>0</v>
      </c>
      <c r="U58" s="359">
        <f>SUMIFS('H-32A-WP06a - Debt Serv Monthly'!X$21:X$872,'H-32A-WP06a - Debt Serv Monthly'!$B$21:$B$872,'H-32A-WP06 - Debt Service'!$B58)</f>
        <v>0</v>
      </c>
      <c r="V58" s="359">
        <f>SUMIFS('H-32A-WP06a - Debt Serv Monthly'!Y$21:Y$872,'H-32A-WP06a - Debt Serv Monthly'!$B$21:$B$872,'H-32A-WP06 - Debt Service'!$B58)</f>
        <v>0</v>
      </c>
      <c r="W58" s="359">
        <f>SUMIFS('H-32A-WP06a - Debt Serv Monthly'!Z$21:Z$872,'H-32A-WP06a - Debt Serv Monthly'!$B$21:$B$872,'H-32A-WP06 - Debt Service'!$B58)</f>
        <v>0</v>
      </c>
      <c r="X58" s="359">
        <f>SUMIFS('H-32A-WP06a - Debt Serv Monthly'!AA$21:AA$872,'H-32A-WP06a - Debt Serv Monthly'!$B$21:$B$872,'H-32A-WP06 - Debt Service'!$B58)</f>
        <v>0</v>
      </c>
      <c r="Y58" s="359">
        <f>SUMIFS('H-32A-WP06a - Debt Serv Monthly'!AB$21:AB$872,'H-32A-WP06a - Debt Serv Monthly'!$B$21:$B$872,'H-32A-WP06 - Debt Service'!$B58)</f>
        <v>0</v>
      </c>
      <c r="Z58" s="359">
        <f>SUMIFS('H-32A-WP06a - Debt Serv Monthly'!AC$21:AC$872,'H-32A-WP06a - Debt Serv Monthly'!$B$21:$B$872,'H-32A-WP06 - Debt Service'!$B58)</f>
        <v>0</v>
      </c>
      <c r="AA58" s="359">
        <f>SUMIFS('H-32A-WP06a - Debt Serv Monthly'!AD$21:AD$872,'H-32A-WP06a - Debt Serv Monthly'!$B$21:$B$872,'H-32A-WP06 - Debt Service'!$B58)</f>
        <v>0</v>
      </c>
      <c r="AB58" s="359">
        <f>SUMIFS('H-32A-WP06a - Debt Serv Monthly'!AE$21:AE$872,'H-32A-WP06a - Debt Serv Monthly'!$B$21:$B$872,'H-32A-WP06 - Debt Service'!$B58)</f>
        <v>0</v>
      </c>
      <c r="AC58" s="359">
        <f>SUMIFS('H-32A-WP06a - Debt Serv Monthly'!AG$21:AG$872,'H-32A-WP06a - Debt Serv Monthly'!$B$21:$B$872,'H-32A-WP06 - Debt Service'!$B58)</f>
        <v>0</v>
      </c>
      <c r="AD58" s="359">
        <f t="shared" si="2"/>
        <v>0</v>
      </c>
    </row>
    <row r="59" spans="2:30">
      <c r="B59" s="357">
        <f t="shared" si="0"/>
        <v>2046</v>
      </c>
      <c r="C59" s="575">
        <f>SUMIFS('H-32A-WP06a - Debt Serv Monthly'!$E$21:$E$872,'H-32A-WP06a - Debt Serv Monthly'!$B$21:$B$872,'H-32A-WP06 - Debt Service'!B59)</f>
        <v>0</v>
      </c>
      <c r="D59" s="575">
        <f>SUMIFS('H-32A-WP06a - Debt Serv Monthly'!F$21:F$872,'H-32A-WP06a - Debt Serv Monthly'!$B$21:$B$872,'H-32A-WP06 - Debt Service'!$B59)</f>
        <v>0</v>
      </c>
      <c r="E59" s="575">
        <f>SUMIFS('H-32A-WP06a - Debt Serv Monthly'!G$21:G$872,'H-32A-WP06a - Debt Serv Monthly'!$B$21:$B$872,'H-32A-WP06 - Debt Service'!$B59)</f>
        <v>0</v>
      </c>
      <c r="F59" s="575">
        <f>SUMIFS('H-32A-WP06a - Debt Serv Monthly'!H$21:H$872,'H-32A-WP06a - Debt Serv Monthly'!$B$21:$B$872,'H-32A-WP06 - Debt Service'!$B59)</f>
        <v>0</v>
      </c>
      <c r="G59" s="575">
        <f>SUMIFS('H-32A-WP06a - Debt Serv Monthly'!I$21:I$872,'H-32A-WP06a - Debt Serv Monthly'!$B$21:$B$872,'H-32A-WP06 - Debt Service'!$B59)</f>
        <v>0</v>
      </c>
      <c r="H59" s="575">
        <f>SUMIFS('H-32A-WP06a - Debt Serv Monthly'!J$21:J$872,'H-32A-WP06a - Debt Serv Monthly'!$B$21:$B$872,'H-32A-WP06 - Debt Service'!$B59)</f>
        <v>0</v>
      </c>
      <c r="I59" s="575">
        <f>SUMIFS('H-32A-WP06a - Debt Serv Monthly'!K$21:K$872,'H-32A-WP06a - Debt Serv Monthly'!$B$21:$B$872,'H-32A-WP06 - Debt Service'!$B59)</f>
        <v>0</v>
      </c>
      <c r="J59" s="575">
        <f>SUMIFS('H-32A-WP06a - Debt Serv Monthly'!L$21:L$872,'H-32A-WP06a - Debt Serv Monthly'!$B$21:$B$872,'H-32A-WP06 - Debt Service'!$B59)</f>
        <v>0</v>
      </c>
      <c r="K59" s="575">
        <f>SUMIFS('H-32A-WP06a - Debt Serv Monthly'!M$21:M$872,'H-32A-WP06a - Debt Serv Monthly'!$B$21:$B$872,'H-32A-WP06 - Debt Service'!$B59)</f>
        <v>0</v>
      </c>
      <c r="L59" s="575">
        <f>SUMIFS('H-32A-WP06a - Debt Serv Monthly'!N$21:N$872,'H-32A-WP06a - Debt Serv Monthly'!$B$21:$B$872,'H-32A-WP06 - Debt Service'!$B59)</f>
        <v>0</v>
      </c>
      <c r="M59" s="575">
        <f>SUMIFS('H-32A-WP06a - Debt Serv Monthly'!O$21:O$872,'H-32A-WP06a - Debt Serv Monthly'!$B$21:$B$872,'H-32A-WP06 - Debt Service'!$B59)</f>
        <v>0</v>
      </c>
      <c r="N59" s="575">
        <f>SUMIFS('H-32A-WP06a - Debt Serv Monthly'!P$21:P$872,'H-32A-WP06a - Debt Serv Monthly'!$B$21:$B$872,'H-32A-WP06 - Debt Service'!$B59)</f>
        <v>0</v>
      </c>
      <c r="O59" s="575">
        <f t="shared" si="3"/>
        <v>0</v>
      </c>
      <c r="Q59" s="357">
        <f t="shared" si="1"/>
        <v>2046</v>
      </c>
      <c r="R59" s="359">
        <f>SUMIFS('H-32A-WP06a - Debt Serv Monthly'!U$21:U$872,'H-32A-WP06a - Debt Serv Monthly'!$B$21:$B$872,'H-32A-WP06 - Debt Service'!$B59)</f>
        <v>0</v>
      </c>
      <c r="S59" s="359">
        <f>SUMIFS('H-32A-WP06a - Debt Serv Monthly'!V$21:V$872,'H-32A-WP06a - Debt Serv Monthly'!$B$21:$B$872,'H-32A-WP06 - Debt Service'!$B59)</f>
        <v>0</v>
      </c>
      <c r="T59" s="359">
        <f>SUMIFS('H-32A-WP06a - Debt Serv Monthly'!W$21:W$872,'H-32A-WP06a - Debt Serv Monthly'!$B$21:$B$872,'H-32A-WP06 - Debt Service'!$B59)</f>
        <v>0</v>
      </c>
      <c r="U59" s="359">
        <f>SUMIFS('H-32A-WP06a - Debt Serv Monthly'!X$21:X$872,'H-32A-WP06a - Debt Serv Monthly'!$B$21:$B$872,'H-32A-WP06 - Debt Service'!$B59)</f>
        <v>0</v>
      </c>
      <c r="V59" s="359">
        <f>SUMIFS('H-32A-WP06a - Debt Serv Monthly'!Y$21:Y$872,'H-32A-WP06a - Debt Serv Monthly'!$B$21:$B$872,'H-32A-WP06 - Debt Service'!$B59)</f>
        <v>0</v>
      </c>
      <c r="W59" s="359">
        <f>SUMIFS('H-32A-WP06a - Debt Serv Monthly'!Z$21:Z$872,'H-32A-WP06a - Debt Serv Monthly'!$B$21:$B$872,'H-32A-WP06 - Debt Service'!$B59)</f>
        <v>0</v>
      </c>
      <c r="X59" s="359">
        <f>SUMIFS('H-32A-WP06a - Debt Serv Monthly'!AA$21:AA$872,'H-32A-WP06a - Debt Serv Monthly'!$B$21:$B$872,'H-32A-WP06 - Debt Service'!$B59)</f>
        <v>0</v>
      </c>
      <c r="Y59" s="359">
        <f>SUMIFS('H-32A-WP06a - Debt Serv Monthly'!AB$21:AB$872,'H-32A-WP06a - Debt Serv Monthly'!$B$21:$B$872,'H-32A-WP06 - Debt Service'!$B59)</f>
        <v>0</v>
      </c>
      <c r="Z59" s="359">
        <f>SUMIFS('H-32A-WP06a - Debt Serv Monthly'!AC$21:AC$872,'H-32A-WP06a - Debt Serv Monthly'!$B$21:$B$872,'H-32A-WP06 - Debt Service'!$B59)</f>
        <v>0</v>
      </c>
      <c r="AA59" s="359">
        <f>SUMIFS('H-32A-WP06a - Debt Serv Monthly'!AD$21:AD$872,'H-32A-WP06a - Debt Serv Monthly'!$B$21:$B$872,'H-32A-WP06 - Debt Service'!$B59)</f>
        <v>0</v>
      </c>
      <c r="AB59" s="359">
        <f>SUMIFS('H-32A-WP06a - Debt Serv Monthly'!AE$21:AE$872,'H-32A-WP06a - Debt Serv Monthly'!$B$21:$B$872,'H-32A-WP06 - Debt Service'!$B59)</f>
        <v>0</v>
      </c>
      <c r="AC59" s="359">
        <f>SUMIFS('H-32A-WP06a - Debt Serv Monthly'!AG$21:AG$872,'H-32A-WP06a - Debt Serv Monthly'!$B$21:$B$872,'H-32A-WP06 - Debt Service'!$B59)</f>
        <v>0</v>
      </c>
      <c r="AD59" s="359">
        <f t="shared" si="2"/>
        <v>0</v>
      </c>
    </row>
    <row r="60" spans="2:30">
      <c r="B60" s="357">
        <f t="shared" si="0"/>
        <v>2047</v>
      </c>
      <c r="C60" s="575">
        <f>SUMIFS('H-32A-WP06a - Debt Serv Monthly'!$E$21:$E$872,'H-32A-WP06a - Debt Serv Monthly'!$B$21:$B$872,'H-32A-WP06 - Debt Service'!B60)</f>
        <v>0</v>
      </c>
      <c r="D60" s="575">
        <f>SUMIFS('H-32A-WP06a - Debt Serv Monthly'!F$21:F$872,'H-32A-WP06a - Debt Serv Monthly'!$B$21:$B$872,'H-32A-WP06 - Debt Service'!$B60)</f>
        <v>0</v>
      </c>
      <c r="E60" s="575">
        <f>SUMIFS('H-32A-WP06a - Debt Serv Monthly'!G$21:G$872,'H-32A-WP06a - Debt Serv Monthly'!$B$21:$B$872,'H-32A-WP06 - Debt Service'!$B60)</f>
        <v>0</v>
      </c>
      <c r="F60" s="575">
        <f>SUMIFS('H-32A-WP06a - Debt Serv Monthly'!H$21:H$872,'H-32A-WP06a - Debt Serv Monthly'!$B$21:$B$872,'H-32A-WP06 - Debt Service'!$B60)</f>
        <v>0</v>
      </c>
      <c r="G60" s="575">
        <f>SUMIFS('H-32A-WP06a - Debt Serv Monthly'!I$21:I$872,'H-32A-WP06a - Debt Serv Monthly'!$B$21:$B$872,'H-32A-WP06 - Debt Service'!$B60)</f>
        <v>0</v>
      </c>
      <c r="H60" s="575">
        <f>SUMIFS('H-32A-WP06a - Debt Serv Monthly'!J$21:J$872,'H-32A-WP06a - Debt Serv Monthly'!$B$21:$B$872,'H-32A-WP06 - Debt Service'!$B60)</f>
        <v>0</v>
      </c>
      <c r="I60" s="575">
        <f>SUMIFS('H-32A-WP06a - Debt Serv Monthly'!K$21:K$872,'H-32A-WP06a - Debt Serv Monthly'!$B$21:$B$872,'H-32A-WP06 - Debt Service'!$B60)</f>
        <v>0</v>
      </c>
      <c r="J60" s="575">
        <f>SUMIFS('H-32A-WP06a - Debt Serv Monthly'!L$21:L$872,'H-32A-WP06a - Debt Serv Monthly'!$B$21:$B$872,'H-32A-WP06 - Debt Service'!$B60)</f>
        <v>0</v>
      </c>
      <c r="K60" s="575">
        <f>SUMIFS('H-32A-WP06a - Debt Serv Monthly'!M$21:M$872,'H-32A-WP06a - Debt Serv Monthly'!$B$21:$B$872,'H-32A-WP06 - Debt Service'!$B60)</f>
        <v>0</v>
      </c>
      <c r="L60" s="575">
        <f>SUMIFS('H-32A-WP06a - Debt Serv Monthly'!N$21:N$872,'H-32A-WP06a - Debt Serv Monthly'!$B$21:$B$872,'H-32A-WP06 - Debt Service'!$B60)</f>
        <v>0</v>
      </c>
      <c r="M60" s="575">
        <f>SUMIFS('H-32A-WP06a - Debt Serv Monthly'!O$21:O$872,'H-32A-WP06a - Debt Serv Monthly'!$B$21:$B$872,'H-32A-WP06 - Debt Service'!$B60)</f>
        <v>0</v>
      </c>
      <c r="N60" s="575">
        <f>SUMIFS('H-32A-WP06a - Debt Serv Monthly'!P$21:P$872,'H-32A-WP06a - Debt Serv Monthly'!$B$21:$B$872,'H-32A-WP06 - Debt Service'!$B60)</f>
        <v>0</v>
      </c>
      <c r="O60" s="575">
        <f t="shared" si="3"/>
        <v>0</v>
      </c>
      <c r="Q60" s="357">
        <f t="shared" si="1"/>
        <v>2047</v>
      </c>
      <c r="R60" s="359">
        <f>SUMIFS('H-32A-WP06a - Debt Serv Monthly'!U$21:U$872,'H-32A-WP06a - Debt Serv Monthly'!$B$21:$B$872,'H-32A-WP06 - Debt Service'!$B60)</f>
        <v>0</v>
      </c>
      <c r="S60" s="359">
        <f>SUMIFS('H-32A-WP06a - Debt Serv Monthly'!V$21:V$872,'H-32A-WP06a - Debt Serv Monthly'!$B$21:$B$872,'H-32A-WP06 - Debt Service'!$B60)</f>
        <v>0</v>
      </c>
      <c r="T60" s="359">
        <f>SUMIFS('H-32A-WP06a - Debt Serv Monthly'!W$21:W$872,'H-32A-WP06a - Debt Serv Monthly'!$B$21:$B$872,'H-32A-WP06 - Debt Service'!$B60)</f>
        <v>0</v>
      </c>
      <c r="U60" s="359">
        <f>SUMIFS('H-32A-WP06a - Debt Serv Monthly'!X$21:X$872,'H-32A-WP06a - Debt Serv Monthly'!$B$21:$B$872,'H-32A-WP06 - Debt Service'!$B60)</f>
        <v>0</v>
      </c>
      <c r="V60" s="359">
        <f>SUMIFS('H-32A-WP06a - Debt Serv Monthly'!Y$21:Y$872,'H-32A-WP06a - Debt Serv Monthly'!$B$21:$B$872,'H-32A-WP06 - Debt Service'!$B60)</f>
        <v>0</v>
      </c>
      <c r="W60" s="359">
        <f>SUMIFS('H-32A-WP06a - Debt Serv Monthly'!Z$21:Z$872,'H-32A-WP06a - Debt Serv Monthly'!$B$21:$B$872,'H-32A-WP06 - Debt Service'!$B60)</f>
        <v>0</v>
      </c>
      <c r="X60" s="359">
        <f>SUMIFS('H-32A-WP06a - Debt Serv Monthly'!AA$21:AA$872,'H-32A-WP06a - Debt Serv Monthly'!$B$21:$B$872,'H-32A-WP06 - Debt Service'!$B60)</f>
        <v>0</v>
      </c>
      <c r="Y60" s="359">
        <f>SUMIFS('H-32A-WP06a - Debt Serv Monthly'!AB$21:AB$872,'H-32A-WP06a - Debt Serv Monthly'!$B$21:$B$872,'H-32A-WP06 - Debt Service'!$B60)</f>
        <v>0</v>
      </c>
      <c r="Z60" s="359">
        <f>SUMIFS('H-32A-WP06a - Debt Serv Monthly'!AC$21:AC$872,'H-32A-WP06a - Debt Serv Monthly'!$B$21:$B$872,'H-32A-WP06 - Debt Service'!$B60)</f>
        <v>0</v>
      </c>
      <c r="AA60" s="359">
        <f>SUMIFS('H-32A-WP06a - Debt Serv Monthly'!AD$21:AD$872,'H-32A-WP06a - Debt Serv Monthly'!$B$21:$B$872,'H-32A-WP06 - Debt Service'!$B60)</f>
        <v>0</v>
      </c>
      <c r="AB60" s="359">
        <f>SUMIFS('H-32A-WP06a - Debt Serv Monthly'!AE$21:AE$872,'H-32A-WP06a - Debt Serv Monthly'!$B$21:$B$872,'H-32A-WP06 - Debt Service'!$B60)</f>
        <v>0</v>
      </c>
      <c r="AC60" s="359">
        <f>SUMIFS('H-32A-WP06a - Debt Serv Monthly'!AG$21:AG$872,'H-32A-WP06a - Debt Serv Monthly'!$B$21:$B$872,'H-32A-WP06 - Debt Service'!$B60)</f>
        <v>0</v>
      </c>
      <c r="AD60" s="359">
        <f t="shared" si="2"/>
        <v>0</v>
      </c>
    </row>
    <row r="61" spans="2:30">
      <c r="B61" s="357">
        <f t="shared" si="0"/>
        <v>2048</v>
      </c>
      <c r="C61" s="575">
        <f>SUMIFS('H-32A-WP06a - Debt Serv Monthly'!$E$21:$E$872,'H-32A-WP06a - Debt Serv Monthly'!$B$21:$B$872,'H-32A-WP06 - Debt Service'!B61)</f>
        <v>0</v>
      </c>
      <c r="D61" s="575">
        <f>SUMIFS('H-32A-WP06a - Debt Serv Monthly'!F$21:F$872,'H-32A-WP06a - Debt Serv Monthly'!$B$21:$B$872,'H-32A-WP06 - Debt Service'!$B61)</f>
        <v>0</v>
      </c>
      <c r="E61" s="575">
        <f>SUMIFS('H-32A-WP06a - Debt Serv Monthly'!G$21:G$872,'H-32A-WP06a - Debt Serv Monthly'!$B$21:$B$872,'H-32A-WP06 - Debt Service'!$B61)</f>
        <v>0</v>
      </c>
      <c r="F61" s="575">
        <f>SUMIFS('H-32A-WP06a - Debt Serv Monthly'!H$21:H$872,'H-32A-WP06a - Debt Serv Monthly'!$B$21:$B$872,'H-32A-WP06 - Debt Service'!$B61)</f>
        <v>0</v>
      </c>
      <c r="G61" s="575">
        <f>SUMIFS('H-32A-WP06a - Debt Serv Monthly'!I$21:I$872,'H-32A-WP06a - Debt Serv Monthly'!$B$21:$B$872,'H-32A-WP06 - Debt Service'!$B61)</f>
        <v>0</v>
      </c>
      <c r="H61" s="575">
        <f>SUMIFS('H-32A-WP06a - Debt Serv Monthly'!J$21:J$872,'H-32A-WP06a - Debt Serv Monthly'!$B$21:$B$872,'H-32A-WP06 - Debt Service'!$B61)</f>
        <v>0</v>
      </c>
      <c r="I61" s="575">
        <f>SUMIFS('H-32A-WP06a - Debt Serv Monthly'!K$21:K$872,'H-32A-WP06a - Debt Serv Monthly'!$B$21:$B$872,'H-32A-WP06 - Debt Service'!$B61)</f>
        <v>0</v>
      </c>
      <c r="J61" s="575">
        <f>SUMIFS('H-32A-WP06a - Debt Serv Monthly'!L$21:L$872,'H-32A-WP06a - Debt Serv Monthly'!$B$21:$B$872,'H-32A-WP06 - Debt Service'!$B61)</f>
        <v>0</v>
      </c>
      <c r="K61" s="575">
        <f>SUMIFS('H-32A-WP06a - Debt Serv Monthly'!M$21:M$872,'H-32A-WP06a - Debt Serv Monthly'!$B$21:$B$872,'H-32A-WP06 - Debt Service'!$B61)</f>
        <v>0</v>
      </c>
      <c r="L61" s="575">
        <f>SUMIFS('H-32A-WP06a - Debt Serv Monthly'!N$21:N$872,'H-32A-WP06a - Debt Serv Monthly'!$B$21:$B$872,'H-32A-WP06 - Debt Service'!$B61)</f>
        <v>0</v>
      </c>
      <c r="M61" s="575">
        <f>SUMIFS('H-32A-WP06a - Debt Serv Monthly'!O$21:O$872,'H-32A-WP06a - Debt Serv Monthly'!$B$21:$B$872,'H-32A-WP06 - Debt Service'!$B61)</f>
        <v>0</v>
      </c>
      <c r="N61" s="575">
        <f>SUMIFS('H-32A-WP06a - Debt Serv Monthly'!P$21:P$872,'H-32A-WP06a - Debt Serv Monthly'!$B$21:$B$872,'H-32A-WP06 - Debt Service'!$B61)</f>
        <v>0</v>
      </c>
      <c r="O61" s="575">
        <f t="shared" si="3"/>
        <v>0</v>
      </c>
      <c r="Q61" s="357">
        <f t="shared" si="1"/>
        <v>2048</v>
      </c>
      <c r="R61" s="359">
        <f>SUMIFS('H-32A-WP06a - Debt Serv Monthly'!U$21:U$872,'H-32A-WP06a - Debt Serv Monthly'!$B$21:$B$872,'H-32A-WP06 - Debt Service'!$B61)</f>
        <v>0</v>
      </c>
      <c r="S61" s="359">
        <f>SUMIFS('H-32A-WP06a - Debt Serv Monthly'!V$21:V$872,'H-32A-WP06a - Debt Serv Monthly'!$B$21:$B$872,'H-32A-WP06 - Debt Service'!$B61)</f>
        <v>0</v>
      </c>
      <c r="T61" s="359">
        <f>SUMIFS('H-32A-WP06a - Debt Serv Monthly'!W$21:W$872,'H-32A-WP06a - Debt Serv Monthly'!$B$21:$B$872,'H-32A-WP06 - Debt Service'!$B61)</f>
        <v>0</v>
      </c>
      <c r="U61" s="359">
        <f>SUMIFS('H-32A-WP06a - Debt Serv Monthly'!X$21:X$872,'H-32A-WP06a - Debt Serv Monthly'!$B$21:$B$872,'H-32A-WP06 - Debt Service'!$B61)</f>
        <v>0</v>
      </c>
      <c r="V61" s="359">
        <f>SUMIFS('H-32A-WP06a - Debt Serv Monthly'!Y$21:Y$872,'H-32A-WP06a - Debt Serv Monthly'!$B$21:$B$872,'H-32A-WP06 - Debt Service'!$B61)</f>
        <v>0</v>
      </c>
      <c r="W61" s="359">
        <f>SUMIFS('H-32A-WP06a - Debt Serv Monthly'!Z$21:Z$872,'H-32A-WP06a - Debt Serv Monthly'!$B$21:$B$872,'H-32A-WP06 - Debt Service'!$B61)</f>
        <v>0</v>
      </c>
      <c r="X61" s="359">
        <f>SUMIFS('H-32A-WP06a - Debt Serv Monthly'!AA$21:AA$872,'H-32A-WP06a - Debt Serv Monthly'!$B$21:$B$872,'H-32A-WP06 - Debt Service'!$B61)</f>
        <v>0</v>
      </c>
      <c r="Y61" s="359">
        <f>SUMIFS('H-32A-WP06a - Debt Serv Monthly'!AB$21:AB$872,'H-32A-WP06a - Debt Serv Monthly'!$B$21:$B$872,'H-32A-WP06 - Debt Service'!$B61)</f>
        <v>0</v>
      </c>
      <c r="Z61" s="359">
        <f>SUMIFS('H-32A-WP06a - Debt Serv Monthly'!AC$21:AC$872,'H-32A-WP06a - Debt Serv Monthly'!$B$21:$B$872,'H-32A-WP06 - Debt Service'!$B61)</f>
        <v>0</v>
      </c>
      <c r="AA61" s="359">
        <f>SUMIFS('H-32A-WP06a - Debt Serv Monthly'!AD$21:AD$872,'H-32A-WP06a - Debt Serv Monthly'!$B$21:$B$872,'H-32A-WP06 - Debt Service'!$B61)</f>
        <v>0</v>
      </c>
      <c r="AB61" s="359">
        <f>SUMIFS('H-32A-WP06a - Debt Serv Monthly'!AE$21:AE$872,'H-32A-WP06a - Debt Serv Monthly'!$B$21:$B$872,'H-32A-WP06 - Debt Service'!$B61)</f>
        <v>0</v>
      </c>
      <c r="AC61" s="359">
        <f>SUMIFS('H-32A-WP06a - Debt Serv Monthly'!AG$21:AG$872,'H-32A-WP06a - Debt Serv Monthly'!$B$21:$B$872,'H-32A-WP06 - Debt Service'!$B61)</f>
        <v>0</v>
      </c>
      <c r="AD61" s="359">
        <f t="shared" si="2"/>
        <v>0</v>
      </c>
    </row>
    <row r="62" spans="2:30">
      <c r="B62" s="357">
        <f t="shared" si="0"/>
        <v>2049</v>
      </c>
      <c r="C62" s="575">
        <f>SUMIFS('H-32A-WP06a - Debt Serv Monthly'!$E$21:$E$872,'H-32A-WP06a - Debt Serv Monthly'!$B$21:$B$872,'H-32A-WP06 - Debt Service'!B62)</f>
        <v>0</v>
      </c>
      <c r="D62" s="575">
        <f>SUMIFS('H-32A-WP06a - Debt Serv Monthly'!F$21:F$872,'H-32A-WP06a - Debt Serv Monthly'!$B$21:$B$872,'H-32A-WP06 - Debt Service'!$B62)</f>
        <v>0</v>
      </c>
      <c r="E62" s="575">
        <f>SUMIFS('H-32A-WP06a - Debt Serv Monthly'!G$21:G$872,'H-32A-WP06a - Debt Serv Monthly'!$B$21:$B$872,'H-32A-WP06 - Debt Service'!$B62)</f>
        <v>0</v>
      </c>
      <c r="F62" s="575">
        <f>SUMIFS('H-32A-WP06a - Debt Serv Monthly'!H$21:H$872,'H-32A-WP06a - Debt Serv Monthly'!$B$21:$B$872,'H-32A-WP06 - Debt Service'!$B62)</f>
        <v>0</v>
      </c>
      <c r="G62" s="575">
        <f>SUMIFS('H-32A-WP06a - Debt Serv Monthly'!I$21:I$872,'H-32A-WP06a - Debt Serv Monthly'!$B$21:$B$872,'H-32A-WP06 - Debt Service'!$B62)</f>
        <v>0</v>
      </c>
      <c r="H62" s="575">
        <f>SUMIFS('H-32A-WP06a - Debt Serv Monthly'!J$21:J$872,'H-32A-WP06a - Debt Serv Monthly'!$B$21:$B$872,'H-32A-WP06 - Debt Service'!$B62)</f>
        <v>0</v>
      </c>
      <c r="I62" s="575">
        <f>SUMIFS('H-32A-WP06a - Debt Serv Monthly'!K$21:K$872,'H-32A-WP06a - Debt Serv Monthly'!$B$21:$B$872,'H-32A-WP06 - Debt Service'!$B62)</f>
        <v>0</v>
      </c>
      <c r="J62" s="575">
        <f>SUMIFS('H-32A-WP06a - Debt Serv Monthly'!L$21:L$872,'H-32A-WP06a - Debt Serv Monthly'!$B$21:$B$872,'H-32A-WP06 - Debt Service'!$B62)</f>
        <v>0</v>
      </c>
      <c r="K62" s="575">
        <f>SUMIFS('H-32A-WP06a - Debt Serv Monthly'!M$21:M$872,'H-32A-WP06a - Debt Serv Monthly'!$B$21:$B$872,'H-32A-WP06 - Debt Service'!$B62)</f>
        <v>0</v>
      </c>
      <c r="L62" s="575">
        <f>SUMIFS('H-32A-WP06a - Debt Serv Monthly'!N$21:N$872,'H-32A-WP06a - Debt Serv Monthly'!$B$21:$B$872,'H-32A-WP06 - Debt Service'!$B62)</f>
        <v>0</v>
      </c>
      <c r="M62" s="575">
        <f>SUMIFS('H-32A-WP06a - Debt Serv Monthly'!O$21:O$872,'H-32A-WP06a - Debt Serv Monthly'!$B$21:$B$872,'H-32A-WP06 - Debt Service'!$B62)</f>
        <v>0</v>
      </c>
      <c r="N62" s="575">
        <f>SUMIFS('H-32A-WP06a - Debt Serv Monthly'!P$21:P$872,'H-32A-WP06a - Debt Serv Monthly'!$B$21:$B$872,'H-32A-WP06 - Debt Service'!$B62)</f>
        <v>0</v>
      </c>
      <c r="O62" s="575">
        <f t="shared" si="3"/>
        <v>0</v>
      </c>
      <c r="Q62" s="357">
        <f t="shared" si="1"/>
        <v>2049</v>
      </c>
      <c r="R62" s="359">
        <f>SUMIFS('H-32A-WP06a - Debt Serv Monthly'!U$21:U$872,'H-32A-WP06a - Debt Serv Monthly'!$B$21:$B$872,'H-32A-WP06 - Debt Service'!$B62)</f>
        <v>0</v>
      </c>
      <c r="S62" s="359">
        <f>SUMIFS('H-32A-WP06a - Debt Serv Monthly'!V$21:V$872,'H-32A-WP06a - Debt Serv Monthly'!$B$21:$B$872,'H-32A-WP06 - Debt Service'!$B62)</f>
        <v>0</v>
      </c>
      <c r="T62" s="359">
        <f>SUMIFS('H-32A-WP06a - Debt Serv Monthly'!W$21:W$872,'H-32A-WP06a - Debt Serv Monthly'!$B$21:$B$872,'H-32A-WP06 - Debt Service'!$B62)</f>
        <v>0</v>
      </c>
      <c r="U62" s="359">
        <f>SUMIFS('H-32A-WP06a - Debt Serv Monthly'!X$21:X$872,'H-32A-WP06a - Debt Serv Monthly'!$B$21:$B$872,'H-32A-WP06 - Debt Service'!$B62)</f>
        <v>0</v>
      </c>
      <c r="V62" s="359">
        <f>SUMIFS('H-32A-WP06a - Debt Serv Monthly'!Y$21:Y$872,'H-32A-WP06a - Debt Serv Monthly'!$B$21:$B$872,'H-32A-WP06 - Debt Service'!$B62)</f>
        <v>0</v>
      </c>
      <c r="W62" s="359">
        <f>SUMIFS('H-32A-WP06a - Debt Serv Monthly'!Z$21:Z$872,'H-32A-WP06a - Debt Serv Monthly'!$B$21:$B$872,'H-32A-WP06 - Debt Service'!$B62)</f>
        <v>0</v>
      </c>
      <c r="X62" s="359">
        <f>SUMIFS('H-32A-WP06a - Debt Serv Monthly'!AA$21:AA$872,'H-32A-WP06a - Debt Serv Monthly'!$B$21:$B$872,'H-32A-WP06 - Debt Service'!$B62)</f>
        <v>0</v>
      </c>
      <c r="Y62" s="359">
        <f>SUMIFS('H-32A-WP06a - Debt Serv Monthly'!AB$21:AB$872,'H-32A-WP06a - Debt Serv Monthly'!$B$21:$B$872,'H-32A-WP06 - Debt Service'!$B62)</f>
        <v>0</v>
      </c>
      <c r="Z62" s="359">
        <f>SUMIFS('H-32A-WP06a - Debt Serv Monthly'!AC$21:AC$872,'H-32A-WP06a - Debt Serv Monthly'!$B$21:$B$872,'H-32A-WP06 - Debt Service'!$B62)</f>
        <v>0</v>
      </c>
      <c r="AA62" s="359">
        <f>SUMIFS('H-32A-WP06a - Debt Serv Monthly'!AD$21:AD$872,'H-32A-WP06a - Debt Serv Monthly'!$B$21:$B$872,'H-32A-WP06 - Debt Service'!$B62)</f>
        <v>0</v>
      </c>
      <c r="AB62" s="359">
        <f>SUMIFS('H-32A-WP06a - Debt Serv Monthly'!AE$21:AE$872,'H-32A-WP06a - Debt Serv Monthly'!$B$21:$B$872,'H-32A-WP06 - Debt Service'!$B62)</f>
        <v>0</v>
      </c>
      <c r="AC62" s="359">
        <f>SUMIFS('H-32A-WP06a - Debt Serv Monthly'!AG$21:AG$872,'H-32A-WP06a - Debt Serv Monthly'!$B$21:$B$872,'H-32A-WP06 - Debt Service'!$B62)</f>
        <v>0</v>
      </c>
      <c r="AD62" s="359">
        <f t="shared" si="2"/>
        <v>0</v>
      </c>
    </row>
    <row r="63" spans="2:30">
      <c r="B63" s="357">
        <f t="shared" si="0"/>
        <v>2050</v>
      </c>
      <c r="C63" s="575">
        <f>SUMIFS('H-32A-WP06a - Debt Serv Monthly'!$E$21:$E$872,'H-32A-WP06a - Debt Serv Monthly'!$B$21:$B$872,'H-32A-WP06 - Debt Service'!B63)</f>
        <v>0</v>
      </c>
      <c r="D63" s="575">
        <f>SUMIFS('H-32A-WP06a - Debt Serv Monthly'!F$21:F$872,'H-32A-WP06a - Debt Serv Monthly'!$B$21:$B$872,'H-32A-WP06 - Debt Service'!$B63)</f>
        <v>0</v>
      </c>
      <c r="E63" s="575">
        <f>SUMIFS('H-32A-WP06a - Debt Serv Monthly'!G$21:G$872,'H-32A-WP06a - Debt Serv Monthly'!$B$21:$B$872,'H-32A-WP06 - Debt Service'!$B63)</f>
        <v>0</v>
      </c>
      <c r="F63" s="575">
        <f>SUMIFS('H-32A-WP06a - Debt Serv Monthly'!H$21:H$872,'H-32A-WP06a - Debt Serv Monthly'!$B$21:$B$872,'H-32A-WP06 - Debt Service'!$B63)</f>
        <v>0</v>
      </c>
      <c r="G63" s="575">
        <f>SUMIFS('H-32A-WP06a - Debt Serv Monthly'!I$21:I$872,'H-32A-WP06a - Debt Serv Monthly'!$B$21:$B$872,'H-32A-WP06 - Debt Service'!$B63)</f>
        <v>0</v>
      </c>
      <c r="H63" s="575">
        <f>SUMIFS('H-32A-WP06a - Debt Serv Monthly'!J$21:J$872,'H-32A-WP06a - Debt Serv Monthly'!$B$21:$B$872,'H-32A-WP06 - Debt Service'!$B63)</f>
        <v>0</v>
      </c>
      <c r="I63" s="575">
        <f>SUMIFS('H-32A-WP06a - Debt Serv Monthly'!K$21:K$872,'H-32A-WP06a - Debt Serv Monthly'!$B$21:$B$872,'H-32A-WP06 - Debt Service'!$B63)</f>
        <v>0</v>
      </c>
      <c r="J63" s="575">
        <f>SUMIFS('H-32A-WP06a - Debt Serv Monthly'!L$21:L$872,'H-32A-WP06a - Debt Serv Monthly'!$B$21:$B$872,'H-32A-WP06 - Debt Service'!$B63)</f>
        <v>0</v>
      </c>
      <c r="K63" s="575">
        <f>SUMIFS('H-32A-WP06a - Debt Serv Monthly'!M$21:M$872,'H-32A-WP06a - Debt Serv Monthly'!$B$21:$B$872,'H-32A-WP06 - Debt Service'!$B63)</f>
        <v>0</v>
      </c>
      <c r="L63" s="575">
        <f>SUMIFS('H-32A-WP06a - Debt Serv Monthly'!N$21:N$872,'H-32A-WP06a - Debt Serv Monthly'!$B$21:$B$872,'H-32A-WP06 - Debt Service'!$B63)</f>
        <v>0</v>
      </c>
      <c r="M63" s="575">
        <f>SUMIFS('H-32A-WP06a - Debt Serv Monthly'!O$21:O$872,'H-32A-WP06a - Debt Serv Monthly'!$B$21:$B$872,'H-32A-WP06 - Debt Service'!$B63)</f>
        <v>0</v>
      </c>
      <c r="N63" s="575">
        <f>SUMIFS('H-32A-WP06a - Debt Serv Monthly'!P$21:P$872,'H-32A-WP06a - Debt Serv Monthly'!$B$21:$B$872,'H-32A-WP06 - Debt Service'!$B63)</f>
        <v>0</v>
      </c>
      <c r="O63" s="575">
        <f t="shared" si="3"/>
        <v>0</v>
      </c>
      <c r="Q63" s="357">
        <f t="shared" si="1"/>
        <v>2050</v>
      </c>
      <c r="R63" s="359">
        <f>SUMIFS('H-32A-WP06a - Debt Serv Monthly'!U$21:U$872,'H-32A-WP06a - Debt Serv Monthly'!$B$21:$B$872,'H-32A-WP06 - Debt Service'!$B63)</f>
        <v>0</v>
      </c>
      <c r="S63" s="359">
        <f>SUMIFS('H-32A-WP06a - Debt Serv Monthly'!V$21:V$872,'H-32A-WP06a - Debt Serv Monthly'!$B$21:$B$872,'H-32A-WP06 - Debt Service'!$B63)</f>
        <v>0</v>
      </c>
      <c r="T63" s="359">
        <f>SUMIFS('H-32A-WP06a - Debt Serv Monthly'!W$21:W$872,'H-32A-WP06a - Debt Serv Monthly'!$B$21:$B$872,'H-32A-WP06 - Debt Service'!$B63)</f>
        <v>0</v>
      </c>
      <c r="U63" s="359">
        <f>SUMIFS('H-32A-WP06a - Debt Serv Monthly'!X$21:X$872,'H-32A-WP06a - Debt Serv Monthly'!$B$21:$B$872,'H-32A-WP06 - Debt Service'!$B63)</f>
        <v>0</v>
      </c>
      <c r="V63" s="359">
        <f>SUMIFS('H-32A-WP06a - Debt Serv Monthly'!Y$21:Y$872,'H-32A-WP06a - Debt Serv Monthly'!$B$21:$B$872,'H-32A-WP06 - Debt Service'!$B63)</f>
        <v>0</v>
      </c>
      <c r="W63" s="359">
        <f>SUMIFS('H-32A-WP06a - Debt Serv Monthly'!Z$21:Z$872,'H-32A-WP06a - Debt Serv Monthly'!$B$21:$B$872,'H-32A-WP06 - Debt Service'!$B63)</f>
        <v>0</v>
      </c>
      <c r="X63" s="359">
        <f>SUMIFS('H-32A-WP06a - Debt Serv Monthly'!AA$21:AA$872,'H-32A-WP06a - Debt Serv Monthly'!$B$21:$B$872,'H-32A-WP06 - Debt Service'!$B63)</f>
        <v>0</v>
      </c>
      <c r="Y63" s="359">
        <f>SUMIFS('H-32A-WP06a - Debt Serv Monthly'!AB$21:AB$872,'H-32A-WP06a - Debt Serv Monthly'!$B$21:$B$872,'H-32A-WP06 - Debt Service'!$B63)</f>
        <v>0</v>
      </c>
      <c r="Z63" s="359">
        <f>SUMIFS('H-32A-WP06a - Debt Serv Monthly'!AC$21:AC$872,'H-32A-WP06a - Debt Serv Monthly'!$B$21:$B$872,'H-32A-WP06 - Debt Service'!$B63)</f>
        <v>0</v>
      </c>
      <c r="AA63" s="359">
        <f>SUMIFS('H-32A-WP06a - Debt Serv Monthly'!AD$21:AD$872,'H-32A-WP06a - Debt Serv Monthly'!$B$21:$B$872,'H-32A-WP06 - Debt Service'!$B63)</f>
        <v>0</v>
      </c>
      <c r="AB63" s="359">
        <f>SUMIFS('H-32A-WP06a - Debt Serv Monthly'!AE$21:AE$872,'H-32A-WP06a - Debt Serv Monthly'!$B$21:$B$872,'H-32A-WP06 - Debt Service'!$B63)</f>
        <v>0</v>
      </c>
      <c r="AC63" s="359">
        <f>SUMIFS('H-32A-WP06a - Debt Serv Monthly'!AG$21:AG$872,'H-32A-WP06a - Debt Serv Monthly'!$B$21:$B$872,'H-32A-WP06 - Debt Service'!$B63)</f>
        <v>0</v>
      </c>
      <c r="AD63" s="359">
        <f t="shared" si="2"/>
        <v>0</v>
      </c>
    </row>
    <row r="64" spans="2:30">
      <c r="B64" s="357">
        <f t="shared" si="0"/>
        <v>2051</v>
      </c>
      <c r="C64" s="575">
        <f>SUMIFS('H-32A-WP06a - Debt Serv Monthly'!$E$21:$E$872,'H-32A-WP06a - Debt Serv Monthly'!$B$21:$B$872,'H-32A-WP06 - Debt Service'!B64)</f>
        <v>0</v>
      </c>
      <c r="D64" s="575">
        <f>SUMIFS('H-32A-WP06a - Debt Serv Monthly'!F$21:F$872,'H-32A-WP06a - Debt Serv Monthly'!$B$21:$B$872,'H-32A-WP06 - Debt Service'!$B64)</f>
        <v>0</v>
      </c>
      <c r="E64" s="575">
        <f>SUMIFS('H-32A-WP06a - Debt Serv Monthly'!G$21:G$872,'H-32A-WP06a - Debt Serv Monthly'!$B$21:$B$872,'H-32A-WP06 - Debt Service'!$B64)</f>
        <v>0</v>
      </c>
      <c r="F64" s="575">
        <f>SUMIFS('H-32A-WP06a - Debt Serv Monthly'!H$21:H$872,'H-32A-WP06a - Debt Serv Monthly'!$B$21:$B$872,'H-32A-WP06 - Debt Service'!$B64)</f>
        <v>0</v>
      </c>
      <c r="G64" s="575">
        <f>SUMIFS('H-32A-WP06a - Debt Serv Monthly'!I$21:I$872,'H-32A-WP06a - Debt Serv Monthly'!$B$21:$B$872,'H-32A-WP06 - Debt Service'!$B64)</f>
        <v>0</v>
      </c>
      <c r="H64" s="575">
        <f>SUMIFS('H-32A-WP06a - Debt Serv Monthly'!J$21:J$872,'H-32A-WP06a - Debt Serv Monthly'!$B$21:$B$872,'H-32A-WP06 - Debt Service'!$B64)</f>
        <v>0</v>
      </c>
      <c r="I64" s="575">
        <f>SUMIFS('H-32A-WP06a - Debt Serv Monthly'!K$21:K$872,'H-32A-WP06a - Debt Serv Monthly'!$B$21:$B$872,'H-32A-WP06 - Debt Service'!$B64)</f>
        <v>0</v>
      </c>
      <c r="J64" s="575">
        <f>SUMIFS('H-32A-WP06a - Debt Serv Monthly'!L$21:L$872,'H-32A-WP06a - Debt Serv Monthly'!$B$21:$B$872,'H-32A-WP06 - Debt Service'!$B64)</f>
        <v>0</v>
      </c>
      <c r="K64" s="575">
        <f>SUMIFS('H-32A-WP06a - Debt Serv Monthly'!M$21:M$872,'H-32A-WP06a - Debt Serv Monthly'!$B$21:$B$872,'H-32A-WP06 - Debt Service'!$B64)</f>
        <v>0</v>
      </c>
      <c r="L64" s="575">
        <f>SUMIFS('H-32A-WP06a - Debt Serv Monthly'!N$21:N$872,'H-32A-WP06a - Debt Serv Monthly'!$B$21:$B$872,'H-32A-WP06 - Debt Service'!$B64)</f>
        <v>0</v>
      </c>
      <c r="M64" s="575">
        <f>SUMIFS('H-32A-WP06a - Debt Serv Monthly'!O$21:O$872,'H-32A-WP06a - Debt Serv Monthly'!$B$21:$B$872,'H-32A-WP06 - Debt Service'!$B64)</f>
        <v>0</v>
      </c>
      <c r="N64" s="575">
        <f>SUMIFS('H-32A-WP06a - Debt Serv Monthly'!P$21:P$872,'H-32A-WP06a - Debt Serv Monthly'!$B$21:$B$872,'H-32A-WP06 - Debt Service'!$B64)</f>
        <v>0</v>
      </c>
      <c r="O64" s="575">
        <f t="shared" ref="O64:O95" si="4">SUM(C64:N64)</f>
        <v>0</v>
      </c>
      <c r="Q64" s="357">
        <f t="shared" si="1"/>
        <v>2051</v>
      </c>
      <c r="R64" s="359">
        <f>SUMIFS('H-32A-WP06a - Debt Serv Monthly'!U$21:U$872,'H-32A-WP06a - Debt Serv Monthly'!$B$21:$B$872,'H-32A-WP06 - Debt Service'!$B64)</f>
        <v>0</v>
      </c>
      <c r="S64" s="359">
        <f>SUMIFS('H-32A-WP06a - Debt Serv Monthly'!V$21:V$872,'H-32A-WP06a - Debt Serv Monthly'!$B$21:$B$872,'H-32A-WP06 - Debt Service'!$B64)</f>
        <v>0</v>
      </c>
      <c r="T64" s="359">
        <f>SUMIFS('H-32A-WP06a - Debt Serv Monthly'!W$21:W$872,'H-32A-WP06a - Debt Serv Monthly'!$B$21:$B$872,'H-32A-WP06 - Debt Service'!$B64)</f>
        <v>0</v>
      </c>
      <c r="U64" s="359">
        <f>SUMIFS('H-32A-WP06a - Debt Serv Monthly'!X$21:X$872,'H-32A-WP06a - Debt Serv Monthly'!$B$21:$B$872,'H-32A-WP06 - Debt Service'!$B64)</f>
        <v>0</v>
      </c>
      <c r="V64" s="359">
        <f>SUMIFS('H-32A-WP06a - Debt Serv Monthly'!Y$21:Y$872,'H-32A-WP06a - Debt Serv Monthly'!$B$21:$B$872,'H-32A-WP06 - Debt Service'!$B64)</f>
        <v>0</v>
      </c>
      <c r="W64" s="359">
        <f>SUMIFS('H-32A-WP06a - Debt Serv Monthly'!Z$21:Z$872,'H-32A-WP06a - Debt Serv Monthly'!$B$21:$B$872,'H-32A-WP06 - Debt Service'!$B64)</f>
        <v>0</v>
      </c>
      <c r="X64" s="359">
        <f>SUMIFS('H-32A-WP06a - Debt Serv Monthly'!AA$21:AA$872,'H-32A-WP06a - Debt Serv Monthly'!$B$21:$B$872,'H-32A-WP06 - Debt Service'!$B64)</f>
        <v>0</v>
      </c>
      <c r="Y64" s="359">
        <f>SUMIFS('H-32A-WP06a - Debt Serv Monthly'!AB$21:AB$872,'H-32A-WP06a - Debt Serv Monthly'!$B$21:$B$872,'H-32A-WP06 - Debt Service'!$B64)</f>
        <v>0</v>
      </c>
      <c r="Z64" s="359">
        <f>SUMIFS('H-32A-WP06a - Debt Serv Monthly'!AC$21:AC$872,'H-32A-WP06a - Debt Serv Monthly'!$B$21:$B$872,'H-32A-WP06 - Debt Service'!$B64)</f>
        <v>0</v>
      </c>
      <c r="AA64" s="359">
        <f>SUMIFS('H-32A-WP06a - Debt Serv Monthly'!AD$21:AD$872,'H-32A-WP06a - Debt Serv Monthly'!$B$21:$B$872,'H-32A-WP06 - Debt Service'!$B64)</f>
        <v>0</v>
      </c>
      <c r="AB64" s="359">
        <f>SUMIFS('H-32A-WP06a - Debt Serv Monthly'!AE$21:AE$872,'H-32A-WP06a - Debt Serv Monthly'!$B$21:$B$872,'H-32A-WP06 - Debt Service'!$B64)</f>
        <v>0</v>
      </c>
      <c r="AC64" s="359">
        <f>SUMIFS('H-32A-WP06a - Debt Serv Monthly'!AG$21:AG$872,'H-32A-WP06a - Debt Serv Monthly'!$B$21:$B$872,'H-32A-WP06 - Debt Service'!$B64)</f>
        <v>0</v>
      </c>
      <c r="AD64" s="359">
        <f t="shared" ref="AD64:AD95" si="5">SUM(R64:AC64)</f>
        <v>0</v>
      </c>
    </row>
    <row r="65" spans="2:30">
      <c r="B65" s="357">
        <f t="shared" si="0"/>
        <v>2052</v>
      </c>
      <c r="C65" s="575">
        <f>SUMIFS('H-32A-WP06a - Debt Serv Monthly'!$E$21:$E$872,'H-32A-WP06a - Debt Serv Monthly'!$B$21:$B$872,'H-32A-WP06 - Debt Service'!B65)</f>
        <v>0</v>
      </c>
      <c r="D65" s="575">
        <f>SUMIFS('H-32A-WP06a - Debt Serv Monthly'!F$21:F$872,'H-32A-WP06a - Debt Serv Monthly'!$B$21:$B$872,'H-32A-WP06 - Debt Service'!$B65)</f>
        <v>0</v>
      </c>
      <c r="E65" s="575">
        <f>SUMIFS('H-32A-WP06a - Debt Serv Monthly'!G$21:G$872,'H-32A-WP06a - Debt Serv Monthly'!$B$21:$B$872,'H-32A-WP06 - Debt Service'!$B65)</f>
        <v>0</v>
      </c>
      <c r="F65" s="575">
        <f>SUMIFS('H-32A-WP06a - Debt Serv Monthly'!H$21:H$872,'H-32A-WP06a - Debt Serv Monthly'!$B$21:$B$872,'H-32A-WP06 - Debt Service'!$B65)</f>
        <v>0</v>
      </c>
      <c r="G65" s="575">
        <f>SUMIFS('H-32A-WP06a - Debt Serv Monthly'!I$21:I$872,'H-32A-WP06a - Debt Serv Monthly'!$B$21:$B$872,'H-32A-WP06 - Debt Service'!$B65)</f>
        <v>0</v>
      </c>
      <c r="H65" s="575">
        <f>SUMIFS('H-32A-WP06a - Debt Serv Monthly'!J$21:J$872,'H-32A-WP06a - Debt Serv Monthly'!$B$21:$B$872,'H-32A-WP06 - Debt Service'!$B65)</f>
        <v>0</v>
      </c>
      <c r="I65" s="575">
        <f>SUMIFS('H-32A-WP06a - Debt Serv Monthly'!K$21:K$872,'H-32A-WP06a - Debt Serv Monthly'!$B$21:$B$872,'H-32A-WP06 - Debt Service'!$B65)</f>
        <v>0</v>
      </c>
      <c r="J65" s="575">
        <f>SUMIFS('H-32A-WP06a - Debt Serv Monthly'!L$21:L$872,'H-32A-WP06a - Debt Serv Monthly'!$B$21:$B$872,'H-32A-WP06 - Debt Service'!$B65)</f>
        <v>0</v>
      </c>
      <c r="K65" s="575">
        <f>SUMIFS('H-32A-WP06a - Debt Serv Monthly'!M$21:M$872,'H-32A-WP06a - Debt Serv Monthly'!$B$21:$B$872,'H-32A-WP06 - Debt Service'!$B65)</f>
        <v>0</v>
      </c>
      <c r="L65" s="575">
        <f>SUMIFS('H-32A-WP06a - Debt Serv Monthly'!N$21:N$872,'H-32A-WP06a - Debt Serv Monthly'!$B$21:$B$872,'H-32A-WP06 - Debt Service'!$B65)</f>
        <v>0</v>
      </c>
      <c r="M65" s="575">
        <f>SUMIFS('H-32A-WP06a - Debt Serv Monthly'!O$21:O$872,'H-32A-WP06a - Debt Serv Monthly'!$B$21:$B$872,'H-32A-WP06 - Debt Service'!$B65)</f>
        <v>0</v>
      </c>
      <c r="N65" s="575">
        <f>SUMIFS('H-32A-WP06a - Debt Serv Monthly'!P$21:P$872,'H-32A-WP06a - Debt Serv Monthly'!$B$21:$B$872,'H-32A-WP06 - Debt Service'!$B65)</f>
        <v>0</v>
      </c>
      <c r="O65" s="575">
        <f t="shared" si="4"/>
        <v>0</v>
      </c>
      <c r="Q65" s="357">
        <f t="shared" si="1"/>
        <v>2052</v>
      </c>
      <c r="R65" s="359">
        <f>SUMIFS('H-32A-WP06a - Debt Serv Monthly'!U$21:U$872,'H-32A-WP06a - Debt Serv Monthly'!$B$21:$B$872,'H-32A-WP06 - Debt Service'!$B65)</f>
        <v>0</v>
      </c>
      <c r="S65" s="359">
        <f>SUMIFS('H-32A-WP06a - Debt Serv Monthly'!V$21:V$872,'H-32A-WP06a - Debt Serv Monthly'!$B$21:$B$872,'H-32A-WP06 - Debt Service'!$B65)</f>
        <v>0</v>
      </c>
      <c r="T65" s="359">
        <f>SUMIFS('H-32A-WP06a - Debt Serv Monthly'!W$21:W$872,'H-32A-WP06a - Debt Serv Monthly'!$B$21:$B$872,'H-32A-WP06 - Debt Service'!$B65)</f>
        <v>0</v>
      </c>
      <c r="U65" s="359">
        <f>SUMIFS('H-32A-WP06a - Debt Serv Monthly'!X$21:X$872,'H-32A-WP06a - Debt Serv Monthly'!$B$21:$B$872,'H-32A-WP06 - Debt Service'!$B65)</f>
        <v>0</v>
      </c>
      <c r="V65" s="359">
        <f>SUMIFS('H-32A-WP06a - Debt Serv Monthly'!Y$21:Y$872,'H-32A-WP06a - Debt Serv Monthly'!$B$21:$B$872,'H-32A-WP06 - Debt Service'!$B65)</f>
        <v>0</v>
      </c>
      <c r="W65" s="359">
        <f>SUMIFS('H-32A-WP06a - Debt Serv Monthly'!Z$21:Z$872,'H-32A-WP06a - Debt Serv Monthly'!$B$21:$B$872,'H-32A-WP06 - Debt Service'!$B65)</f>
        <v>0</v>
      </c>
      <c r="X65" s="359">
        <f>SUMIFS('H-32A-WP06a - Debt Serv Monthly'!AA$21:AA$872,'H-32A-WP06a - Debt Serv Monthly'!$B$21:$B$872,'H-32A-WP06 - Debt Service'!$B65)</f>
        <v>0</v>
      </c>
      <c r="Y65" s="359">
        <f>SUMIFS('H-32A-WP06a - Debt Serv Monthly'!AB$21:AB$872,'H-32A-WP06a - Debt Serv Monthly'!$B$21:$B$872,'H-32A-WP06 - Debt Service'!$B65)</f>
        <v>0</v>
      </c>
      <c r="Z65" s="359">
        <f>SUMIFS('H-32A-WP06a - Debt Serv Monthly'!AC$21:AC$872,'H-32A-WP06a - Debt Serv Monthly'!$B$21:$B$872,'H-32A-WP06 - Debt Service'!$B65)</f>
        <v>0</v>
      </c>
      <c r="AA65" s="359">
        <f>SUMIFS('H-32A-WP06a - Debt Serv Monthly'!AD$21:AD$872,'H-32A-WP06a - Debt Serv Monthly'!$B$21:$B$872,'H-32A-WP06 - Debt Service'!$B65)</f>
        <v>0</v>
      </c>
      <c r="AB65" s="359">
        <f>SUMIFS('H-32A-WP06a - Debt Serv Monthly'!AE$21:AE$872,'H-32A-WP06a - Debt Serv Monthly'!$B$21:$B$872,'H-32A-WP06 - Debt Service'!$B65)</f>
        <v>0</v>
      </c>
      <c r="AC65" s="359">
        <f>SUMIFS('H-32A-WP06a - Debt Serv Monthly'!AG$21:AG$872,'H-32A-WP06a - Debt Serv Monthly'!$B$21:$B$872,'H-32A-WP06 - Debt Service'!$B65)</f>
        <v>0</v>
      </c>
      <c r="AD65" s="359">
        <f t="shared" si="5"/>
        <v>0</v>
      </c>
    </row>
    <row r="66" spans="2:30">
      <c r="B66" s="357">
        <f t="shared" si="0"/>
        <v>2053</v>
      </c>
      <c r="C66" s="575">
        <f>SUMIFS('H-32A-WP06a - Debt Serv Monthly'!$E$21:$E$872,'H-32A-WP06a - Debt Serv Monthly'!$B$21:$B$872,'H-32A-WP06 - Debt Service'!B66)</f>
        <v>0</v>
      </c>
      <c r="D66" s="575">
        <f>SUMIFS('H-32A-WP06a - Debt Serv Monthly'!F$21:F$872,'H-32A-WP06a - Debt Serv Monthly'!$B$21:$B$872,'H-32A-WP06 - Debt Service'!$B66)</f>
        <v>0</v>
      </c>
      <c r="E66" s="575">
        <f>SUMIFS('H-32A-WP06a - Debt Serv Monthly'!G$21:G$872,'H-32A-WP06a - Debt Serv Monthly'!$B$21:$B$872,'H-32A-WP06 - Debt Service'!$B66)</f>
        <v>0</v>
      </c>
      <c r="F66" s="575">
        <f>SUMIFS('H-32A-WP06a - Debt Serv Monthly'!H$21:H$872,'H-32A-WP06a - Debt Serv Monthly'!$B$21:$B$872,'H-32A-WP06 - Debt Service'!$B66)</f>
        <v>0</v>
      </c>
      <c r="G66" s="575">
        <f>SUMIFS('H-32A-WP06a - Debt Serv Monthly'!I$21:I$872,'H-32A-WP06a - Debt Serv Monthly'!$B$21:$B$872,'H-32A-WP06 - Debt Service'!$B66)</f>
        <v>0</v>
      </c>
      <c r="H66" s="575">
        <f>SUMIFS('H-32A-WP06a - Debt Serv Monthly'!J$21:J$872,'H-32A-WP06a - Debt Serv Monthly'!$B$21:$B$872,'H-32A-WP06 - Debt Service'!$B66)</f>
        <v>0</v>
      </c>
      <c r="I66" s="575">
        <f>SUMIFS('H-32A-WP06a - Debt Serv Monthly'!K$21:K$872,'H-32A-WP06a - Debt Serv Monthly'!$B$21:$B$872,'H-32A-WP06 - Debt Service'!$B66)</f>
        <v>0</v>
      </c>
      <c r="J66" s="575">
        <f>SUMIFS('H-32A-WP06a - Debt Serv Monthly'!L$21:L$872,'H-32A-WP06a - Debt Serv Monthly'!$B$21:$B$872,'H-32A-WP06 - Debt Service'!$B66)</f>
        <v>0</v>
      </c>
      <c r="K66" s="575">
        <f>SUMIFS('H-32A-WP06a - Debt Serv Monthly'!M$21:M$872,'H-32A-WP06a - Debt Serv Monthly'!$B$21:$B$872,'H-32A-WP06 - Debt Service'!$B66)</f>
        <v>0</v>
      </c>
      <c r="L66" s="575">
        <f>SUMIFS('H-32A-WP06a - Debt Serv Monthly'!N$21:N$872,'H-32A-WP06a - Debt Serv Monthly'!$B$21:$B$872,'H-32A-WP06 - Debt Service'!$B66)</f>
        <v>0</v>
      </c>
      <c r="M66" s="575">
        <f>SUMIFS('H-32A-WP06a - Debt Serv Monthly'!O$21:O$872,'H-32A-WP06a - Debt Serv Monthly'!$B$21:$B$872,'H-32A-WP06 - Debt Service'!$B66)</f>
        <v>0</v>
      </c>
      <c r="N66" s="575">
        <f>SUMIFS('H-32A-WP06a - Debt Serv Monthly'!P$21:P$872,'H-32A-WP06a - Debt Serv Monthly'!$B$21:$B$872,'H-32A-WP06 - Debt Service'!$B66)</f>
        <v>0</v>
      </c>
      <c r="O66" s="575">
        <f t="shared" si="4"/>
        <v>0</v>
      </c>
      <c r="Q66" s="357">
        <f t="shared" si="1"/>
        <v>2053</v>
      </c>
      <c r="R66" s="359">
        <f>SUMIFS('H-32A-WP06a - Debt Serv Monthly'!U$21:U$872,'H-32A-WP06a - Debt Serv Monthly'!$B$21:$B$872,'H-32A-WP06 - Debt Service'!$B66)</f>
        <v>0</v>
      </c>
      <c r="S66" s="359">
        <f>SUMIFS('H-32A-WP06a - Debt Serv Monthly'!V$21:V$872,'H-32A-WP06a - Debt Serv Monthly'!$B$21:$B$872,'H-32A-WP06 - Debt Service'!$B66)</f>
        <v>0</v>
      </c>
      <c r="T66" s="359">
        <f>SUMIFS('H-32A-WP06a - Debt Serv Monthly'!W$21:W$872,'H-32A-WP06a - Debt Serv Monthly'!$B$21:$B$872,'H-32A-WP06 - Debt Service'!$B66)</f>
        <v>0</v>
      </c>
      <c r="U66" s="359">
        <f>SUMIFS('H-32A-WP06a - Debt Serv Monthly'!X$21:X$872,'H-32A-WP06a - Debt Serv Monthly'!$B$21:$B$872,'H-32A-WP06 - Debt Service'!$B66)</f>
        <v>0</v>
      </c>
      <c r="V66" s="359">
        <f>SUMIFS('H-32A-WP06a - Debt Serv Monthly'!Y$21:Y$872,'H-32A-WP06a - Debt Serv Monthly'!$B$21:$B$872,'H-32A-WP06 - Debt Service'!$B66)</f>
        <v>0</v>
      </c>
      <c r="W66" s="359">
        <f>SUMIFS('H-32A-WP06a - Debt Serv Monthly'!Z$21:Z$872,'H-32A-WP06a - Debt Serv Monthly'!$B$21:$B$872,'H-32A-WP06 - Debt Service'!$B66)</f>
        <v>0</v>
      </c>
      <c r="X66" s="359">
        <f>SUMIFS('H-32A-WP06a - Debt Serv Monthly'!AA$21:AA$872,'H-32A-WP06a - Debt Serv Monthly'!$B$21:$B$872,'H-32A-WP06 - Debt Service'!$B66)</f>
        <v>0</v>
      </c>
      <c r="Y66" s="359">
        <f>SUMIFS('H-32A-WP06a - Debt Serv Monthly'!AB$21:AB$872,'H-32A-WP06a - Debt Serv Monthly'!$B$21:$B$872,'H-32A-WP06 - Debt Service'!$B66)</f>
        <v>0</v>
      </c>
      <c r="Z66" s="359">
        <f>SUMIFS('H-32A-WP06a - Debt Serv Monthly'!AC$21:AC$872,'H-32A-WP06a - Debt Serv Monthly'!$B$21:$B$872,'H-32A-WP06 - Debt Service'!$B66)</f>
        <v>0</v>
      </c>
      <c r="AA66" s="359">
        <f>SUMIFS('H-32A-WP06a - Debt Serv Monthly'!AD$21:AD$872,'H-32A-WP06a - Debt Serv Monthly'!$B$21:$B$872,'H-32A-WP06 - Debt Service'!$B66)</f>
        <v>0</v>
      </c>
      <c r="AB66" s="359">
        <f>SUMIFS('H-32A-WP06a - Debt Serv Monthly'!AE$21:AE$872,'H-32A-WP06a - Debt Serv Monthly'!$B$21:$B$872,'H-32A-WP06 - Debt Service'!$B66)</f>
        <v>0</v>
      </c>
      <c r="AC66" s="359">
        <f>SUMIFS('H-32A-WP06a - Debt Serv Monthly'!AG$21:AG$872,'H-32A-WP06a - Debt Serv Monthly'!$B$21:$B$872,'H-32A-WP06 - Debt Service'!$B66)</f>
        <v>0</v>
      </c>
      <c r="AD66" s="359">
        <f t="shared" si="5"/>
        <v>0</v>
      </c>
    </row>
    <row r="67" spans="2:30">
      <c r="B67" s="357">
        <f t="shared" si="0"/>
        <v>2054</v>
      </c>
      <c r="C67" s="575">
        <f>SUMIFS('H-32A-WP06a - Debt Serv Monthly'!$E$21:$E$872,'H-32A-WP06a - Debt Serv Monthly'!$B$21:$B$872,'H-32A-WP06 - Debt Service'!B67)</f>
        <v>0</v>
      </c>
      <c r="D67" s="575">
        <f>SUMIFS('H-32A-WP06a - Debt Serv Monthly'!F$21:F$872,'H-32A-WP06a - Debt Serv Monthly'!$B$21:$B$872,'H-32A-WP06 - Debt Service'!$B67)</f>
        <v>0</v>
      </c>
      <c r="E67" s="575">
        <f>SUMIFS('H-32A-WP06a - Debt Serv Monthly'!G$21:G$872,'H-32A-WP06a - Debt Serv Monthly'!$B$21:$B$872,'H-32A-WP06 - Debt Service'!$B67)</f>
        <v>0</v>
      </c>
      <c r="F67" s="575">
        <f>SUMIFS('H-32A-WP06a - Debt Serv Monthly'!H$21:H$872,'H-32A-WP06a - Debt Serv Monthly'!$B$21:$B$872,'H-32A-WP06 - Debt Service'!$B67)</f>
        <v>0</v>
      </c>
      <c r="G67" s="575">
        <f>SUMIFS('H-32A-WP06a - Debt Serv Monthly'!I$21:I$872,'H-32A-WP06a - Debt Serv Monthly'!$B$21:$B$872,'H-32A-WP06 - Debt Service'!$B67)</f>
        <v>0</v>
      </c>
      <c r="H67" s="575">
        <f>SUMIFS('H-32A-WP06a - Debt Serv Monthly'!J$21:J$872,'H-32A-WP06a - Debt Serv Monthly'!$B$21:$B$872,'H-32A-WP06 - Debt Service'!$B67)</f>
        <v>0</v>
      </c>
      <c r="I67" s="575">
        <f>SUMIFS('H-32A-WP06a - Debt Serv Monthly'!K$21:K$872,'H-32A-WP06a - Debt Serv Monthly'!$B$21:$B$872,'H-32A-WP06 - Debt Service'!$B67)</f>
        <v>0</v>
      </c>
      <c r="J67" s="575">
        <f>SUMIFS('H-32A-WP06a - Debt Serv Monthly'!L$21:L$872,'H-32A-WP06a - Debt Serv Monthly'!$B$21:$B$872,'H-32A-WP06 - Debt Service'!$B67)</f>
        <v>0</v>
      </c>
      <c r="K67" s="575">
        <f>SUMIFS('H-32A-WP06a - Debt Serv Monthly'!M$21:M$872,'H-32A-WP06a - Debt Serv Monthly'!$B$21:$B$872,'H-32A-WP06 - Debt Service'!$B67)</f>
        <v>0</v>
      </c>
      <c r="L67" s="575">
        <f>SUMIFS('H-32A-WP06a - Debt Serv Monthly'!N$21:N$872,'H-32A-WP06a - Debt Serv Monthly'!$B$21:$B$872,'H-32A-WP06 - Debt Service'!$B67)</f>
        <v>0</v>
      </c>
      <c r="M67" s="575">
        <f>SUMIFS('H-32A-WP06a - Debt Serv Monthly'!O$21:O$872,'H-32A-WP06a - Debt Serv Monthly'!$B$21:$B$872,'H-32A-WP06 - Debt Service'!$B67)</f>
        <v>0</v>
      </c>
      <c r="N67" s="575">
        <f>SUMIFS('H-32A-WP06a - Debt Serv Monthly'!P$21:P$872,'H-32A-WP06a - Debt Serv Monthly'!$B$21:$B$872,'H-32A-WP06 - Debt Service'!$B67)</f>
        <v>0</v>
      </c>
      <c r="O67" s="575">
        <f t="shared" si="4"/>
        <v>0</v>
      </c>
      <c r="Q67" s="357">
        <f t="shared" si="1"/>
        <v>2054</v>
      </c>
      <c r="R67" s="359">
        <f>SUMIFS('H-32A-WP06a - Debt Serv Monthly'!U$21:U$872,'H-32A-WP06a - Debt Serv Monthly'!$B$21:$B$872,'H-32A-WP06 - Debt Service'!$B67)</f>
        <v>0</v>
      </c>
      <c r="S67" s="359">
        <f>SUMIFS('H-32A-WP06a - Debt Serv Monthly'!V$21:V$872,'H-32A-WP06a - Debt Serv Monthly'!$B$21:$B$872,'H-32A-WP06 - Debt Service'!$B67)</f>
        <v>0</v>
      </c>
      <c r="T67" s="359">
        <f>SUMIFS('H-32A-WP06a - Debt Serv Monthly'!W$21:W$872,'H-32A-WP06a - Debt Serv Monthly'!$B$21:$B$872,'H-32A-WP06 - Debt Service'!$B67)</f>
        <v>0</v>
      </c>
      <c r="U67" s="359">
        <f>SUMIFS('H-32A-WP06a - Debt Serv Monthly'!X$21:X$872,'H-32A-WP06a - Debt Serv Monthly'!$B$21:$B$872,'H-32A-WP06 - Debt Service'!$B67)</f>
        <v>0</v>
      </c>
      <c r="V67" s="359">
        <f>SUMIFS('H-32A-WP06a - Debt Serv Monthly'!Y$21:Y$872,'H-32A-WP06a - Debt Serv Monthly'!$B$21:$B$872,'H-32A-WP06 - Debt Service'!$B67)</f>
        <v>0</v>
      </c>
      <c r="W67" s="359">
        <f>SUMIFS('H-32A-WP06a - Debt Serv Monthly'!Z$21:Z$872,'H-32A-WP06a - Debt Serv Monthly'!$B$21:$B$872,'H-32A-WP06 - Debt Service'!$B67)</f>
        <v>0</v>
      </c>
      <c r="X67" s="359">
        <f>SUMIFS('H-32A-WP06a - Debt Serv Monthly'!AA$21:AA$872,'H-32A-WP06a - Debt Serv Monthly'!$B$21:$B$872,'H-32A-WP06 - Debt Service'!$B67)</f>
        <v>0</v>
      </c>
      <c r="Y67" s="359">
        <f>SUMIFS('H-32A-WP06a - Debt Serv Monthly'!AB$21:AB$872,'H-32A-WP06a - Debt Serv Monthly'!$B$21:$B$872,'H-32A-WP06 - Debt Service'!$B67)</f>
        <v>0</v>
      </c>
      <c r="Z67" s="359">
        <f>SUMIFS('H-32A-WP06a - Debt Serv Monthly'!AC$21:AC$872,'H-32A-WP06a - Debt Serv Monthly'!$B$21:$B$872,'H-32A-WP06 - Debt Service'!$B67)</f>
        <v>0</v>
      </c>
      <c r="AA67" s="359">
        <f>SUMIFS('H-32A-WP06a - Debt Serv Monthly'!AD$21:AD$872,'H-32A-WP06a - Debt Serv Monthly'!$B$21:$B$872,'H-32A-WP06 - Debt Service'!$B67)</f>
        <v>0</v>
      </c>
      <c r="AB67" s="359">
        <f>SUMIFS('H-32A-WP06a - Debt Serv Monthly'!AE$21:AE$872,'H-32A-WP06a - Debt Serv Monthly'!$B$21:$B$872,'H-32A-WP06 - Debt Service'!$B67)</f>
        <v>0</v>
      </c>
      <c r="AC67" s="359">
        <f>SUMIFS('H-32A-WP06a - Debt Serv Monthly'!AG$21:AG$872,'H-32A-WP06a - Debt Serv Monthly'!$B$21:$B$872,'H-32A-WP06 - Debt Service'!$B67)</f>
        <v>0</v>
      </c>
      <c r="AD67" s="359">
        <f t="shared" si="5"/>
        <v>0</v>
      </c>
    </row>
    <row r="68" spans="2:30">
      <c r="B68" s="357">
        <f t="shared" si="0"/>
        <v>2055</v>
      </c>
      <c r="C68" s="575">
        <f>SUMIFS('H-32A-WP06a - Debt Serv Monthly'!$E$21:$E$872,'H-32A-WP06a - Debt Serv Monthly'!$B$21:$B$872,'H-32A-WP06 - Debt Service'!B68)</f>
        <v>0</v>
      </c>
      <c r="D68" s="575">
        <f>SUMIFS('H-32A-WP06a - Debt Serv Monthly'!F$21:F$872,'H-32A-WP06a - Debt Serv Monthly'!$B$21:$B$872,'H-32A-WP06 - Debt Service'!$B68)</f>
        <v>0</v>
      </c>
      <c r="E68" s="575">
        <f>SUMIFS('H-32A-WP06a - Debt Serv Monthly'!G$21:G$872,'H-32A-WP06a - Debt Serv Monthly'!$B$21:$B$872,'H-32A-WP06 - Debt Service'!$B68)</f>
        <v>0</v>
      </c>
      <c r="F68" s="575">
        <f>SUMIFS('H-32A-WP06a - Debt Serv Monthly'!H$21:H$872,'H-32A-WP06a - Debt Serv Monthly'!$B$21:$B$872,'H-32A-WP06 - Debt Service'!$B68)</f>
        <v>0</v>
      </c>
      <c r="G68" s="575">
        <f>SUMIFS('H-32A-WP06a - Debt Serv Monthly'!I$21:I$872,'H-32A-WP06a - Debt Serv Monthly'!$B$21:$B$872,'H-32A-WP06 - Debt Service'!$B68)</f>
        <v>0</v>
      </c>
      <c r="H68" s="575">
        <f>SUMIFS('H-32A-WP06a - Debt Serv Monthly'!J$21:J$872,'H-32A-WP06a - Debt Serv Monthly'!$B$21:$B$872,'H-32A-WP06 - Debt Service'!$B68)</f>
        <v>0</v>
      </c>
      <c r="I68" s="575">
        <f>SUMIFS('H-32A-WP06a - Debt Serv Monthly'!K$21:K$872,'H-32A-WP06a - Debt Serv Monthly'!$B$21:$B$872,'H-32A-WP06 - Debt Service'!$B68)</f>
        <v>0</v>
      </c>
      <c r="J68" s="575">
        <f>SUMIFS('H-32A-WP06a - Debt Serv Monthly'!L$21:L$872,'H-32A-WP06a - Debt Serv Monthly'!$B$21:$B$872,'H-32A-WP06 - Debt Service'!$B68)</f>
        <v>0</v>
      </c>
      <c r="K68" s="575">
        <f>SUMIFS('H-32A-WP06a - Debt Serv Monthly'!M$21:M$872,'H-32A-WP06a - Debt Serv Monthly'!$B$21:$B$872,'H-32A-WP06 - Debt Service'!$B68)</f>
        <v>0</v>
      </c>
      <c r="L68" s="575">
        <f>SUMIFS('H-32A-WP06a - Debt Serv Monthly'!N$21:N$872,'H-32A-WP06a - Debt Serv Monthly'!$B$21:$B$872,'H-32A-WP06 - Debt Service'!$B68)</f>
        <v>0</v>
      </c>
      <c r="M68" s="575">
        <f>SUMIFS('H-32A-WP06a - Debt Serv Monthly'!O$21:O$872,'H-32A-WP06a - Debt Serv Monthly'!$B$21:$B$872,'H-32A-WP06 - Debt Service'!$B68)</f>
        <v>0</v>
      </c>
      <c r="N68" s="575">
        <f>SUMIFS('H-32A-WP06a - Debt Serv Monthly'!P$21:P$872,'H-32A-WP06a - Debt Serv Monthly'!$B$21:$B$872,'H-32A-WP06 - Debt Service'!$B68)</f>
        <v>0</v>
      </c>
      <c r="O68" s="575">
        <f t="shared" si="4"/>
        <v>0</v>
      </c>
      <c r="Q68" s="357">
        <f t="shared" si="1"/>
        <v>2055</v>
      </c>
      <c r="R68" s="359">
        <f>SUMIFS('H-32A-WP06a - Debt Serv Monthly'!U$21:U$872,'H-32A-WP06a - Debt Serv Monthly'!$B$21:$B$872,'H-32A-WP06 - Debt Service'!$B68)</f>
        <v>0</v>
      </c>
      <c r="S68" s="359">
        <f>SUMIFS('H-32A-WP06a - Debt Serv Monthly'!V$21:V$872,'H-32A-WP06a - Debt Serv Monthly'!$B$21:$B$872,'H-32A-WP06 - Debt Service'!$B68)</f>
        <v>0</v>
      </c>
      <c r="T68" s="359">
        <f>SUMIFS('H-32A-WP06a - Debt Serv Monthly'!W$21:W$872,'H-32A-WP06a - Debt Serv Monthly'!$B$21:$B$872,'H-32A-WP06 - Debt Service'!$B68)</f>
        <v>0</v>
      </c>
      <c r="U68" s="359">
        <f>SUMIFS('H-32A-WP06a - Debt Serv Monthly'!X$21:X$872,'H-32A-WP06a - Debt Serv Monthly'!$B$21:$B$872,'H-32A-WP06 - Debt Service'!$B68)</f>
        <v>0</v>
      </c>
      <c r="V68" s="359">
        <f>SUMIFS('H-32A-WP06a - Debt Serv Monthly'!Y$21:Y$872,'H-32A-WP06a - Debt Serv Monthly'!$B$21:$B$872,'H-32A-WP06 - Debt Service'!$B68)</f>
        <v>0</v>
      </c>
      <c r="W68" s="359">
        <f>SUMIFS('H-32A-WP06a - Debt Serv Monthly'!Z$21:Z$872,'H-32A-WP06a - Debt Serv Monthly'!$B$21:$B$872,'H-32A-WP06 - Debt Service'!$B68)</f>
        <v>0</v>
      </c>
      <c r="X68" s="359">
        <f>SUMIFS('H-32A-WP06a - Debt Serv Monthly'!AA$21:AA$872,'H-32A-WP06a - Debt Serv Monthly'!$B$21:$B$872,'H-32A-WP06 - Debt Service'!$B68)</f>
        <v>0</v>
      </c>
      <c r="Y68" s="359">
        <f>SUMIFS('H-32A-WP06a - Debt Serv Monthly'!AB$21:AB$872,'H-32A-WP06a - Debt Serv Monthly'!$B$21:$B$872,'H-32A-WP06 - Debt Service'!$B68)</f>
        <v>0</v>
      </c>
      <c r="Z68" s="359">
        <f>SUMIFS('H-32A-WP06a - Debt Serv Monthly'!AC$21:AC$872,'H-32A-WP06a - Debt Serv Monthly'!$B$21:$B$872,'H-32A-WP06 - Debt Service'!$B68)</f>
        <v>0</v>
      </c>
      <c r="AA68" s="359">
        <f>SUMIFS('H-32A-WP06a - Debt Serv Monthly'!AD$21:AD$872,'H-32A-WP06a - Debt Serv Monthly'!$B$21:$B$872,'H-32A-WP06 - Debt Service'!$B68)</f>
        <v>0</v>
      </c>
      <c r="AB68" s="359">
        <f>SUMIFS('H-32A-WP06a - Debt Serv Monthly'!AE$21:AE$872,'H-32A-WP06a - Debt Serv Monthly'!$B$21:$B$872,'H-32A-WP06 - Debt Service'!$B68)</f>
        <v>0</v>
      </c>
      <c r="AC68" s="359">
        <f>SUMIFS('H-32A-WP06a - Debt Serv Monthly'!AG$21:AG$872,'H-32A-WP06a - Debt Serv Monthly'!$B$21:$B$872,'H-32A-WP06 - Debt Service'!$B68)</f>
        <v>0</v>
      </c>
      <c r="AD68" s="359">
        <f t="shared" si="5"/>
        <v>0</v>
      </c>
    </row>
    <row r="69" spans="2:30">
      <c r="B69" s="357">
        <f t="shared" si="0"/>
        <v>2056</v>
      </c>
      <c r="C69" s="575">
        <f>SUMIFS('H-32A-WP06a - Debt Serv Monthly'!$E$21:$E$872,'H-32A-WP06a - Debt Serv Monthly'!$B$21:$B$872,'H-32A-WP06 - Debt Service'!B69)</f>
        <v>0</v>
      </c>
      <c r="D69" s="575">
        <f>SUMIFS('H-32A-WP06a - Debt Serv Monthly'!F$21:F$872,'H-32A-WP06a - Debt Serv Monthly'!$B$21:$B$872,'H-32A-WP06 - Debt Service'!$B69)</f>
        <v>0</v>
      </c>
      <c r="E69" s="575">
        <f>SUMIFS('H-32A-WP06a - Debt Serv Monthly'!G$21:G$872,'H-32A-WP06a - Debt Serv Monthly'!$B$21:$B$872,'H-32A-WP06 - Debt Service'!$B69)</f>
        <v>0</v>
      </c>
      <c r="F69" s="575">
        <f>SUMIFS('H-32A-WP06a - Debt Serv Monthly'!H$21:H$872,'H-32A-WP06a - Debt Serv Monthly'!$B$21:$B$872,'H-32A-WP06 - Debt Service'!$B69)</f>
        <v>0</v>
      </c>
      <c r="G69" s="575">
        <f>SUMIFS('H-32A-WP06a - Debt Serv Monthly'!I$21:I$872,'H-32A-WP06a - Debt Serv Monthly'!$B$21:$B$872,'H-32A-WP06 - Debt Service'!$B69)</f>
        <v>0</v>
      </c>
      <c r="H69" s="575">
        <f>SUMIFS('H-32A-WP06a - Debt Serv Monthly'!J$21:J$872,'H-32A-WP06a - Debt Serv Monthly'!$B$21:$B$872,'H-32A-WP06 - Debt Service'!$B69)</f>
        <v>0</v>
      </c>
      <c r="I69" s="575">
        <f>SUMIFS('H-32A-WP06a - Debt Serv Monthly'!K$21:K$872,'H-32A-WP06a - Debt Serv Monthly'!$B$21:$B$872,'H-32A-WP06 - Debt Service'!$B69)</f>
        <v>0</v>
      </c>
      <c r="J69" s="575">
        <f>SUMIFS('H-32A-WP06a - Debt Serv Monthly'!L$21:L$872,'H-32A-WP06a - Debt Serv Monthly'!$B$21:$B$872,'H-32A-WP06 - Debt Service'!$B69)</f>
        <v>0</v>
      </c>
      <c r="K69" s="575">
        <f>SUMIFS('H-32A-WP06a - Debt Serv Monthly'!M$21:M$872,'H-32A-WP06a - Debt Serv Monthly'!$B$21:$B$872,'H-32A-WP06 - Debt Service'!$B69)</f>
        <v>0</v>
      </c>
      <c r="L69" s="575">
        <f>SUMIFS('H-32A-WP06a - Debt Serv Monthly'!N$21:N$872,'H-32A-WP06a - Debt Serv Monthly'!$B$21:$B$872,'H-32A-WP06 - Debt Service'!$B69)</f>
        <v>0</v>
      </c>
      <c r="M69" s="575">
        <f>SUMIFS('H-32A-WP06a - Debt Serv Monthly'!O$21:O$872,'H-32A-WP06a - Debt Serv Monthly'!$B$21:$B$872,'H-32A-WP06 - Debt Service'!$B69)</f>
        <v>0</v>
      </c>
      <c r="N69" s="575">
        <f>SUMIFS('H-32A-WP06a - Debt Serv Monthly'!P$21:P$872,'H-32A-WP06a - Debt Serv Monthly'!$B$21:$B$872,'H-32A-WP06 - Debt Service'!$B69)</f>
        <v>0</v>
      </c>
      <c r="O69" s="575">
        <f t="shared" si="4"/>
        <v>0</v>
      </c>
      <c r="Q69" s="357">
        <f t="shared" si="1"/>
        <v>2056</v>
      </c>
      <c r="R69" s="359">
        <f>SUMIFS('H-32A-WP06a - Debt Serv Monthly'!U$21:U$872,'H-32A-WP06a - Debt Serv Monthly'!$B$21:$B$872,'H-32A-WP06 - Debt Service'!$B69)</f>
        <v>0</v>
      </c>
      <c r="S69" s="359">
        <f>SUMIFS('H-32A-WP06a - Debt Serv Monthly'!V$21:V$872,'H-32A-WP06a - Debt Serv Monthly'!$B$21:$B$872,'H-32A-WP06 - Debt Service'!$B69)</f>
        <v>0</v>
      </c>
      <c r="T69" s="359">
        <f>SUMIFS('H-32A-WP06a - Debt Serv Monthly'!W$21:W$872,'H-32A-WP06a - Debt Serv Monthly'!$B$21:$B$872,'H-32A-WP06 - Debt Service'!$B69)</f>
        <v>0</v>
      </c>
      <c r="U69" s="359">
        <f>SUMIFS('H-32A-WP06a - Debt Serv Monthly'!X$21:X$872,'H-32A-WP06a - Debt Serv Monthly'!$B$21:$B$872,'H-32A-WP06 - Debt Service'!$B69)</f>
        <v>0</v>
      </c>
      <c r="V69" s="359">
        <f>SUMIFS('H-32A-WP06a - Debt Serv Monthly'!Y$21:Y$872,'H-32A-WP06a - Debt Serv Monthly'!$B$21:$B$872,'H-32A-WP06 - Debt Service'!$B69)</f>
        <v>0</v>
      </c>
      <c r="W69" s="359">
        <f>SUMIFS('H-32A-WP06a - Debt Serv Monthly'!Z$21:Z$872,'H-32A-WP06a - Debt Serv Monthly'!$B$21:$B$872,'H-32A-WP06 - Debt Service'!$B69)</f>
        <v>0</v>
      </c>
      <c r="X69" s="359">
        <f>SUMIFS('H-32A-WP06a - Debt Serv Monthly'!AA$21:AA$872,'H-32A-WP06a - Debt Serv Monthly'!$B$21:$B$872,'H-32A-WP06 - Debt Service'!$B69)</f>
        <v>0</v>
      </c>
      <c r="Y69" s="359">
        <f>SUMIFS('H-32A-WP06a - Debt Serv Monthly'!AB$21:AB$872,'H-32A-WP06a - Debt Serv Monthly'!$B$21:$B$872,'H-32A-WP06 - Debt Service'!$B69)</f>
        <v>0</v>
      </c>
      <c r="Z69" s="359">
        <f>SUMIFS('H-32A-WP06a - Debt Serv Monthly'!AC$21:AC$872,'H-32A-WP06a - Debt Serv Monthly'!$B$21:$B$872,'H-32A-WP06 - Debt Service'!$B69)</f>
        <v>0</v>
      </c>
      <c r="AA69" s="359">
        <f>SUMIFS('H-32A-WP06a - Debt Serv Monthly'!AD$21:AD$872,'H-32A-WP06a - Debt Serv Monthly'!$B$21:$B$872,'H-32A-WP06 - Debt Service'!$B69)</f>
        <v>0</v>
      </c>
      <c r="AB69" s="359">
        <f>SUMIFS('H-32A-WP06a - Debt Serv Monthly'!AE$21:AE$872,'H-32A-WP06a - Debt Serv Monthly'!$B$21:$B$872,'H-32A-WP06 - Debt Service'!$B69)</f>
        <v>0</v>
      </c>
      <c r="AC69" s="359">
        <f>SUMIFS('H-32A-WP06a - Debt Serv Monthly'!AG$21:AG$872,'H-32A-WP06a - Debt Serv Monthly'!$B$21:$B$872,'H-32A-WP06 - Debt Service'!$B69)</f>
        <v>0</v>
      </c>
      <c r="AD69" s="359">
        <f t="shared" si="5"/>
        <v>0</v>
      </c>
    </row>
    <row r="70" spans="2:30">
      <c r="B70" s="357">
        <f t="shared" si="0"/>
        <v>2057</v>
      </c>
      <c r="C70" s="575">
        <f>SUMIFS('H-32A-WP06a - Debt Serv Monthly'!$E$21:$E$872,'H-32A-WP06a - Debt Serv Monthly'!$B$21:$B$872,'H-32A-WP06 - Debt Service'!B70)</f>
        <v>0</v>
      </c>
      <c r="D70" s="575">
        <f>SUMIFS('H-32A-WP06a - Debt Serv Monthly'!F$21:F$872,'H-32A-WP06a - Debt Serv Monthly'!$B$21:$B$872,'H-32A-WP06 - Debt Service'!$B70)</f>
        <v>0</v>
      </c>
      <c r="E70" s="575">
        <f>SUMIFS('H-32A-WP06a - Debt Serv Monthly'!G$21:G$872,'H-32A-WP06a - Debt Serv Monthly'!$B$21:$B$872,'H-32A-WP06 - Debt Service'!$B70)</f>
        <v>0</v>
      </c>
      <c r="F70" s="575">
        <f>SUMIFS('H-32A-WP06a - Debt Serv Monthly'!H$21:H$872,'H-32A-WP06a - Debt Serv Monthly'!$B$21:$B$872,'H-32A-WP06 - Debt Service'!$B70)</f>
        <v>0</v>
      </c>
      <c r="G70" s="575">
        <f>SUMIFS('H-32A-WP06a - Debt Serv Monthly'!I$21:I$872,'H-32A-WP06a - Debt Serv Monthly'!$B$21:$B$872,'H-32A-WP06 - Debt Service'!$B70)</f>
        <v>0</v>
      </c>
      <c r="H70" s="575">
        <f>SUMIFS('H-32A-WP06a - Debt Serv Monthly'!J$21:J$872,'H-32A-WP06a - Debt Serv Monthly'!$B$21:$B$872,'H-32A-WP06 - Debt Service'!$B70)</f>
        <v>0</v>
      </c>
      <c r="I70" s="575">
        <f>SUMIFS('H-32A-WP06a - Debt Serv Monthly'!K$21:K$872,'H-32A-WP06a - Debt Serv Monthly'!$B$21:$B$872,'H-32A-WP06 - Debt Service'!$B70)</f>
        <v>0</v>
      </c>
      <c r="J70" s="575">
        <f>SUMIFS('H-32A-WP06a - Debt Serv Monthly'!L$21:L$872,'H-32A-WP06a - Debt Serv Monthly'!$B$21:$B$872,'H-32A-WP06 - Debt Service'!$B70)</f>
        <v>0</v>
      </c>
      <c r="K70" s="575">
        <f>SUMIFS('H-32A-WP06a - Debt Serv Monthly'!M$21:M$872,'H-32A-WP06a - Debt Serv Monthly'!$B$21:$B$872,'H-32A-WP06 - Debt Service'!$B70)</f>
        <v>0</v>
      </c>
      <c r="L70" s="575">
        <f>SUMIFS('H-32A-WP06a - Debt Serv Monthly'!N$21:N$872,'H-32A-WP06a - Debt Serv Monthly'!$B$21:$B$872,'H-32A-WP06 - Debt Service'!$B70)</f>
        <v>0</v>
      </c>
      <c r="M70" s="575">
        <f>SUMIFS('H-32A-WP06a - Debt Serv Monthly'!O$21:O$872,'H-32A-WP06a - Debt Serv Monthly'!$B$21:$B$872,'H-32A-WP06 - Debt Service'!$B70)</f>
        <v>0</v>
      </c>
      <c r="N70" s="575">
        <f>SUMIFS('H-32A-WP06a - Debt Serv Monthly'!P$21:P$872,'H-32A-WP06a - Debt Serv Monthly'!$B$21:$B$872,'H-32A-WP06 - Debt Service'!$B70)</f>
        <v>0</v>
      </c>
      <c r="O70" s="575">
        <f t="shared" si="4"/>
        <v>0</v>
      </c>
      <c r="Q70" s="357">
        <f t="shared" si="1"/>
        <v>2057</v>
      </c>
      <c r="R70" s="359">
        <f>SUMIFS('H-32A-WP06a - Debt Serv Monthly'!U$21:U$872,'H-32A-WP06a - Debt Serv Monthly'!$B$21:$B$872,'H-32A-WP06 - Debt Service'!$B70)</f>
        <v>0</v>
      </c>
      <c r="S70" s="359">
        <f>SUMIFS('H-32A-WP06a - Debt Serv Monthly'!V$21:V$872,'H-32A-WP06a - Debt Serv Monthly'!$B$21:$B$872,'H-32A-WP06 - Debt Service'!$B70)</f>
        <v>0</v>
      </c>
      <c r="T70" s="359">
        <f>SUMIFS('H-32A-WP06a - Debt Serv Monthly'!W$21:W$872,'H-32A-WP06a - Debt Serv Monthly'!$B$21:$B$872,'H-32A-WP06 - Debt Service'!$B70)</f>
        <v>0</v>
      </c>
      <c r="U70" s="359">
        <f>SUMIFS('H-32A-WP06a - Debt Serv Monthly'!X$21:X$872,'H-32A-WP06a - Debt Serv Monthly'!$B$21:$B$872,'H-32A-WP06 - Debt Service'!$B70)</f>
        <v>0</v>
      </c>
      <c r="V70" s="359">
        <f>SUMIFS('H-32A-WP06a - Debt Serv Monthly'!Y$21:Y$872,'H-32A-WP06a - Debt Serv Monthly'!$B$21:$B$872,'H-32A-WP06 - Debt Service'!$B70)</f>
        <v>0</v>
      </c>
      <c r="W70" s="359">
        <f>SUMIFS('H-32A-WP06a - Debt Serv Monthly'!Z$21:Z$872,'H-32A-WP06a - Debt Serv Monthly'!$B$21:$B$872,'H-32A-WP06 - Debt Service'!$B70)</f>
        <v>0</v>
      </c>
      <c r="X70" s="359">
        <f>SUMIFS('H-32A-WP06a - Debt Serv Monthly'!AA$21:AA$872,'H-32A-WP06a - Debt Serv Monthly'!$B$21:$B$872,'H-32A-WP06 - Debt Service'!$B70)</f>
        <v>0</v>
      </c>
      <c r="Y70" s="359">
        <f>SUMIFS('H-32A-WP06a - Debt Serv Monthly'!AB$21:AB$872,'H-32A-WP06a - Debt Serv Monthly'!$B$21:$B$872,'H-32A-WP06 - Debt Service'!$B70)</f>
        <v>0</v>
      </c>
      <c r="Z70" s="359">
        <f>SUMIFS('H-32A-WP06a - Debt Serv Monthly'!AC$21:AC$872,'H-32A-WP06a - Debt Serv Monthly'!$B$21:$B$872,'H-32A-WP06 - Debt Service'!$B70)</f>
        <v>0</v>
      </c>
      <c r="AA70" s="359">
        <f>SUMIFS('H-32A-WP06a - Debt Serv Monthly'!AD$21:AD$872,'H-32A-WP06a - Debt Serv Monthly'!$B$21:$B$872,'H-32A-WP06 - Debt Service'!$B70)</f>
        <v>0</v>
      </c>
      <c r="AB70" s="359">
        <f>SUMIFS('H-32A-WP06a - Debt Serv Monthly'!AE$21:AE$872,'H-32A-WP06a - Debt Serv Monthly'!$B$21:$B$872,'H-32A-WP06 - Debt Service'!$B70)</f>
        <v>0</v>
      </c>
      <c r="AC70" s="359">
        <f>SUMIFS('H-32A-WP06a - Debt Serv Monthly'!AG$21:AG$872,'H-32A-WP06a - Debt Serv Monthly'!$B$21:$B$872,'H-32A-WP06 - Debt Service'!$B70)</f>
        <v>0</v>
      </c>
      <c r="AD70" s="359">
        <f t="shared" si="5"/>
        <v>0</v>
      </c>
    </row>
    <row r="71" spans="2:30">
      <c r="B71" s="357">
        <f t="shared" si="0"/>
        <v>2058</v>
      </c>
      <c r="C71" s="575">
        <f>SUMIFS('H-32A-WP06a - Debt Serv Monthly'!$E$21:$E$872,'H-32A-WP06a - Debt Serv Monthly'!$B$21:$B$872,'H-32A-WP06 - Debt Service'!B71)</f>
        <v>0</v>
      </c>
      <c r="D71" s="575">
        <f>SUMIFS('H-32A-WP06a - Debt Serv Monthly'!F$21:F$872,'H-32A-WP06a - Debt Serv Monthly'!$B$21:$B$872,'H-32A-WP06 - Debt Service'!$B71)</f>
        <v>0</v>
      </c>
      <c r="E71" s="575">
        <f>SUMIFS('H-32A-WP06a - Debt Serv Monthly'!G$21:G$872,'H-32A-WP06a - Debt Serv Monthly'!$B$21:$B$872,'H-32A-WP06 - Debt Service'!$B71)</f>
        <v>0</v>
      </c>
      <c r="F71" s="575">
        <f>SUMIFS('H-32A-WP06a - Debt Serv Monthly'!H$21:H$872,'H-32A-WP06a - Debt Serv Monthly'!$B$21:$B$872,'H-32A-WP06 - Debt Service'!$B71)</f>
        <v>0</v>
      </c>
      <c r="G71" s="575">
        <f>SUMIFS('H-32A-WP06a - Debt Serv Monthly'!I$21:I$872,'H-32A-WP06a - Debt Serv Monthly'!$B$21:$B$872,'H-32A-WP06 - Debt Service'!$B71)</f>
        <v>0</v>
      </c>
      <c r="H71" s="575">
        <f>SUMIFS('H-32A-WP06a - Debt Serv Monthly'!J$21:J$872,'H-32A-WP06a - Debt Serv Monthly'!$B$21:$B$872,'H-32A-WP06 - Debt Service'!$B71)</f>
        <v>0</v>
      </c>
      <c r="I71" s="575">
        <f>SUMIFS('H-32A-WP06a - Debt Serv Monthly'!K$21:K$872,'H-32A-WP06a - Debt Serv Monthly'!$B$21:$B$872,'H-32A-WP06 - Debt Service'!$B71)</f>
        <v>0</v>
      </c>
      <c r="J71" s="575">
        <f>SUMIFS('H-32A-WP06a - Debt Serv Monthly'!L$21:L$872,'H-32A-WP06a - Debt Serv Monthly'!$B$21:$B$872,'H-32A-WP06 - Debt Service'!$B71)</f>
        <v>0</v>
      </c>
      <c r="K71" s="575">
        <f>SUMIFS('H-32A-WP06a - Debt Serv Monthly'!M$21:M$872,'H-32A-WP06a - Debt Serv Monthly'!$B$21:$B$872,'H-32A-WP06 - Debt Service'!$B71)</f>
        <v>0</v>
      </c>
      <c r="L71" s="575">
        <f>SUMIFS('H-32A-WP06a - Debt Serv Monthly'!N$21:N$872,'H-32A-WP06a - Debt Serv Monthly'!$B$21:$B$872,'H-32A-WP06 - Debt Service'!$B71)</f>
        <v>0</v>
      </c>
      <c r="M71" s="575">
        <f>SUMIFS('H-32A-WP06a - Debt Serv Monthly'!O$21:O$872,'H-32A-WP06a - Debt Serv Monthly'!$B$21:$B$872,'H-32A-WP06 - Debt Service'!$B71)</f>
        <v>0</v>
      </c>
      <c r="N71" s="575">
        <f>SUMIFS('H-32A-WP06a - Debt Serv Monthly'!P$21:P$872,'H-32A-WP06a - Debt Serv Monthly'!$B$21:$B$872,'H-32A-WP06 - Debt Service'!$B71)</f>
        <v>0</v>
      </c>
      <c r="O71" s="575">
        <f t="shared" si="4"/>
        <v>0</v>
      </c>
      <c r="Q71" s="357">
        <f t="shared" si="1"/>
        <v>2058</v>
      </c>
      <c r="R71" s="359">
        <f>SUMIFS('H-32A-WP06a - Debt Serv Monthly'!U$21:U$872,'H-32A-WP06a - Debt Serv Monthly'!$B$21:$B$872,'H-32A-WP06 - Debt Service'!$B71)</f>
        <v>0</v>
      </c>
      <c r="S71" s="359">
        <f>SUMIFS('H-32A-WP06a - Debt Serv Monthly'!V$21:V$872,'H-32A-WP06a - Debt Serv Monthly'!$B$21:$B$872,'H-32A-WP06 - Debt Service'!$B71)</f>
        <v>0</v>
      </c>
      <c r="T71" s="359">
        <f>SUMIFS('H-32A-WP06a - Debt Serv Monthly'!W$21:W$872,'H-32A-WP06a - Debt Serv Monthly'!$B$21:$B$872,'H-32A-WP06 - Debt Service'!$B71)</f>
        <v>0</v>
      </c>
      <c r="U71" s="359">
        <f>SUMIFS('H-32A-WP06a - Debt Serv Monthly'!X$21:X$872,'H-32A-WP06a - Debt Serv Monthly'!$B$21:$B$872,'H-32A-WP06 - Debt Service'!$B71)</f>
        <v>0</v>
      </c>
      <c r="V71" s="359">
        <f>SUMIFS('H-32A-WP06a - Debt Serv Monthly'!Y$21:Y$872,'H-32A-WP06a - Debt Serv Monthly'!$B$21:$B$872,'H-32A-WP06 - Debt Service'!$B71)</f>
        <v>0</v>
      </c>
      <c r="W71" s="359">
        <f>SUMIFS('H-32A-WP06a - Debt Serv Monthly'!Z$21:Z$872,'H-32A-WP06a - Debt Serv Monthly'!$B$21:$B$872,'H-32A-WP06 - Debt Service'!$B71)</f>
        <v>0</v>
      </c>
      <c r="X71" s="359">
        <f>SUMIFS('H-32A-WP06a - Debt Serv Monthly'!AA$21:AA$872,'H-32A-WP06a - Debt Serv Monthly'!$B$21:$B$872,'H-32A-WP06 - Debt Service'!$B71)</f>
        <v>0</v>
      </c>
      <c r="Y71" s="359">
        <f>SUMIFS('H-32A-WP06a - Debt Serv Monthly'!AB$21:AB$872,'H-32A-WP06a - Debt Serv Monthly'!$B$21:$B$872,'H-32A-WP06 - Debt Service'!$B71)</f>
        <v>0</v>
      </c>
      <c r="Z71" s="359">
        <f>SUMIFS('H-32A-WP06a - Debt Serv Monthly'!AC$21:AC$872,'H-32A-WP06a - Debt Serv Monthly'!$B$21:$B$872,'H-32A-WP06 - Debt Service'!$B71)</f>
        <v>0</v>
      </c>
      <c r="AA71" s="359">
        <f>SUMIFS('H-32A-WP06a - Debt Serv Monthly'!AD$21:AD$872,'H-32A-WP06a - Debt Serv Monthly'!$B$21:$B$872,'H-32A-WP06 - Debt Service'!$B71)</f>
        <v>0</v>
      </c>
      <c r="AB71" s="359">
        <f>SUMIFS('H-32A-WP06a - Debt Serv Monthly'!AE$21:AE$872,'H-32A-WP06a - Debt Serv Monthly'!$B$21:$B$872,'H-32A-WP06 - Debt Service'!$B71)</f>
        <v>0</v>
      </c>
      <c r="AC71" s="359">
        <f>SUMIFS('H-32A-WP06a - Debt Serv Monthly'!AG$21:AG$872,'H-32A-WP06a - Debt Serv Monthly'!$B$21:$B$872,'H-32A-WP06 - Debt Service'!$B71)</f>
        <v>0</v>
      </c>
      <c r="AD71" s="359">
        <f t="shared" si="5"/>
        <v>0</v>
      </c>
    </row>
    <row r="72" spans="2:30">
      <c r="B72" s="357">
        <f t="shared" si="0"/>
        <v>2059</v>
      </c>
      <c r="C72" s="575">
        <f>SUMIFS('H-32A-WP06a - Debt Serv Monthly'!$E$21:$E$872,'H-32A-WP06a - Debt Serv Monthly'!$B$21:$B$872,'H-32A-WP06 - Debt Service'!B72)</f>
        <v>0</v>
      </c>
      <c r="D72" s="575">
        <f>SUMIFS('H-32A-WP06a - Debt Serv Monthly'!F$21:F$872,'H-32A-WP06a - Debt Serv Monthly'!$B$21:$B$872,'H-32A-WP06 - Debt Service'!$B72)</f>
        <v>0</v>
      </c>
      <c r="E72" s="575">
        <f>SUMIFS('H-32A-WP06a - Debt Serv Monthly'!G$21:G$872,'H-32A-WP06a - Debt Serv Monthly'!$B$21:$B$872,'H-32A-WP06 - Debt Service'!$B72)</f>
        <v>0</v>
      </c>
      <c r="F72" s="575">
        <f>SUMIFS('H-32A-WP06a - Debt Serv Monthly'!H$21:H$872,'H-32A-WP06a - Debt Serv Monthly'!$B$21:$B$872,'H-32A-WP06 - Debt Service'!$B72)</f>
        <v>0</v>
      </c>
      <c r="G72" s="575">
        <f>SUMIFS('H-32A-WP06a - Debt Serv Monthly'!I$21:I$872,'H-32A-WP06a - Debt Serv Monthly'!$B$21:$B$872,'H-32A-WP06 - Debt Service'!$B72)</f>
        <v>0</v>
      </c>
      <c r="H72" s="575">
        <f>SUMIFS('H-32A-WP06a - Debt Serv Monthly'!J$21:J$872,'H-32A-WP06a - Debt Serv Monthly'!$B$21:$B$872,'H-32A-WP06 - Debt Service'!$B72)</f>
        <v>0</v>
      </c>
      <c r="I72" s="575">
        <f>SUMIFS('H-32A-WP06a - Debt Serv Monthly'!K$21:K$872,'H-32A-WP06a - Debt Serv Monthly'!$B$21:$B$872,'H-32A-WP06 - Debt Service'!$B72)</f>
        <v>0</v>
      </c>
      <c r="J72" s="575">
        <f>SUMIFS('H-32A-WP06a - Debt Serv Monthly'!L$21:L$872,'H-32A-WP06a - Debt Serv Monthly'!$B$21:$B$872,'H-32A-WP06 - Debt Service'!$B72)</f>
        <v>0</v>
      </c>
      <c r="K72" s="575">
        <f>SUMIFS('H-32A-WP06a - Debt Serv Monthly'!M$21:M$872,'H-32A-WP06a - Debt Serv Monthly'!$B$21:$B$872,'H-32A-WP06 - Debt Service'!$B72)</f>
        <v>0</v>
      </c>
      <c r="L72" s="575">
        <f>SUMIFS('H-32A-WP06a - Debt Serv Monthly'!N$21:N$872,'H-32A-WP06a - Debt Serv Monthly'!$B$21:$B$872,'H-32A-WP06 - Debt Service'!$B72)</f>
        <v>0</v>
      </c>
      <c r="M72" s="575">
        <f>SUMIFS('H-32A-WP06a - Debt Serv Monthly'!O$21:O$872,'H-32A-WP06a - Debt Serv Monthly'!$B$21:$B$872,'H-32A-WP06 - Debt Service'!$B72)</f>
        <v>0</v>
      </c>
      <c r="N72" s="575">
        <f>SUMIFS('H-32A-WP06a - Debt Serv Monthly'!P$21:P$872,'H-32A-WP06a - Debt Serv Monthly'!$B$21:$B$872,'H-32A-WP06 - Debt Service'!$B72)</f>
        <v>0</v>
      </c>
      <c r="O72" s="575">
        <f t="shared" si="4"/>
        <v>0</v>
      </c>
      <c r="Q72" s="357">
        <f t="shared" si="1"/>
        <v>2059</v>
      </c>
      <c r="R72" s="359">
        <f>SUMIFS('H-32A-WP06a - Debt Serv Monthly'!U$21:U$872,'H-32A-WP06a - Debt Serv Monthly'!$B$21:$B$872,'H-32A-WP06 - Debt Service'!$B72)</f>
        <v>0</v>
      </c>
      <c r="S72" s="359">
        <f>SUMIFS('H-32A-WP06a - Debt Serv Monthly'!V$21:V$872,'H-32A-WP06a - Debt Serv Monthly'!$B$21:$B$872,'H-32A-WP06 - Debt Service'!$B72)</f>
        <v>0</v>
      </c>
      <c r="T72" s="359">
        <f>SUMIFS('H-32A-WP06a - Debt Serv Monthly'!W$21:W$872,'H-32A-WP06a - Debt Serv Monthly'!$B$21:$B$872,'H-32A-WP06 - Debt Service'!$B72)</f>
        <v>0</v>
      </c>
      <c r="U72" s="359">
        <f>SUMIFS('H-32A-WP06a - Debt Serv Monthly'!X$21:X$872,'H-32A-WP06a - Debt Serv Monthly'!$B$21:$B$872,'H-32A-WP06 - Debt Service'!$B72)</f>
        <v>0</v>
      </c>
      <c r="V72" s="359">
        <f>SUMIFS('H-32A-WP06a - Debt Serv Monthly'!Y$21:Y$872,'H-32A-WP06a - Debt Serv Monthly'!$B$21:$B$872,'H-32A-WP06 - Debt Service'!$B72)</f>
        <v>0</v>
      </c>
      <c r="W72" s="359">
        <f>SUMIFS('H-32A-WP06a - Debt Serv Monthly'!Z$21:Z$872,'H-32A-WP06a - Debt Serv Monthly'!$B$21:$B$872,'H-32A-WP06 - Debt Service'!$B72)</f>
        <v>0</v>
      </c>
      <c r="X72" s="359">
        <f>SUMIFS('H-32A-WP06a - Debt Serv Monthly'!AA$21:AA$872,'H-32A-WP06a - Debt Serv Monthly'!$B$21:$B$872,'H-32A-WP06 - Debt Service'!$B72)</f>
        <v>0</v>
      </c>
      <c r="Y72" s="359">
        <f>SUMIFS('H-32A-WP06a - Debt Serv Monthly'!AB$21:AB$872,'H-32A-WP06a - Debt Serv Monthly'!$B$21:$B$872,'H-32A-WP06 - Debt Service'!$B72)</f>
        <v>0</v>
      </c>
      <c r="Z72" s="359">
        <f>SUMIFS('H-32A-WP06a - Debt Serv Monthly'!AC$21:AC$872,'H-32A-WP06a - Debt Serv Monthly'!$B$21:$B$872,'H-32A-WP06 - Debt Service'!$B72)</f>
        <v>0</v>
      </c>
      <c r="AA72" s="359">
        <f>SUMIFS('H-32A-WP06a - Debt Serv Monthly'!AD$21:AD$872,'H-32A-WP06a - Debt Serv Monthly'!$B$21:$B$872,'H-32A-WP06 - Debt Service'!$B72)</f>
        <v>0</v>
      </c>
      <c r="AB72" s="359">
        <f>SUMIFS('H-32A-WP06a - Debt Serv Monthly'!AE$21:AE$872,'H-32A-WP06a - Debt Serv Monthly'!$B$21:$B$872,'H-32A-WP06 - Debt Service'!$B72)</f>
        <v>0</v>
      </c>
      <c r="AC72" s="359">
        <f>SUMIFS('H-32A-WP06a - Debt Serv Monthly'!AG$21:AG$872,'H-32A-WP06a - Debt Serv Monthly'!$B$21:$B$872,'H-32A-WP06 - Debt Service'!$B72)</f>
        <v>0</v>
      </c>
      <c r="AD72" s="359">
        <f t="shared" si="5"/>
        <v>0</v>
      </c>
    </row>
    <row r="73" spans="2:30">
      <c r="B73" s="357">
        <f t="shared" si="0"/>
        <v>2060</v>
      </c>
      <c r="C73" s="575">
        <f>SUMIFS('H-32A-WP06a - Debt Serv Monthly'!$E$21:$E$872,'H-32A-WP06a - Debt Serv Monthly'!$B$21:$B$872,'H-32A-WP06 - Debt Service'!B73)</f>
        <v>0</v>
      </c>
      <c r="D73" s="575">
        <f>SUMIFS('H-32A-WP06a - Debt Serv Monthly'!F$21:F$872,'H-32A-WP06a - Debt Serv Monthly'!$B$21:$B$872,'H-32A-WP06 - Debt Service'!$B73)</f>
        <v>0</v>
      </c>
      <c r="E73" s="575">
        <f>SUMIFS('H-32A-WP06a - Debt Serv Monthly'!G$21:G$872,'H-32A-WP06a - Debt Serv Monthly'!$B$21:$B$872,'H-32A-WP06 - Debt Service'!$B73)</f>
        <v>0</v>
      </c>
      <c r="F73" s="575">
        <f>SUMIFS('H-32A-WP06a - Debt Serv Monthly'!H$21:H$872,'H-32A-WP06a - Debt Serv Monthly'!$B$21:$B$872,'H-32A-WP06 - Debt Service'!$B73)</f>
        <v>0</v>
      </c>
      <c r="G73" s="575">
        <f>SUMIFS('H-32A-WP06a - Debt Serv Monthly'!I$21:I$872,'H-32A-WP06a - Debt Serv Monthly'!$B$21:$B$872,'H-32A-WP06 - Debt Service'!$B73)</f>
        <v>0</v>
      </c>
      <c r="H73" s="575">
        <f>SUMIFS('H-32A-WP06a - Debt Serv Monthly'!J$21:J$872,'H-32A-WP06a - Debt Serv Monthly'!$B$21:$B$872,'H-32A-WP06 - Debt Service'!$B73)</f>
        <v>0</v>
      </c>
      <c r="I73" s="575">
        <f>SUMIFS('H-32A-WP06a - Debt Serv Monthly'!K$21:K$872,'H-32A-WP06a - Debt Serv Monthly'!$B$21:$B$872,'H-32A-WP06 - Debt Service'!$B73)</f>
        <v>0</v>
      </c>
      <c r="J73" s="575">
        <f>SUMIFS('H-32A-WP06a - Debt Serv Monthly'!L$21:L$872,'H-32A-WP06a - Debt Serv Monthly'!$B$21:$B$872,'H-32A-WP06 - Debt Service'!$B73)</f>
        <v>0</v>
      </c>
      <c r="K73" s="575">
        <f>SUMIFS('H-32A-WP06a - Debt Serv Monthly'!M$21:M$872,'H-32A-WP06a - Debt Serv Monthly'!$B$21:$B$872,'H-32A-WP06 - Debt Service'!$B73)</f>
        <v>0</v>
      </c>
      <c r="L73" s="575">
        <f>SUMIFS('H-32A-WP06a - Debt Serv Monthly'!N$21:N$872,'H-32A-WP06a - Debt Serv Monthly'!$B$21:$B$872,'H-32A-WP06 - Debt Service'!$B73)</f>
        <v>0</v>
      </c>
      <c r="M73" s="575">
        <f>SUMIFS('H-32A-WP06a - Debt Serv Monthly'!O$21:O$872,'H-32A-WP06a - Debt Serv Monthly'!$B$21:$B$872,'H-32A-WP06 - Debt Service'!$B73)</f>
        <v>0</v>
      </c>
      <c r="N73" s="575">
        <f>SUMIFS('H-32A-WP06a - Debt Serv Monthly'!P$21:P$872,'H-32A-WP06a - Debt Serv Monthly'!$B$21:$B$872,'H-32A-WP06 - Debt Service'!$B73)</f>
        <v>0</v>
      </c>
      <c r="O73" s="575">
        <f t="shared" si="4"/>
        <v>0</v>
      </c>
      <c r="Q73" s="357">
        <f t="shared" si="1"/>
        <v>2060</v>
      </c>
      <c r="R73" s="359">
        <f>SUMIFS('H-32A-WP06a - Debt Serv Monthly'!U$21:U$872,'H-32A-WP06a - Debt Serv Monthly'!$B$21:$B$872,'H-32A-WP06 - Debt Service'!$B73)</f>
        <v>0</v>
      </c>
      <c r="S73" s="359">
        <f>SUMIFS('H-32A-WP06a - Debt Serv Monthly'!V$21:V$872,'H-32A-WP06a - Debt Serv Monthly'!$B$21:$B$872,'H-32A-WP06 - Debt Service'!$B73)</f>
        <v>0</v>
      </c>
      <c r="T73" s="359">
        <f>SUMIFS('H-32A-WP06a - Debt Serv Monthly'!W$21:W$872,'H-32A-WP06a - Debt Serv Monthly'!$B$21:$B$872,'H-32A-WP06 - Debt Service'!$B73)</f>
        <v>0</v>
      </c>
      <c r="U73" s="359">
        <f>SUMIFS('H-32A-WP06a - Debt Serv Monthly'!X$21:X$872,'H-32A-WP06a - Debt Serv Monthly'!$B$21:$B$872,'H-32A-WP06 - Debt Service'!$B73)</f>
        <v>0</v>
      </c>
      <c r="V73" s="359">
        <f>SUMIFS('H-32A-WP06a - Debt Serv Monthly'!Y$21:Y$872,'H-32A-WP06a - Debt Serv Monthly'!$B$21:$B$872,'H-32A-WP06 - Debt Service'!$B73)</f>
        <v>0</v>
      </c>
      <c r="W73" s="359">
        <f>SUMIFS('H-32A-WP06a - Debt Serv Monthly'!Z$21:Z$872,'H-32A-WP06a - Debt Serv Monthly'!$B$21:$B$872,'H-32A-WP06 - Debt Service'!$B73)</f>
        <v>0</v>
      </c>
      <c r="X73" s="359">
        <f>SUMIFS('H-32A-WP06a - Debt Serv Monthly'!AA$21:AA$872,'H-32A-WP06a - Debt Serv Monthly'!$B$21:$B$872,'H-32A-WP06 - Debt Service'!$B73)</f>
        <v>0</v>
      </c>
      <c r="Y73" s="359">
        <f>SUMIFS('H-32A-WP06a - Debt Serv Monthly'!AB$21:AB$872,'H-32A-WP06a - Debt Serv Monthly'!$B$21:$B$872,'H-32A-WP06 - Debt Service'!$B73)</f>
        <v>0</v>
      </c>
      <c r="Z73" s="359">
        <f>SUMIFS('H-32A-WP06a - Debt Serv Monthly'!AC$21:AC$872,'H-32A-WP06a - Debt Serv Monthly'!$B$21:$B$872,'H-32A-WP06 - Debt Service'!$B73)</f>
        <v>0</v>
      </c>
      <c r="AA73" s="359">
        <f>SUMIFS('H-32A-WP06a - Debt Serv Monthly'!AD$21:AD$872,'H-32A-WP06a - Debt Serv Monthly'!$B$21:$B$872,'H-32A-WP06 - Debt Service'!$B73)</f>
        <v>0</v>
      </c>
      <c r="AB73" s="359">
        <f>SUMIFS('H-32A-WP06a - Debt Serv Monthly'!AE$21:AE$872,'H-32A-WP06a - Debt Serv Monthly'!$B$21:$B$872,'H-32A-WP06 - Debt Service'!$B73)</f>
        <v>0</v>
      </c>
      <c r="AC73" s="359">
        <f>SUMIFS('H-32A-WP06a - Debt Serv Monthly'!AG$21:AG$872,'H-32A-WP06a - Debt Serv Monthly'!$B$21:$B$872,'H-32A-WP06 - Debt Service'!$B73)</f>
        <v>0</v>
      </c>
      <c r="AD73" s="359">
        <f t="shared" si="5"/>
        <v>0</v>
      </c>
    </row>
    <row r="74" spans="2:30">
      <c r="B74" s="357">
        <f t="shared" si="0"/>
        <v>2061</v>
      </c>
      <c r="C74" s="575">
        <f>SUMIFS('H-32A-WP06a - Debt Serv Monthly'!$E$21:$E$872,'H-32A-WP06a - Debt Serv Monthly'!$B$21:$B$872,'H-32A-WP06 - Debt Service'!B74)</f>
        <v>0</v>
      </c>
      <c r="D74" s="575">
        <f>SUMIFS('H-32A-WP06a - Debt Serv Monthly'!F$21:F$872,'H-32A-WP06a - Debt Serv Monthly'!$B$21:$B$872,'H-32A-WP06 - Debt Service'!$B74)</f>
        <v>0</v>
      </c>
      <c r="E74" s="575">
        <f>SUMIFS('H-32A-WP06a - Debt Serv Monthly'!G$21:G$872,'H-32A-WP06a - Debt Serv Monthly'!$B$21:$B$872,'H-32A-WP06 - Debt Service'!$B74)</f>
        <v>0</v>
      </c>
      <c r="F74" s="575">
        <f>SUMIFS('H-32A-WP06a - Debt Serv Monthly'!H$21:H$872,'H-32A-WP06a - Debt Serv Monthly'!$B$21:$B$872,'H-32A-WP06 - Debt Service'!$B74)</f>
        <v>0</v>
      </c>
      <c r="G74" s="575">
        <f>SUMIFS('H-32A-WP06a - Debt Serv Monthly'!I$21:I$872,'H-32A-WP06a - Debt Serv Monthly'!$B$21:$B$872,'H-32A-WP06 - Debt Service'!$B74)</f>
        <v>0</v>
      </c>
      <c r="H74" s="575">
        <f>SUMIFS('H-32A-WP06a - Debt Serv Monthly'!J$21:J$872,'H-32A-WP06a - Debt Serv Monthly'!$B$21:$B$872,'H-32A-WP06 - Debt Service'!$B74)</f>
        <v>0</v>
      </c>
      <c r="I74" s="575">
        <f>SUMIFS('H-32A-WP06a - Debt Serv Monthly'!K$21:K$872,'H-32A-WP06a - Debt Serv Monthly'!$B$21:$B$872,'H-32A-WP06 - Debt Service'!$B74)</f>
        <v>0</v>
      </c>
      <c r="J74" s="575">
        <f>SUMIFS('H-32A-WP06a - Debt Serv Monthly'!L$21:L$872,'H-32A-WP06a - Debt Serv Monthly'!$B$21:$B$872,'H-32A-WP06 - Debt Service'!$B74)</f>
        <v>0</v>
      </c>
      <c r="K74" s="575">
        <f>SUMIFS('H-32A-WP06a - Debt Serv Monthly'!M$21:M$872,'H-32A-WP06a - Debt Serv Monthly'!$B$21:$B$872,'H-32A-WP06 - Debt Service'!$B74)</f>
        <v>0</v>
      </c>
      <c r="L74" s="575">
        <f>SUMIFS('H-32A-WP06a - Debt Serv Monthly'!N$21:N$872,'H-32A-WP06a - Debt Serv Monthly'!$B$21:$B$872,'H-32A-WP06 - Debt Service'!$B74)</f>
        <v>0</v>
      </c>
      <c r="M74" s="575">
        <f>SUMIFS('H-32A-WP06a - Debt Serv Monthly'!O$21:O$872,'H-32A-WP06a - Debt Serv Monthly'!$B$21:$B$872,'H-32A-WP06 - Debt Service'!$B74)</f>
        <v>0</v>
      </c>
      <c r="N74" s="575">
        <f>SUMIFS('H-32A-WP06a - Debt Serv Monthly'!P$21:P$872,'H-32A-WP06a - Debt Serv Monthly'!$B$21:$B$872,'H-32A-WP06 - Debt Service'!$B74)</f>
        <v>0</v>
      </c>
      <c r="O74" s="575">
        <f t="shared" si="4"/>
        <v>0</v>
      </c>
      <c r="Q74" s="357">
        <f t="shared" si="1"/>
        <v>2061</v>
      </c>
      <c r="R74" s="359">
        <f>SUMIFS('H-32A-WP06a - Debt Serv Monthly'!U$21:U$872,'H-32A-WP06a - Debt Serv Monthly'!$B$21:$B$872,'H-32A-WP06 - Debt Service'!$B74)</f>
        <v>0</v>
      </c>
      <c r="S74" s="359">
        <f>SUMIFS('H-32A-WP06a - Debt Serv Monthly'!V$21:V$872,'H-32A-WP06a - Debt Serv Monthly'!$B$21:$B$872,'H-32A-WP06 - Debt Service'!$B74)</f>
        <v>0</v>
      </c>
      <c r="T74" s="359">
        <f>SUMIFS('H-32A-WP06a - Debt Serv Monthly'!W$21:W$872,'H-32A-WP06a - Debt Serv Monthly'!$B$21:$B$872,'H-32A-WP06 - Debt Service'!$B74)</f>
        <v>0</v>
      </c>
      <c r="U74" s="359">
        <f>SUMIFS('H-32A-WP06a - Debt Serv Monthly'!X$21:X$872,'H-32A-WP06a - Debt Serv Monthly'!$B$21:$B$872,'H-32A-WP06 - Debt Service'!$B74)</f>
        <v>0</v>
      </c>
      <c r="V74" s="359">
        <f>SUMIFS('H-32A-WP06a - Debt Serv Monthly'!Y$21:Y$872,'H-32A-WP06a - Debt Serv Monthly'!$B$21:$B$872,'H-32A-WP06 - Debt Service'!$B74)</f>
        <v>0</v>
      </c>
      <c r="W74" s="359">
        <f>SUMIFS('H-32A-WP06a - Debt Serv Monthly'!Z$21:Z$872,'H-32A-WP06a - Debt Serv Monthly'!$B$21:$B$872,'H-32A-WP06 - Debt Service'!$B74)</f>
        <v>0</v>
      </c>
      <c r="X74" s="359">
        <f>SUMIFS('H-32A-WP06a - Debt Serv Monthly'!AA$21:AA$872,'H-32A-WP06a - Debt Serv Monthly'!$B$21:$B$872,'H-32A-WP06 - Debt Service'!$B74)</f>
        <v>0</v>
      </c>
      <c r="Y74" s="359">
        <f>SUMIFS('H-32A-WP06a - Debt Serv Monthly'!AB$21:AB$872,'H-32A-WP06a - Debt Serv Monthly'!$B$21:$B$872,'H-32A-WP06 - Debt Service'!$B74)</f>
        <v>0</v>
      </c>
      <c r="Z74" s="359">
        <f>SUMIFS('H-32A-WP06a - Debt Serv Monthly'!AC$21:AC$872,'H-32A-WP06a - Debt Serv Monthly'!$B$21:$B$872,'H-32A-WP06 - Debt Service'!$B74)</f>
        <v>0</v>
      </c>
      <c r="AA74" s="359">
        <f>SUMIFS('H-32A-WP06a - Debt Serv Monthly'!AD$21:AD$872,'H-32A-WP06a - Debt Serv Monthly'!$B$21:$B$872,'H-32A-WP06 - Debt Service'!$B74)</f>
        <v>0</v>
      </c>
      <c r="AB74" s="359">
        <f>SUMIFS('H-32A-WP06a - Debt Serv Monthly'!AE$21:AE$872,'H-32A-WP06a - Debt Serv Monthly'!$B$21:$B$872,'H-32A-WP06 - Debt Service'!$B74)</f>
        <v>0</v>
      </c>
      <c r="AC74" s="359">
        <f>SUMIFS('H-32A-WP06a - Debt Serv Monthly'!AG$21:AG$872,'H-32A-WP06a - Debt Serv Monthly'!$B$21:$B$872,'H-32A-WP06 - Debt Service'!$B74)</f>
        <v>0</v>
      </c>
      <c r="AD74" s="359">
        <f t="shared" si="5"/>
        <v>0</v>
      </c>
    </row>
    <row r="75" spans="2:30">
      <c r="B75" s="357">
        <f t="shared" si="0"/>
        <v>2062</v>
      </c>
      <c r="C75" s="575">
        <f>SUMIFS('H-32A-WP06a - Debt Serv Monthly'!$E$21:$E$872,'H-32A-WP06a - Debt Serv Monthly'!$B$21:$B$872,'H-32A-WP06 - Debt Service'!B75)</f>
        <v>0</v>
      </c>
      <c r="D75" s="575">
        <f>SUMIFS('H-32A-WP06a - Debt Serv Monthly'!F$21:F$872,'H-32A-WP06a - Debt Serv Monthly'!$B$21:$B$872,'H-32A-WP06 - Debt Service'!$B75)</f>
        <v>0</v>
      </c>
      <c r="E75" s="575">
        <f>SUMIFS('H-32A-WP06a - Debt Serv Monthly'!G$21:G$872,'H-32A-WP06a - Debt Serv Monthly'!$B$21:$B$872,'H-32A-WP06 - Debt Service'!$B75)</f>
        <v>0</v>
      </c>
      <c r="F75" s="575">
        <f>SUMIFS('H-32A-WP06a - Debt Serv Monthly'!H$21:H$872,'H-32A-WP06a - Debt Serv Monthly'!$B$21:$B$872,'H-32A-WP06 - Debt Service'!$B75)</f>
        <v>0</v>
      </c>
      <c r="G75" s="575">
        <f>SUMIFS('H-32A-WP06a - Debt Serv Monthly'!I$21:I$872,'H-32A-WP06a - Debt Serv Monthly'!$B$21:$B$872,'H-32A-WP06 - Debt Service'!$B75)</f>
        <v>0</v>
      </c>
      <c r="H75" s="575">
        <f>SUMIFS('H-32A-WP06a - Debt Serv Monthly'!J$21:J$872,'H-32A-WP06a - Debt Serv Monthly'!$B$21:$B$872,'H-32A-WP06 - Debt Service'!$B75)</f>
        <v>0</v>
      </c>
      <c r="I75" s="575">
        <f>SUMIFS('H-32A-WP06a - Debt Serv Monthly'!K$21:K$872,'H-32A-WP06a - Debt Serv Monthly'!$B$21:$B$872,'H-32A-WP06 - Debt Service'!$B75)</f>
        <v>0</v>
      </c>
      <c r="J75" s="575">
        <f>SUMIFS('H-32A-WP06a - Debt Serv Monthly'!L$21:L$872,'H-32A-WP06a - Debt Serv Monthly'!$B$21:$B$872,'H-32A-WP06 - Debt Service'!$B75)</f>
        <v>0</v>
      </c>
      <c r="K75" s="575">
        <f>SUMIFS('H-32A-WP06a - Debt Serv Monthly'!M$21:M$872,'H-32A-WP06a - Debt Serv Monthly'!$B$21:$B$872,'H-32A-WP06 - Debt Service'!$B75)</f>
        <v>0</v>
      </c>
      <c r="L75" s="575">
        <f>SUMIFS('H-32A-WP06a - Debt Serv Monthly'!N$21:N$872,'H-32A-WP06a - Debt Serv Monthly'!$B$21:$B$872,'H-32A-WP06 - Debt Service'!$B75)</f>
        <v>0</v>
      </c>
      <c r="M75" s="575">
        <f>SUMIFS('H-32A-WP06a - Debt Serv Monthly'!O$21:O$872,'H-32A-WP06a - Debt Serv Monthly'!$B$21:$B$872,'H-32A-WP06 - Debt Service'!$B75)</f>
        <v>0</v>
      </c>
      <c r="N75" s="575">
        <f>SUMIFS('H-32A-WP06a - Debt Serv Monthly'!P$21:P$872,'H-32A-WP06a - Debt Serv Monthly'!$B$21:$B$872,'H-32A-WP06 - Debt Service'!$B75)</f>
        <v>0</v>
      </c>
      <c r="O75" s="575">
        <f t="shared" si="4"/>
        <v>0</v>
      </c>
      <c r="Q75" s="357">
        <f t="shared" si="1"/>
        <v>2062</v>
      </c>
      <c r="R75" s="359">
        <f>SUMIFS('H-32A-WP06a - Debt Serv Monthly'!U$21:U$872,'H-32A-WP06a - Debt Serv Monthly'!$B$21:$B$872,'H-32A-WP06 - Debt Service'!$B75)</f>
        <v>0</v>
      </c>
      <c r="S75" s="359">
        <f>SUMIFS('H-32A-WP06a - Debt Serv Monthly'!V$21:V$872,'H-32A-WP06a - Debt Serv Monthly'!$B$21:$B$872,'H-32A-WP06 - Debt Service'!$B75)</f>
        <v>0</v>
      </c>
      <c r="T75" s="359">
        <f>SUMIFS('H-32A-WP06a - Debt Serv Monthly'!W$21:W$872,'H-32A-WP06a - Debt Serv Monthly'!$B$21:$B$872,'H-32A-WP06 - Debt Service'!$B75)</f>
        <v>0</v>
      </c>
      <c r="U75" s="359">
        <f>SUMIFS('H-32A-WP06a - Debt Serv Monthly'!X$21:X$872,'H-32A-WP06a - Debt Serv Monthly'!$B$21:$B$872,'H-32A-WP06 - Debt Service'!$B75)</f>
        <v>0</v>
      </c>
      <c r="V75" s="359">
        <f>SUMIFS('H-32A-WP06a - Debt Serv Monthly'!Y$21:Y$872,'H-32A-WP06a - Debt Serv Monthly'!$B$21:$B$872,'H-32A-WP06 - Debt Service'!$B75)</f>
        <v>0</v>
      </c>
      <c r="W75" s="359">
        <f>SUMIFS('H-32A-WP06a - Debt Serv Monthly'!Z$21:Z$872,'H-32A-WP06a - Debt Serv Monthly'!$B$21:$B$872,'H-32A-WP06 - Debt Service'!$B75)</f>
        <v>0</v>
      </c>
      <c r="X75" s="359">
        <f>SUMIFS('H-32A-WP06a - Debt Serv Monthly'!AA$21:AA$872,'H-32A-WP06a - Debt Serv Monthly'!$B$21:$B$872,'H-32A-WP06 - Debt Service'!$B75)</f>
        <v>0</v>
      </c>
      <c r="Y75" s="359">
        <f>SUMIFS('H-32A-WP06a - Debt Serv Monthly'!AB$21:AB$872,'H-32A-WP06a - Debt Serv Monthly'!$B$21:$B$872,'H-32A-WP06 - Debt Service'!$B75)</f>
        <v>0</v>
      </c>
      <c r="Z75" s="359">
        <f>SUMIFS('H-32A-WP06a - Debt Serv Monthly'!AC$21:AC$872,'H-32A-WP06a - Debt Serv Monthly'!$B$21:$B$872,'H-32A-WP06 - Debt Service'!$B75)</f>
        <v>0</v>
      </c>
      <c r="AA75" s="359">
        <f>SUMIFS('H-32A-WP06a - Debt Serv Monthly'!AD$21:AD$872,'H-32A-WP06a - Debt Serv Monthly'!$B$21:$B$872,'H-32A-WP06 - Debt Service'!$B75)</f>
        <v>0</v>
      </c>
      <c r="AB75" s="359">
        <f>SUMIFS('H-32A-WP06a - Debt Serv Monthly'!AE$21:AE$872,'H-32A-WP06a - Debt Serv Monthly'!$B$21:$B$872,'H-32A-WP06 - Debt Service'!$B75)</f>
        <v>0</v>
      </c>
      <c r="AC75" s="359">
        <f>SUMIFS('H-32A-WP06a - Debt Serv Monthly'!AG$21:AG$872,'H-32A-WP06a - Debt Serv Monthly'!$B$21:$B$872,'H-32A-WP06 - Debt Service'!$B75)</f>
        <v>0</v>
      </c>
      <c r="AD75" s="359">
        <f t="shared" si="5"/>
        <v>0</v>
      </c>
    </row>
    <row r="76" spans="2:30">
      <c r="B76" s="357">
        <f t="shared" si="0"/>
        <v>2063</v>
      </c>
      <c r="C76" s="575">
        <f>SUMIFS('H-32A-WP06a - Debt Serv Monthly'!$E$21:$E$872,'H-32A-WP06a - Debt Serv Monthly'!$B$21:$B$872,'H-32A-WP06 - Debt Service'!B76)</f>
        <v>0</v>
      </c>
      <c r="D76" s="575">
        <f>SUMIFS('H-32A-WP06a - Debt Serv Monthly'!F$21:F$872,'H-32A-WP06a - Debt Serv Monthly'!$B$21:$B$872,'H-32A-WP06 - Debt Service'!$B76)</f>
        <v>0</v>
      </c>
      <c r="E76" s="575">
        <f>SUMIFS('H-32A-WP06a - Debt Serv Monthly'!G$21:G$872,'H-32A-WP06a - Debt Serv Monthly'!$B$21:$B$872,'H-32A-WP06 - Debt Service'!$B76)</f>
        <v>0</v>
      </c>
      <c r="F76" s="575">
        <f>SUMIFS('H-32A-WP06a - Debt Serv Monthly'!H$21:H$872,'H-32A-WP06a - Debt Serv Monthly'!$B$21:$B$872,'H-32A-WP06 - Debt Service'!$B76)</f>
        <v>0</v>
      </c>
      <c r="G76" s="575">
        <f>SUMIFS('H-32A-WP06a - Debt Serv Monthly'!I$21:I$872,'H-32A-WP06a - Debt Serv Monthly'!$B$21:$B$872,'H-32A-WP06 - Debt Service'!$B76)</f>
        <v>0</v>
      </c>
      <c r="H76" s="575">
        <f>SUMIFS('H-32A-WP06a - Debt Serv Monthly'!J$21:J$872,'H-32A-WP06a - Debt Serv Monthly'!$B$21:$B$872,'H-32A-WP06 - Debt Service'!$B76)</f>
        <v>0</v>
      </c>
      <c r="I76" s="575">
        <f>SUMIFS('H-32A-WP06a - Debt Serv Monthly'!K$21:K$872,'H-32A-WP06a - Debt Serv Monthly'!$B$21:$B$872,'H-32A-WP06 - Debt Service'!$B76)</f>
        <v>0</v>
      </c>
      <c r="J76" s="575">
        <f>SUMIFS('H-32A-WP06a - Debt Serv Monthly'!L$21:L$872,'H-32A-WP06a - Debt Serv Monthly'!$B$21:$B$872,'H-32A-WP06 - Debt Service'!$B76)</f>
        <v>0</v>
      </c>
      <c r="K76" s="575">
        <f>SUMIFS('H-32A-WP06a - Debt Serv Monthly'!M$21:M$872,'H-32A-WP06a - Debt Serv Monthly'!$B$21:$B$872,'H-32A-WP06 - Debt Service'!$B76)</f>
        <v>0</v>
      </c>
      <c r="L76" s="575">
        <f>SUMIFS('H-32A-WP06a - Debt Serv Monthly'!N$21:N$872,'H-32A-WP06a - Debt Serv Monthly'!$B$21:$B$872,'H-32A-WP06 - Debt Service'!$B76)</f>
        <v>0</v>
      </c>
      <c r="M76" s="575">
        <f>SUMIFS('H-32A-WP06a - Debt Serv Monthly'!O$21:O$872,'H-32A-WP06a - Debt Serv Monthly'!$B$21:$B$872,'H-32A-WP06 - Debt Service'!$B76)</f>
        <v>0</v>
      </c>
      <c r="N76" s="575">
        <f>SUMIFS('H-32A-WP06a - Debt Serv Monthly'!P$21:P$872,'H-32A-WP06a - Debt Serv Monthly'!$B$21:$B$872,'H-32A-WP06 - Debt Service'!$B76)</f>
        <v>0</v>
      </c>
      <c r="O76" s="575">
        <f t="shared" si="4"/>
        <v>0</v>
      </c>
      <c r="Q76" s="357">
        <f t="shared" si="1"/>
        <v>2063</v>
      </c>
      <c r="R76" s="359">
        <f>SUMIFS('H-32A-WP06a - Debt Serv Monthly'!U$21:U$872,'H-32A-WP06a - Debt Serv Monthly'!$B$21:$B$872,'H-32A-WP06 - Debt Service'!$B76)</f>
        <v>0</v>
      </c>
      <c r="S76" s="359">
        <f>SUMIFS('H-32A-WP06a - Debt Serv Monthly'!V$21:V$872,'H-32A-WP06a - Debt Serv Monthly'!$B$21:$B$872,'H-32A-WP06 - Debt Service'!$B76)</f>
        <v>0</v>
      </c>
      <c r="T76" s="359">
        <f>SUMIFS('H-32A-WP06a - Debt Serv Monthly'!W$21:W$872,'H-32A-WP06a - Debt Serv Monthly'!$B$21:$B$872,'H-32A-WP06 - Debt Service'!$B76)</f>
        <v>0</v>
      </c>
      <c r="U76" s="359">
        <f>SUMIFS('H-32A-WP06a - Debt Serv Monthly'!X$21:X$872,'H-32A-WP06a - Debt Serv Monthly'!$B$21:$B$872,'H-32A-WP06 - Debt Service'!$B76)</f>
        <v>0</v>
      </c>
      <c r="V76" s="359">
        <f>SUMIFS('H-32A-WP06a - Debt Serv Monthly'!Y$21:Y$872,'H-32A-WP06a - Debt Serv Monthly'!$B$21:$B$872,'H-32A-WP06 - Debt Service'!$B76)</f>
        <v>0</v>
      </c>
      <c r="W76" s="359">
        <f>SUMIFS('H-32A-WP06a - Debt Serv Monthly'!Z$21:Z$872,'H-32A-WP06a - Debt Serv Monthly'!$B$21:$B$872,'H-32A-WP06 - Debt Service'!$B76)</f>
        <v>0</v>
      </c>
      <c r="X76" s="359">
        <f>SUMIFS('H-32A-WP06a - Debt Serv Monthly'!AA$21:AA$872,'H-32A-WP06a - Debt Serv Monthly'!$B$21:$B$872,'H-32A-WP06 - Debt Service'!$B76)</f>
        <v>0</v>
      </c>
      <c r="Y76" s="359">
        <f>SUMIFS('H-32A-WP06a - Debt Serv Monthly'!AB$21:AB$872,'H-32A-WP06a - Debt Serv Monthly'!$B$21:$B$872,'H-32A-WP06 - Debt Service'!$B76)</f>
        <v>0</v>
      </c>
      <c r="Z76" s="359">
        <f>SUMIFS('H-32A-WP06a - Debt Serv Monthly'!AC$21:AC$872,'H-32A-WP06a - Debt Serv Monthly'!$B$21:$B$872,'H-32A-WP06 - Debt Service'!$B76)</f>
        <v>0</v>
      </c>
      <c r="AA76" s="359">
        <f>SUMIFS('H-32A-WP06a - Debt Serv Monthly'!AD$21:AD$872,'H-32A-WP06a - Debt Serv Monthly'!$B$21:$B$872,'H-32A-WP06 - Debt Service'!$B76)</f>
        <v>0</v>
      </c>
      <c r="AB76" s="359">
        <f>SUMIFS('H-32A-WP06a - Debt Serv Monthly'!AE$21:AE$872,'H-32A-WP06a - Debt Serv Monthly'!$B$21:$B$872,'H-32A-WP06 - Debt Service'!$B76)</f>
        <v>0</v>
      </c>
      <c r="AC76" s="359">
        <f>SUMIFS('H-32A-WP06a - Debt Serv Monthly'!AG$21:AG$872,'H-32A-WP06a - Debt Serv Monthly'!$B$21:$B$872,'H-32A-WP06 - Debt Service'!$B76)</f>
        <v>0</v>
      </c>
      <c r="AD76" s="359">
        <f t="shared" si="5"/>
        <v>0</v>
      </c>
    </row>
    <row r="77" spans="2:30">
      <c r="B77" s="357">
        <f t="shared" si="0"/>
        <v>2064</v>
      </c>
      <c r="C77" s="575">
        <f>SUMIFS('H-32A-WP06a - Debt Serv Monthly'!$E$21:$E$872,'H-32A-WP06a - Debt Serv Monthly'!$B$21:$B$872,'H-32A-WP06 - Debt Service'!B77)</f>
        <v>0</v>
      </c>
      <c r="D77" s="575">
        <f>SUMIFS('H-32A-WP06a - Debt Serv Monthly'!F$21:F$872,'H-32A-WP06a - Debt Serv Monthly'!$B$21:$B$872,'H-32A-WP06 - Debt Service'!$B77)</f>
        <v>0</v>
      </c>
      <c r="E77" s="575">
        <f>SUMIFS('H-32A-WP06a - Debt Serv Monthly'!G$21:G$872,'H-32A-WP06a - Debt Serv Monthly'!$B$21:$B$872,'H-32A-WP06 - Debt Service'!$B77)</f>
        <v>0</v>
      </c>
      <c r="F77" s="575">
        <f>SUMIFS('H-32A-WP06a - Debt Serv Monthly'!H$21:H$872,'H-32A-WP06a - Debt Serv Monthly'!$B$21:$B$872,'H-32A-WP06 - Debt Service'!$B77)</f>
        <v>0</v>
      </c>
      <c r="G77" s="575">
        <f>SUMIFS('H-32A-WP06a - Debt Serv Monthly'!I$21:I$872,'H-32A-WP06a - Debt Serv Monthly'!$B$21:$B$872,'H-32A-WP06 - Debt Service'!$B77)</f>
        <v>0</v>
      </c>
      <c r="H77" s="575">
        <f>SUMIFS('H-32A-WP06a - Debt Serv Monthly'!J$21:J$872,'H-32A-WP06a - Debt Serv Monthly'!$B$21:$B$872,'H-32A-WP06 - Debt Service'!$B77)</f>
        <v>0</v>
      </c>
      <c r="I77" s="575">
        <f>SUMIFS('H-32A-WP06a - Debt Serv Monthly'!K$21:K$872,'H-32A-WP06a - Debt Serv Monthly'!$B$21:$B$872,'H-32A-WP06 - Debt Service'!$B77)</f>
        <v>0</v>
      </c>
      <c r="J77" s="575">
        <f>SUMIFS('H-32A-WP06a - Debt Serv Monthly'!L$21:L$872,'H-32A-WP06a - Debt Serv Monthly'!$B$21:$B$872,'H-32A-WP06 - Debt Service'!$B77)</f>
        <v>0</v>
      </c>
      <c r="K77" s="575">
        <f>SUMIFS('H-32A-WP06a - Debt Serv Monthly'!M$21:M$872,'H-32A-WP06a - Debt Serv Monthly'!$B$21:$B$872,'H-32A-WP06 - Debt Service'!$B77)</f>
        <v>0</v>
      </c>
      <c r="L77" s="575">
        <f>SUMIFS('H-32A-WP06a - Debt Serv Monthly'!N$21:N$872,'H-32A-WP06a - Debt Serv Monthly'!$B$21:$B$872,'H-32A-WP06 - Debt Service'!$B77)</f>
        <v>0</v>
      </c>
      <c r="M77" s="575">
        <f>SUMIFS('H-32A-WP06a - Debt Serv Monthly'!O$21:O$872,'H-32A-WP06a - Debt Serv Monthly'!$B$21:$B$872,'H-32A-WP06 - Debt Service'!$B77)</f>
        <v>0</v>
      </c>
      <c r="N77" s="575">
        <f>SUMIFS('H-32A-WP06a - Debt Serv Monthly'!P$21:P$872,'H-32A-WP06a - Debt Serv Monthly'!$B$21:$B$872,'H-32A-WP06 - Debt Service'!$B77)</f>
        <v>0</v>
      </c>
      <c r="O77" s="575">
        <f t="shared" si="4"/>
        <v>0</v>
      </c>
      <c r="Q77" s="357">
        <f t="shared" si="1"/>
        <v>2064</v>
      </c>
      <c r="R77" s="359">
        <f>SUMIFS('H-32A-WP06a - Debt Serv Monthly'!U$21:U$872,'H-32A-WP06a - Debt Serv Monthly'!$B$21:$B$872,'H-32A-WP06 - Debt Service'!$B77)</f>
        <v>0</v>
      </c>
      <c r="S77" s="359">
        <f>SUMIFS('H-32A-WP06a - Debt Serv Monthly'!V$21:V$872,'H-32A-WP06a - Debt Serv Monthly'!$B$21:$B$872,'H-32A-WP06 - Debt Service'!$B77)</f>
        <v>0</v>
      </c>
      <c r="T77" s="359">
        <f>SUMIFS('H-32A-WP06a - Debt Serv Monthly'!W$21:W$872,'H-32A-WP06a - Debt Serv Monthly'!$B$21:$B$872,'H-32A-WP06 - Debt Service'!$B77)</f>
        <v>0</v>
      </c>
      <c r="U77" s="359">
        <f>SUMIFS('H-32A-WP06a - Debt Serv Monthly'!X$21:X$872,'H-32A-WP06a - Debt Serv Monthly'!$B$21:$B$872,'H-32A-WP06 - Debt Service'!$B77)</f>
        <v>0</v>
      </c>
      <c r="V77" s="359">
        <f>SUMIFS('H-32A-WP06a - Debt Serv Monthly'!Y$21:Y$872,'H-32A-WP06a - Debt Serv Monthly'!$B$21:$B$872,'H-32A-WP06 - Debt Service'!$B77)</f>
        <v>0</v>
      </c>
      <c r="W77" s="359">
        <f>SUMIFS('H-32A-WP06a - Debt Serv Monthly'!Z$21:Z$872,'H-32A-WP06a - Debt Serv Monthly'!$B$21:$B$872,'H-32A-WP06 - Debt Service'!$B77)</f>
        <v>0</v>
      </c>
      <c r="X77" s="359">
        <f>SUMIFS('H-32A-WP06a - Debt Serv Monthly'!AA$21:AA$872,'H-32A-WP06a - Debt Serv Monthly'!$B$21:$B$872,'H-32A-WP06 - Debt Service'!$B77)</f>
        <v>0</v>
      </c>
      <c r="Y77" s="359">
        <f>SUMIFS('H-32A-WP06a - Debt Serv Monthly'!AB$21:AB$872,'H-32A-WP06a - Debt Serv Monthly'!$B$21:$B$872,'H-32A-WP06 - Debt Service'!$B77)</f>
        <v>0</v>
      </c>
      <c r="Z77" s="359">
        <f>SUMIFS('H-32A-WP06a - Debt Serv Monthly'!AC$21:AC$872,'H-32A-WP06a - Debt Serv Monthly'!$B$21:$B$872,'H-32A-WP06 - Debt Service'!$B77)</f>
        <v>0</v>
      </c>
      <c r="AA77" s="359">
        <f>SUMIFS('H-32A-WP06a - Debt Serv Monthly'!AD$21:AD$872,'H-32A-WP06a - Debt Serv Monthly'!$B$21:$B$872,'H-32A-WP06 - Debt Service'!$B77)</f>
        <v>0</v>
      </c>
      <c r="AB77" s="359">
        <f>SUMIFS('H-32A-WP06a - Debt Serv Monthly'!AE$21:AE$872,'H-32A-WP06a - Debt Serv Monthly'!$B$21:$B$872,'H-32A-WP06 - Debt Service'!$B77)</f>
        <v>0</v>
      </c>
      <c r="AC77" s="359">
        <f>SUMIFS('H-32A-WP06a - Debt Serv Monthly'!AG$21:AG$872,'H-32A-WP06a - Debt Serv Monthly'!$B$21:$B$872,'H-32A-WP06 - Debt Service'!$B77)</f>
        <v>0</v>
      </c>
      <c r="AD77" s="359">
        <f t="shared" si="5"/>
        <v>0</v>
      </c>
    </row>
    <row r="78" spans="2:30">
      <c r="B78" s="357">
        <f t="shared" si="0"/>
        <v>2065</v>
      </c>
      <c r="C78" s="575">
        <f>SUMIFS('H-32A-WP06a - Debt Serv Monthly'!$E$21:$E$872,'H-32A-WP06a - Debt Serv Monthly'!$B$21:$B$872,'H-32A-WP06 - Debt Service'!B78)</f>
        <v>0</v>
      </c>
      <c r="D78" s="575">
        <f>SUMIFS('H-32A-WP06a - Debt Serv Monthly'!F$21:F$872,'H-32A-WP06a - Debt Serv Monthly'!$B$21:$B$872,'H-32A-WP06 - Debt Service'!$B78)</f>
        <v>0</v>
      </c>
      <c r="E78" s="575">
        <f>SUMIFS('H-32A-WP06a - Debt Serv Monthly'!G$21:G$872,'H-32A-WP06a - Debt Serv Monthly'!$B$21:$B$872,'H-32A-WP06 - Debt Service'!$B78)</f>
        <v>0</v>
      </c>
      <c r="F78" s="575">
        <f>SUMIFS('H-32A-WP06a - Debt Serv Monthly'!H$21:H$872,'H-32A-WP06a - Debt Serv Monthly'!$B$21:$B$872,'H-32A-WP06 - Debt Service'!$B78)</f>
        <v>0</v>
      </c>
      <c r="G78" s="575">
        <f>SUMIFS('H-32A-WP06a - Debt Serv Monthly'!I$21:I$872,'H-32A-WP06a - Debt Serv Monthly'!$B$21:$B$872,'H-32A-WP06 - Debt Service'!$B78)</f>
        <v>0</v>
      </c>
      <c r="H78" s="575">
        <f>SUMIFS('H-32A-WP06a - Debt Serv Monthly'!J$21:J$872,'H-32A-WP06a - Debt Serv Monthly'!$B$21:$B$872,'H-32A-WP06 - Debt Service'!$B78)</f>
        <v>0</v>
      </c>
      <c r="I78" s="575">
        <f>SUMIFS('H-32A-WP06a - Debt Serv Monthly'!K$21:K$872,'H-32A-WP06a - Debt Serv Monthly'!$B$21:$B$872,'H-32A-WP06 - Debt Service'!$B78)</f>
        <v>0</v>
      </c>
      <c r="J78" s="575">
        <f>SUMIFS('H-32A-WP06a - Debt Serv Monthly'!L$21:L$872,'H-32A-WP06a - Debt Serv Monthly'!$B$21:$B$872,'H-32A-WP06 - Debt Service'!$B78)</f>
        <v>0</v>
      </c>
      <c r="K78" s="575">
        <f>SUMIFS('H-32A-WP06a - Debt Serv Monthly'!M$21:M$872,'H-32A-WP06a - Debt Serv Monthly'!$B$21:$B$872,'H-32A-WP06 - Debt Service'!$B78)</f>
        <v>0</v>
      </c>
      <c r="L78" s="575">
        <f>SUMIFS('H-32A-WP06a - Debt Serv Monthly'!N$21:N$872,'H-32A-WP06a - Debt Serv Monthly'!$B$21:$B$872,'H-32A-WP06 - Debt Service'!$B78)</f>
        <v>0</v>
      </c>
      <c r="M78" s="575">
        <f>SUMIFS('H-32A-WP06a - Debt Serv Monthly'!O$21:O$872,'H-32A-WP06a - Debt Serv Monthly'!$B$21:$B$872,'H-32A-WP06 - Debt Service'!$B78)</f>
        <v>0</v>
      </c>
      <c r="N78" s="575">
        <f>SUMIFS('H-32A-WP06a - Debt Serv Monthly'!P$21:P$872,'H-32A-WP06a - Debt Serv Monthly'!$B$21:$B$872,'H-32A-WP06 - Debt Service'!$B78)</f>
        <v>0</v>
      </c>
      <c r="O78" s="575">
        <f t="shared" si="4"/>
        <v>0</v>
      </c>
      <c r="Q78" s="357">
        <f t="shared" si="1"/>
        <v>2065</v>
      </c>
      <c r="R78" s="359">
        <f>SUMIFS('H-32A-WP06a - Debt Serv Monthly'!U$21:U$872,'H-32A-WP06a - Debt Serv Monthly'!$B$21:$B$872,'H-32A-WP06 - Debt Service'!$B78)</f>
        <v>0</v>
      </c>
      <c r="S78" s="359">
        <f>SUMIFS('H-32A-WP06a - Debt Serv Monthly'!V$21:V$872,'H-32A-WP06a - Debt Serv Monthly'!$B$21:$B$872,'H-32A-WP06 - Debt Service'!$B78)</f>
        <v>0</v>
      </c>
      <c r="T78" s="359">
        <f>SUMIFS('H-32A-WP06a - Debt Serv Monthly'!W$21:W$872,'H-32A-WP06a - Debt Serv Monthly'!$B$21:$B$872,'H-32A-WP06 - Debt Service'!$B78)</f>
        <v>0</v>
      </c>
      <c r="U78" s="359">
        <f>SUMIFS('H-32A-WP06a - Debt Serv Monthly'!X$21:X$872,'H-32A-WP06a - Debt Serv Monthly'!$B$21:$B$872,'H-32A-WP06 - Debt Service'!$B78)</f>
        <v>0</v>
      </c>
      <c r="V78" s="359">
        <f>SUMIFS('H-32A-WP06a - Debt Serv Monthly'!Y$21:Y$872,'H-32A-WP06a - Debt Serv Monthly'!$B$21:$B$872,'H-32A-WP06 - Debt Service'!$B78)</f>
        <v>0</v>
      </c>
      <c r="W78" s="359">
        <f>SUMIFS('H-32A-WP06a - Debt Serv Monthly'!Z$21:Z$872,'H-32A-WP06a - Debt Serv Monthly'!$B$21:$B$872,'H-32A-WP06 - Debt Service'!$B78)</f>
        <v>0</v>
      </c>
      <c r="X78" s="359">
        <f>SUMIFS('H-32A-WP06a - Debt Serv Monthly'!AA$21:AA$872,'H-32A-WP06a - Debt Serv Monthly'!$B$21:$B$872,'H-32A-WP06 - Debt Service'!$B78)</f>
        <v>0</v>
      </c>
      <c r="Y78" s="359">
        <f>SUMIFS('H-32A-WP06a - Debt Serv Monthly'!AB$21:AB$872,'H-32A-WP06a - Debt Serv Monthly'!$B$21:$B$872,'H-32A-WP06 - Debt Service'!$B78)</f>
        <v>0</v>
      </c>
      <c r="Z78" s="359">
        <f>SUMIFS('H-32A-WP06a - Debt Serv Monthly'!AC$21:AC$872,'H-32A-WP06a - Debt Serv Monthly'!$B$21:$B$872,'H-32A-WP06 - Debt Service'!$B78)</f>
        <v>0</v>
      </c>
      <c r="AA78" s="359">
        <f>SUMIFS('H-32A-WP06a - Debt Serv Monthly'!AD$21:AD$872,'H-32A-WP06a - Debt Serv Monthly'!$B$21:$B$872,'H-32A-WP06 - Debt Service'!$B78)</f>
        <v>0</v>
      </c>
      <c r="AB78" s="359">
        <f>SUMIFS('H-32A-WP06a - Debt Serv Monthly'!AE$21:AE$872,'H-32A-WP06a - Debt Serv Monthly'!$B$21:$B$872,'H-32A-WP06 - Debt Service'!$B78)</f>
        <v>0</v>
      </c>
      <c r="AC78" s="359">
        <f>SUMIFS('H-32A-WP06a - Debt Serv Monthly'!AG$21:AG$872,'H-32A-WP06a - Debt Serv Monthly'!$B$21:$B$872,'H-32A-WP06 - Debt Service'!$B78)</f>
        <v>0</v>
      </c>
      <c r="AD78" s="359">
        <f t="shared" si="5"/>
        <v>0</v>
      </c>
    </row>
    <row r="79" spans="2:30">
      <c r="B79" s="357">
        <f t="shared" si="0"/>
        <v>2066</v>
      </c>
      <c r="C79" s="575">
        <f>SUMIFS('H-32A-WP06a - Debt Serv Monthly'!$E$21:$E$872,'H-32A-WP06a - Debt Serv Monthly'!$B$21:$B$872,'H-32A-WP06 - Debt Service'!B79)</f>
        <v>0</v>
      </c>
      <c r="D79" s="575">
        <f>SUMIFS('H-32A-WP06a - Debt Serv Monthly'!F$21:F$872,'H-32A-WP06a - Debt Serv Monthly'!$B$21:$B$872,'H-32A-WP06 - Debt Service'!$B79)</f>
        <v>0</v>
      </c>
      <c r="E79" s="575">
        <f>SUMIFS('H-32A-WP06a - Debt Serv Monthly'!G$21:G$872,'H-32A-WP06a - Debt Serv Monthly'!$B$21:$B$872,'H-32A-WP06 - Debt Service'!$B79)</f>
        <v>0</v>
      </c>
      <c r="F79" s="575">
        <f>SUMIFS('H-32A-WP06a - Debt Serv Monthly'!H$21:H$872,'H-32A-WP06a - Debt Serv Monthly'!$B$21:$B$872,'H-32A-WP06 - Debt Service'!$B79)</f>
        <v>0</v>
      </c>
      <c r="G79" s="575">
        <f>SUMIFS('H-32A-WP06a - Debt Serv Monthly'!I$21:I$872,'H-32A-WP06a - Debt Serv Monthly'!$B$21:$B$872,'H-32A-WP06 - Debt Service'!$B79)</f>
        <v>0</v>
      </c>
      <c r="H79" s="575">
        <f>SUMIFS('H-32A-WP06a - Debt Serv Monthly'!J$21:J$872,'H-32A-WP06a - Debt Serv Monthly'!$B$21:$B$872,'H-32A-WP06 - Debt Service'!$B79)</f>
        <v>0</v>
      </c>
      <c r="I79" s="575">
        <f>SUMIFS('H-32A-WP06a - Debt Serv Monthly'!K$21:K$872,'H-32A-WP06a - Debt Serv Monthly'!$B$21:$B$872,'H-32A-WP06 - Debt Service'!$B79)</f>
        <v>0</v>
      </c>
      <c r="J79" s="575">
        <f>SUMIFS('H-32A-WP06a - Debt Serv Monthly'!L$21:L$872,'H-32A-WP06a - Debt Serv Monthly'!$B$21:$B$872,'H-32A-WP06 - Debt Service'!$B79)</f>
        <v>0</v>
      </c>
      <c r="K79" s="575">
        <f>SUMIFS('H-32A-WP06a - Debt Serv Monthly'!M$21:M$872,'H-32A-WP06a - Debt Serv Monthly'!$B$21:$B$872,'H-32A-WP06 - Debt Service'!$B79)</f>
        <v>0</v>
      </c>
      <c r="L79" s="575">
        <f>SUMIFS('H-32A-WP06a - Debt Serv Monthly'!N$21:N$872,'H-32A-WP06a - Debt Serv Monthly'!$B$21:$B$872,'H-32A-WP06 - Debt Service'!$B79)</f>
        <v>0</v>
      </c>
      <c r="M79" s="575">
        <f>SUMIFS('H-32A-WP06a - Debt Serv Monthly'!O$21:O$872,'H-32A-WP06a - Debt Serv Monthly'!$B$21:$B$872,'H-32A-WP06 - Debt Service'!$B79)</f>
        <v>0</v>
      </c>
      <c r="N79" s="575">
        <f>SUMIFS('H-32A-WP06a - Debt Serv Monthly'!P$21:P$872,'H-32A-WP06a - Debt Serv Monthly'!$B$21:$B$872,'H-32A-WP06 - Debt Service'!$B79)</f>
        <v>0</v>
      </c>
      <c r="O79" s="575">
        <f t="shared" si="4"/>
        <v>0</v>
      </c>
      <c r="Q79" s="357">
        <f t="shared" si="1"/>
        <v>2066</v>
      </c>
      <c r="R79" s="359">
        <f>SUMIFS('H-32A-WP06a - Debt Serv Monthly'!U$21:U$872,'H-32A-WP06a - Debt Serv Monthly'!$B$21:$B$872,'H-32A-WP06 - Debt Service'!$B79)</f>
        <v>0</v>
      </c>
      <c r="S79" s="359">
        <f>SUMIFS('H-32A-WP06a - Debt Serv Monthly'!V$21:V$872,'H-32A-WP06a - Debt Serv Monthly'!$B$21:$B$872,'H-32A-WP06 - Debt Service'!$B79)</f>
        <v>0</v>
      </c>
      <c r="T79" s="359">
        <f>SUMIFS('H-32A-WP06a - Debt Serv Monthly'!W$21:W$872,'H-32A-WP06a - Debt Serv Monthly'!$B$21:$B$872,'H-32A-WP06 - Debt Service'!$B79)</f>
        <v>0</v>
      </c>
      <c r="U79" s="359">
        <f>SUMIFS('H-32A-WP06a - Debt Serv Monthly'!X$21:X$872,'H-32A-WP06a - Debt Serv Monthly'!$B$21:$B$872,'H-32A-WP06 - Debt Service'!$B79)</f>
        <v>0</v>
      </c>
      <c r="V79" s="359">
        <f>SUMIFS('H-32A-WP06a - Debt Serv Monthly'!Y$21:Y$872,'H-32A-WP06a - Debt Serv Monthly'!$B$21:$B$872,'H-32A-WP06 - Debt Service'!$B79)</f>
        <v>0</v>
      </c>
      <c r="W79" s="359">
        <f>SUMIFS('H-32A-WP06a - Debt Serv Monthly'!Z$21:Z$872,'H-32A-WP06a - Debt Serv Monthly'!$B$21:$B$872,'H-32A-WP06 - Debt Service'!$B79)</f>
        <v>0</v>
      </c>
      <c r="X79" s="359">
        <f>SUMIFS('H-32A-WP06a - Debt Serv Monthly'!AA$21:AA$872,'H-32A-WP06a - Debt Serv Monthly'!$B$21:$B$872,'H-32A-WP06 - Debt Service'!$B79)</f>
        <v>0</v>
      </c>
      <c r="Y79" s="359">
        <f>SUMIFS('H-32A-WP06a - Debt Serv Monthly'!AB$21:AB$872,'H-32A-WP06a - Debt Serv Monthly'!$B$21:$B$872,'H-32A-WP06 - Debt Service'!$B79)</f>
        <v>0</v>
      </c>
      <c r="Z79" s="359">
        <f>SUMIFS('H-32A-WP06a - Debt Serv Monthly'!AC$21:AC$872,'H-32A-WP06a - Debt Serv Monthly'!$B$21:$B$872,'H-32A-WP06 - Debt Service'!$B79)</f>
        <v>0</v>
      </c>
      <c r="AA79" s="359">
        <f>SUMIFS('H-32A-WP06a - Debt Serv Monthly'!AD$21:AD$872,'H-32A-WP06a - Debt Serv Monthly'!$B$21:$B$872,'H-32A-WP06 - Debt Service'!$B79)</f>
        <v>0</v>
      </c>
      <c r="AB79" s="359">
        <f>SUMIFS('H-32A-WP06a - Debt Serv Monthly'!AE$21:AE$872,'H-32A-WP06a - Debt Serv Monthly'!$B$21:$B$872,'H-32A-WP06 - Debt Service'!$B79)</f>
        <v>0</v>
      </c>
      <c r="AC79" s="359">
        <f>SUMIFS('H-32A-WP06a - Debt Serv Monthly'!AG$21:AG$872,'H-32A-WP06a - Debt Serv Monthly'!$B$21:$B$872,'H-32A-WP06 - Debt Service'!$B79)</f>
        <v>0</v>
      </c>
      <c r="AD79" s="359">
        <f t="shared" si="5"/>
        <v>0</v>
      </c>
    </row>
    <row r="80" spans="2:30">
      <c r="B80" s="357">
        <f t="shared" si="0"/>
        <v>2067</v>
      </c>
      <c r="C80" s="575">
        <f>SUMIFS('H-32A-WP06a - Debt Serv Monthly'!$E$21:$E$872,'H-32A-WP06a - Debt Serv Monthly'!$B$21:$B$872,'H-32A-WP06 - Debt Service'!B80)</f>
        <v>0</v>
      </c>
      <c r="D80" s="575">
        <f>SUMIFS('H-32A-WP06a - Debt Serv Monthly'!F$21:F$872,'H-32A-WP06a - Debt Serv Monthly'!$B$21:$B$872,'H-32A-WP06 - Debt Service'!$B80)</f>
        <v>0</v>
      </c>
      <c r="E80" s="575">
        <f>SUMIFS('H-32A-WP06a - Debt Serv Monthly'!G$21:G$872,'H-32A-WP06a - Debt Serv Monthly'!$B$21:$B$872,'H-32A-WP06 - Debt Service'!$B80)</f>
        <v>0</v>
      </c>
      <c r="F80" s="575">
        <f>SUMIFS('H-32A-WP06a - Debt Serv Monthly'!H$21:H$872,'H-32A-WP06a - Debt Serv Monthly'!$B$21:$B$872,'H-32A-WP06 - Debt Service'!$B80)</f>
        <v>0</v>
      </c>
      <c r="G80" s="575">
        <f>SUMIFS('H-32A-WP06a - Debt Serv Monthly'!I$21:I$872,'H-32A-WP06a - Debt Serv Monthly'!$B$21:$B$872,'H-32A-WP06 - Debt Service'!$B80)</f>
        <v>0</v>
      </c>
      <c r="H80" s="575">
        <f>SUMIFS('H-32A-WP06a - Debt Serv Monthly'!J$21:J$872,'H-32A-WP06a - Debt Serv Monthly'!$B$21:$B$872,'H-32A-WP06 - Debt Service'!$B80)</f>
        <v>0</v>
      </c>
      <c r="I80" s="575">
        <f>SUMIFS('H-32A-WP06a - Debt Serv Monthly'!K$21:K$872,'H-32A-WP06a - Debt Serv Monthly'!$B$21:$B$872,'H-32A-WP06 - Debt Service'!$B80)</f>
        <v>0</v>
      </c>
      <c r="J80" s="575">
        <f>SUMIFS('H-32A-WP06a - Debt Serv Monthly'!L$21:L$872,'H-32A-WP06a - Debt Serv Monthly'!$B$21:$B$872,'H-32A-WP06 - Debt Service'!$B80)</f>
        <v>0</v>
      </c>
      <c r="K80" s="575">
        <f>SUMIFS('H-32A-WP06a - Debt Serv Monthly'!M$21:M$872,'H-32A-WP06a - Debt Serv Monthly'!$B$21:$B$872,'H-32A-WP06 - Debt Service'!$B80)</f>
        <v>0</v>
      </c>
      <c r="L80" s="575">
        <f>SUMIFS('H-32A-WP06a - Debt Serv Monthly'!N$21:N$872,'H-32A-WP06a - Debt Serv Monthly'!$B$21:$B$872,'H-32A-WP06 - Debt Service'!$B80)</f>
        <v>0</v>
      </c>
      <c r="M80" s="575">
        <f>SUMIFS('H-32A-WP06a - Debt Serv Monthly'!O$21:O$872,'H-32A-WP06a - Debt Serv Monthly'!$B$21:$B$872,'H-32A-WP06 - Debt Service'!$B80)</f>
        <v>0</v>
      </c>
      <c r="N80" s="575">
        <f>SUMIFS('H-32A-WP06a - Debt Serv Monthly'!P$21:P$872,'H-32A-WP06a - Debt Serv Monthly'!$B$21:$B$872,'H-32A-WP06 - Debt Service'!$B80)</f>
        <v>0</v>
      </c>
      <c r="O80" s="575">
        <f t="shared" si="4"/>
        <v>0</v>
      </c>
      <c r="Q80" s="357">
        <f t="shared" si="1"/>
        <v>2067</v>
      </c>
      <c r="R80" s="359">
        <f>SUMIFS('H-32A-WP06a - Debt Serv Monthly'!U$21:U$872,'H-32A-WP06a - Debt Serv Monthly'!$B$21:$B$872,'H-32A-WP06 - Debt Service'!$B80)</f>
        <v>0</v>
      </c>
      <c r="S80" s="359">
        <f>SUMIFS('H-32A-WP06a - Debt Serv Monthly'!V$21:V$872,'H-32A-WP06a - Debt Serv Monthly'!$B$21:$B$872,'H-32A-WP06 - Debt Service'!$B80)</f>
        <v>0</v>
      </c>
      <c r="T80" s="359">
        <f>SUMIFS('H-32A-WP06a - Debt Serv Monthly'!W$21:W$872,'H-32A-WP06a - Debt Serv Monthly'!$B$21:$B$872,'H-32A-WP06 - Debt Service'!$B80)</f>
        <v>0</v>
      </c>
      <c r="U80" s="359">
        <f>SUMIFS('H-32A-WP06a - Debt Serv Monthly'!X$21:X$872,'H-32A-WP06a - Debt Serv Monthly'!$B$21:$B$872,'H-32A-WP06 - Debt Service'!$B80)</f>
        <v>0</v>
      </c>
      <c r="V80" s="359">
        <f>SUMIFS('H-32A-WP06a - Debt Serv Monthly'!Y$21:Y$872,'H-32A-WP06a - Debt Serv Monthly'!$B$21:$B$872,'H-32A-WP06 - Debt Service'!$B80)</f>
        <v>0</v>
      </c>
      <c r="W80" s="359">
        <f>SUMIFS('H-32A-WP06a - Debt Serv Monthly'!Z$21:Z$872,'H-32A-WP06a - Debt Serv Monthly'!$B$21:$B$872,'H-32A-WP06 - Debt Service'!$B80)</f>
        <v>0</v>
      </c>
      <c r="X80" s="359">
        <f>SUMIFS('H-32A-WP06a - Debt Serv Monthly'!AA$21:AA$872,'H-32A-WP06a - Debt Serv Monthly'!$B$21:$B$872,'H-32A-WP06 - Debt Service'!$B80)</f>
        <v>0</v>
      </c>
      <c r="Y80" s="359">
        <f>SUMIFS('H-32A-WP06a - Debt Serv Monthly'!AB$21:AB$872,'H-32A-WP06a - Debt Serv Monthly'!$B$21:$B$872,'H-32A-WP06 - Debt Service'!$B80)</f>
        <v>0</v>
      </c>
      <c r="Z80" s="359">
        <f>SUMIFS('H-32A-WP06a - Debt Serv Monthly'!AC$21:AC$872,'H-32A-WP06a - Debt Serv Monthly'!$B$21:$B$872,'H-32A-WP06 - Debt Service'!$B80)</f>
        <v>0</v>
      </c>
      <c r="AA80" s="359">
        <f>SUMIFS('H-32A-WP06a - Debt Serv Monthly'!AD$21:AD$872,'H-32A-WP06a - Debt Serv Monthly'!$B$21:$B$872,'H-32A-WP06 - Debt Service'!$B80)</f>
        <v>0</v>
      </c>
      <c r="AB80" s="359">
        <f>SUMIFS('H-32A-WP06a - Debt Serv Monthly'!AE$21:AE$872,'H-32A-WP06a - Debt Serv Monthly'!$B$21:$B$872,'H-32A-WP06 - Debt Service'!$B80)</f>
        <v>0</v>
      </c>
      <c r="AC80" s="359">
        <f>SUMIFS('H-32A-WP06a - Debt Serv Monthly'!AG$21:AG$872,'H-32A-WP06a - Debt Serv Monthly'!$B$21:$B$872,'H-32A-WP06 - Debt Service'!$B80)</f>
        <v>0</v>
      </c>
      <c r="AD80" s="359">
        <f t="shared" si="5"/>
        <v>0</v>
      </c>
    </row>
    <row r="81" spans="2:30">
      <c r="B81" s="357">
        <f t="shared" si="0"/>
        <v>2068</v>
      </c>
      <c r="C81" s="575">
        <f>SUMIFS('H-32A-WP06a - Debt Serv Monthly'!$E$21:$E$872,'H-32A-WP06a - Debt Serv Monthly'!$B$21:$B$872,'H-32A-WP06 - Debt Service'!B81)</f>
        <v>0</v>
      </c>
      <c r="D81" s="575">
        <f>SUMIFS('H-32A-WP06a - Debt Serv Monthly'!F$21:F$872,'H-32A-WP06a - Debt Serv Monthly'!$B$21:$B$872,'H-32A-WP06 - Debt Service'!$B81)</f>
        <v>0</v>
      </c>
      <c r="E81" s="575">
        <f>SUMIFS('H-32A-WP06a - Debt Serv Monthly'!G$21:G$872,'H-32A-WP06a - Debt Serv Monthly'!$B$21:$B$872,'H-32A-WP06 - Debt Service'!$B81)</f>
        <v>0</v>
      </c>
      <c r="F81" s="575">
        <f>SUMIFS('H-32A-WP06a - Debt Serv Monthly'!H$21:H$872,'H-32A-WP06a - Debt Serv Monthly'!$B$21:$B$872,'H-32A-WP06 - Debt Service'!$B81)</f>
        <v>0</v>
      </c>
      <c r="G81" s="575">
        <f>SUMIFS('H-32A-WP06a - Debt Serv Monthly'!I$21:I$872,'H-32A-WP06a - Debt Serv Monthly'!$B$21:$B$872,'H-32A-WP06 - Debt Service'!$B81)</f>
        <v>0</v>
      </c>
      <c r="H81" s="575">
        <f>SUMIFS('H-32A-WP06a - Debt Serv Monthly'!J$21:J$872,'H-32A-WP06a - Debt Serv Monthly'!$B$21:$B$872,'H-32A-WP06 - Debt Service'!$B81)</f>
        <v>0</v>
      </c>
      <c r="I81" s="575">
        <f>SUMIFS('H-32A-WP06a - Debt Serv Monthly'!K$21:K$872,'H-32A-WP06a - Debt Serv Monthly'!$B$21:$B$872,'H-32A-WP06 - Debt Service'!$B81)</f>
        <v>0</v>
      </c>
      <c r="J81" s="575">
        <f>SUMIFS('H-32A-WP06a - Debt Serv Monthly'!L$21:L$872,'H-32A-WP06a - Debt Serv Monthly'!$B$21:$B$872,'H-32A-WP06 - Debt Service'!$B81)</f>
        <v>0</v>
      </c>
      <c r="K81" s="575">
        <f>SUMIFS('H-32A-WP06a - Debt Serv Monthly'!M$21:M$872,'H-32A-WP06a - Debt Serv Monthly'!$B$21:$B$872,'H-32A-WP06 - Debt Service'!$B81)</f>
        <v>0</v>
      </c>
      <c r="L81" s="575">
        <f>SUMIFS('H-32A-WP06a - Debt Serv Monthly'!N$21:N$872,'H-32A-WP06a - Debt Serv Monthly'!$B$21:$B$872,'H-32A-WP06 - Debt Service'!$B81)</f>
        <v>0</v>
      </c>
      <c r="M81" s="575">
        <f>SUMIFS('H-32A-WP06a - Debt Serv Monthly'!O$21:O$872,'H-32A-WP06a - Debt Serv Monthly'!$B$21:$B$872,'H-32A-WP06 - Debt Service'!$B81)</f>
        <v>0</v>
      </c>
      <c r="N81" s="575">
        <f>SUMIFS('H-32A-WP06a - Debt Serv Monthly'!P$21:P$872,'H-32A-WP06a - Debt Serv Monthly'!$B$21:$B$872,'H-32A-WP06 - Debt Service'!$B81)</f>
        <v>0</v>
      </c>
      <c r="O81" s="575">
        <f t="shared" si="4"/>
        <v>0</v>
      </c>
      <c r="Q81" s="357">
        <f t="shared" si="1"/>
        <v>2068</v>
      </c>
      <c r="R81" s="359">
        <f>SUMIFS('H-32A-WP06a - Debt Serv Monthly'!U$21:U$872,'H-32A-WP06a - Debt Serv Monthly'!$B$21:$B$872,'H-32A-WP06 - Debt Service'!$B81)</f>
        <v>0</v>
      </c>
      <c r="S81" s="359">
        <f>SUMIFS('H-32A-WP06a - Debt Serv Monthly'!V$21:V$872,'H-32A-WP06a - Debt Serv Monthly'!$B$21:$B$872,'H-32A-WP06 - Debt Service'!$B81)</f>
        <v>0</v>
      </c>
      <c r="T81" s="359">
        <f>SUMIFS('H-32A-WP06a - Debt Serv Monthly'!W$21:W$872,'H-32A-WP06a - Debt Serv Monthly'!$B$21:$B$872,'H-32A-WP06 - Debt Service'!$B81)</f>
        <v>0</v>
      </c>
      <c r="U81" s="359">
        <f>SUMIFS('H-32A-WP06a - Debt Serv Monthly'!X$21:X$872,'H-32A-WP06a - Debt Serv Monthly'!$B$21:$B$872,'H-32A-WP06 - Debt Service'!$B81)</f>
        <v>0</v>
      </c>
      <c r="V81" s="359">
        <f>SUMIFS('H-32A-WP06a - Debt Serv Monthly'!Y$21:Y$872,'H-32A-WP06a - Debt Serv Monthly'!$B$21:$B$872,'H-32A-WP06 - Debt Service'!$B81)</f>
        <v>0</v>
      </c>
      <c r="W81" s="359">
        <f>SUMIFS('H-32A-WP06a - Debt Serv Monthly'!Z$21:Z$872,'H-32A-WP06a - Debt Serv Monthly'!$B$21:$B$872,'H-32A-WP06 - Debt Service'!$B81)</f>
        <v>0</v>
      </c>
      <c r="X81" s="359">
        <f>SUMIFS('H-32A-WP06a - Debt Serv Monthly'!AA$21:AA$872,'H-32A-WP06a - Debt Serv Monthly'!$B$21:$B$872,'H-32A-WP06 - Debt Service'!$B81)</f>
        <v>0</v>
      </c>
      <c r="Y81" s="359">
        <f>SUMIFS('H-32A-WP06a - Debt Serv Monthly'!AB$21:AB$872,'H-32A-WP06a - Debt Serv Monthly'!$B$21:$B$872,'H-32A-WP06 - Debt Service'!$B81)</f>
        <v>0</v>
      </c>
      <c r="Z81" s="359">
        <f>SUMIFS('H-32A-WP06a - Debt Serv Monthly'!AC$21:AC$872,'H-32A-WP06a - Debt Serv Monthly'!$B$21:$B$872,'H-32A-WP06 - Debt Service'!$B81)</f>
        <v>0</v>
      </c>
      <c r="AA81" s="359">
        <f>SUMIFS('H-32A-WP06a - Debt Serv Monthly'!AD$21:AD$872,'H-32A-WP06a - Debt Serv Monthly'!$B$21:$B$872,'H-32A-WP06 - Debt Service'!$B81)</f>
        <v>0</v>
      </c>
      <c r="AB81" s="359">
        <f>SUMIFS('H-32A-WP06a - Debt Serv Monthly'!AE$21:AE$872,'H-32A-WP06a - Debt Serv Monthly'!$B$21:$B$872,'H-32A-WP06 - Debt Service'!$B81)</f>
        <v>0</v>
      </c>
      <c r="AC81" s="359">
        <f>SUMIFS('H-32A-WP06a - Debt Serv Monthly'!AG$21:AG$872,'H-32A-WP06a - Debt Serv Monthly'!$B$21:$B$872,'H-32A-WP06 - Debt Service'!$B81)</f>
        <v>0</v>
      </c>
      <c r="AD81" s="359">
        <f t="shared" si="5"/>
        <v>0</v>
      </c>
    </row>
    <row r="82" spans="2:30">
      <c r="B82" s="357">
        <f t="shared" si="0"/>
        <v>2069</v>
      </c>
      <c r="C82" s="575">
        <f>SUMIFS('H-32A-WP06a - Debt Serv Monthly'!$E$21:$E$872,'H-32A-WP06a - Debt Serv Monthly'!$B$21:$B$872,'H-32A-WP06 - Debt Service'!B82)</f>
        <v>0</v>
      </c>
      <c r="D82" s="575">
        <f>SUMIFS('H-32A-WP06a - Debt Serv Monthly'!F$21:F$872,'H-32A-WP06a - Debt Serv Monthly'!$B$21:$B$872,'H-32A-WP06 - Debt Service'!$B82)</f>
        <v>0</v>
      </c>
      <c r="E82" s="575">
        <f>SUMIFS('H-32A-WP06a - Debt Serv Monthly'!G$21:G$872,'H-32A-WP06a - Debt Serv Monthly'!$B$21:$B$872,'H-32A-WP06 - Debt Service'!$B82)</f>
        <v>0</v>
      </c>
      <c r="F82" s="575">
        <f>SUMIFS('H-32A-WP06a - Debt Serv Monthly'!H$21:H$872,'H-32A-WP06a - Debt Serv Monthly'!$B$21:$B$872,'H-32A-WP06 - Debt Service'!$B82)</f>
        <v>0</v>
      </c>
      <c r="G82" s="575">
        <f>SUMIFS('H-32A-WP06a - Debt Serv Monthly'!I$21:I$872,'H-32A-WP06a - Debt Serv Monthly'!$B$21:$B$872,'H-32A-WP06 - Debt Service'!$B82)</f>
        <v>0</v>
      </c>
      <c r="H82" s="575">
        <f>SUMIFS('H-32A-WP06a - Debt Serv Monthly'!J$21:J$872,'H-32A-WP06a - Debt Serv Monthly'!$B$21:$B$872,'H-32A-WP06 - Debt Service'!$B82)</f>
        <v>0</v>
      </c>
      <c r="I82" s="575">
        <f>SUMIFS('H-32A-WP06a - Debt Serv Monthly'!K$21:K$872,'H-32A-WP06a - Debt Serv Monthly'!$B$21:$B$872,'H-32A-WP06 - Debt Service'!$B82)</f>
        <v>0</v>
      </c>
      <c r="J82" s="575">
        <f>SUMIFS('H-32A-WP06a - Debt Serv Monthly'!L$21:L$872,'H-32A-WP06a - Debt Serv Monthly'!$B$21:$B$872,'H-32A-WP06 - Debt Service'!$B82)</f>
        <v>0</v>
      </c>
      <c r="K82" s="575">
        <f>SUMIFS('H-32A-WP06a - Debt Serv Monthly'!M$21:M$872,'H-32A-WP06a - Debt Serv Monthly'!$B$21:$B$872,'H-32A-WP06 - Debt Service'!$B82)</f>
        <v>0</v>
      </c>
      <c r="L82" s="575">
        <f>SUMIFS('H-32A-WP06a - Debt Serv Monthly'!N$21:N$872,'H-32A-WP06a - Debt Serv Monthly'!$B$21:$B$872,'H-32A-WP06 - Debt Service'!$B82)</f>
        <v>0</v>
      </c>
      <c r="M82" s="575">
        <f>SUMIFS('H-32A-WP06a - Debt Serv Monthly'!O$21:O$872,'H-32A-WP06a - Debt Serv Monthly'!$B$21:$B$872,'H-32A-WP06 - Debt Service'!$B82)</f>
        <v>0</v>
      </c>
      <c r="N82" s="575">
        <f>SUMIFS('H-32A-WP06a - Debt Serv Monthly'!P$21:P$872,'H-32A-WP06a - Debt Serv Monthly'!$B$21:$B$872,'H-32A-WP06 - Debt Service'!$B82)</f>
        <v>0</v>
      </c>
      <c r="O82" s="575">
        <f t="shared" si="4"/>
        <v>0</v>
      </c>
      <c r="Q82" s="357">
        <f t="shared" si="1"/>
        <v>2069</v>
      </c>
      <c r="R82" s="359">
        <f>SUMIFS('H-32A-WP06a - Debt Serv Monthly'!U$21:U$872,'H-32A-WP06a - Debt Serv Monthly'!$B$21:$B$872,'H-32A-WP06 - Debt Service'!$B82)</f>
        <v>0</v>
      </c>
      <c r="S82" s="359">
        <f>SUMIFS('H-32A-WP06a - Debt Serv Monthly'!V$21:V$872,'H-32A-WP06a - Debt Serv Monthly'!$B$21:$B$872,'H-32A-WP06 - Debt Service'!$B82)</f>
        <v>0</v>
      </c>
      <c r="T82" s="359">
        <f>SUMIFS('H-32A-WP06a - Debt Serv Monthly'!W$21:W$872,'H-32A-WP06a - Debt Serv Monthly'!$B$21:$B$872,'H-32A-WP06 - Debt Service'!$B82)</f>
        <v>0</v>
      </c>
      <c r="U82" s="359">
        <f>SUMIFS('H-32A-WP06a - Debt Serv Monthly'!X$21:X$872,'H-32A-WP06a - Debt Serv Monthly'!$B$21:$B$872,'H-32A-WP06 - Debt Service'!$B82)</f>
        <v>0</v>
      </c>
      <c r="V82" s="359">
        <f>SUMIFS('H-32A-WP06a - Debt Serv Monthly'!Y$21:Y$872,'H-32A-WP06a - Debt Serv Monthly'!$B$21:$B$872,'H-32A-WP06 - Debt Service'!$B82)</f>
        <v>0</v>
      </c>
      <c r="W82" s="359">
        <f>SUMIFS('H-32A-WP06a - Debt Serv Monthly'!Z$21:Z$872,'H-32A-WP06a - Debt Serv Monthly'!$B$21:$B$872,'H-32A-WP06 - Debt Service'!$B82)</f>
        <v>0</v>
      </c>
      <c r="X82" s="359">
        <f>SUMIFS('H-32A-WP06a - Debt Serv Monthly'!AA$21:AA$872,'H-32A-WP06a - Debt Serv Monthly'!$B$21:$B$872,'H-32A-WP06 - Debt Service'!$B82)</f>
        <v>0</v>
      </c>
      <c r="Y82" s="359">
        <f>SUMIFS('H-32A-WP06a - Debt Serv Monthly'!AB$21:AB$872,'H-32A-WP06a - Debt Serv Monthly'!$B$21:$B$872,'H-32A-WP06 - Debt Service'!$B82)</f>
        <v>0</v>
      </c>
      <c r="Z82" s="359">
        <f>SUMIFS('H-32A-WP06a - Debt Serv Monthly'!AC$21:AC$872,'H-32A-WP06a - Debt Serv Monthly'!$B$21:$B$872,'H-32A-WP06 - Debt Service'!$B82)</f>
        <v>0</v>
      </c>
      <c r="AA82" s="359">
        <f>SUMIFS('H-32A-WP06a - Debt Serv Monthly'!AD$21:AD$872,'H-32A-WP06a - Debt Serv Monthly'!$B$21:$B$872,'H-32A-WP06 - Debt Service'!$B82)</f>
        <v>0</v>
      </c>
      <c r="AB82" s="359">
        <f>SUMIFS('H-32A-WP06a - Debt Serv Monthly'!AE$21:AE$872,'H-32A-WP06a - Debt Serv Monthly'!$B$21:$B$872,'H-32A-WP06 - Debt Service'!$B82)</f>
        <v>0</v>
      </c>
      <c r="AC82" s="359">
        <f>SUMIFS('H-32A-WP06a - Debt Serv Monthly'!AG$21:AG$872,'H-32A-WP06a - Debt Serv Monthly'!$B$21:$B$872,'H-32A-WP06 - Debt Service'!$B82)</f>
        <v>0</v>
      </c>
      <c r="AD82" s="359">
        <f t="shared" si="5"/>
        <v>0</v>
      </c>
    </row>
    <row r="83" spans="2:30">
      <c r="B83" s="357">
        <f t="shared" si="0"/>
        <v>2070</v>
      </c>
      <c r="C83" s="575">
        <f>SUMIFS('H-32A-WP06a - Debt Serv Monthly'!$E$21:$E$872,'H-32A-WP06a - Debt Serv Monthly'!$B$21:$B$872,'H-32A-WP06 - Debt Service'!B83)</f>
        <v>0</v>
      </c>
      <c r="D83" s="575">
        <f>SUMIFS('H-32A-WP06a - Debt Serv Monthly'!F$21:F$872,'H-32A-WP06a - Debt Serv Monthly'!$B$21:$B$872,'H-32A-WP06 - Debt Service'!$B83)</f>
        <v>0</v>
      </c>
      <c r="E83" s="575">
        <f>SUMIFS('H-32A-WP06a - Debt Serv Monthly'!G$21:G$872,'H-32A-WP06a - Debt Serv Monthly'!$B$21:$B$872,'H-32A-WP06 - Debt Service'!$B83)</f>
        <v>0</v>
      </c>
      <c r="F83" s="575">
        <f>SUMIFS('H-32A-WP06a - Debt Serv Monthly'!H$21:H$872,'H-32A-WP06a - Debt Serv Monthly'!$B$21:$B$872,'H-32A-WP06 - Debt Service'!$B83)</f>
        <v>0</v>
      </c>
      <c r="G83" s="575">
        <f>SUMIFS('H-32A-WP06a - Debt Serv Monthly'!I$21:I$872,'H-32A-WP06a - Debt Serv Monthly'!$B$21:$B$872,'H-32A-WP06 - Debt Service'!$B83)</f>
        <v>0</v>
      </c>
      <c r="H83" s="575">
        <f>SUMIFS('H-32A-WP06a - Debt Serv Monthly'!J$21:J$872,'H-32A-WP06a - Debt Serv Monthly'!$B$21:$B$872,'H-32A-WP06 - Debt Service'!$B83)</f>
        <v>0</v>
      </c>
      <c r="I83" s="575">
        <f>SUMIFS('H-32A-WP06a - Debt Serv Monthly'!K$21:K$872,'H-32A-WP06a - Debt Serv Monthly'!$B$21:$B$872,'H-32A-WP06 - Debt Service'!$B83)</f>
        <v>0</v>
      </c>
      <c r="J83" s="575">
        <f>SUMIFS('H-32A-WP06a - Debt Serv Monthly'!L$21:L$872,'H-32A-WP06a - Debt Serv Monthly'!$B$21:$B$872,'H-32A-WP06 - Debt Service'!$B83)</f>
        <v>0</v>
      </c>
      <c r="K83" s="575">
        <f>SUMIFS('H-32A-WP06a - Debt Serv Monthly'!M$21:M$872,'H-32A-WP06a - Debt Serv Monthly'!$B$21:$B$872,'H-32A-WP06 - Debt Service'!$B83)</f>
        <v>0</v>
      </c>
      <c r="L83" s="575">
        <f>SUMIFS('H-32A-WP06a - Debt Serv Monthly'!N$21:N$872,'H-32A-WP06a - Debt Serv Monthly'!$B$21:$B$872,'H-32A-WP06 - Debt Service'!$B83)</f>
        <v>0</v>
      </c>
      <c r="M83" s="575">
        <f>SUMIFS('H-32A-WP06a - Debt Serv Monthly'!O$21:O$872,'H-32A-WP06a - Debt Serv Monthly'!$B$21:$B$872,'H-32A-WP06 - Debt Service'!$B83)</f>
        <v>0</v>
      </c>
      <c r="N83" s="575">
        <f>SUMIFS('H-32A-WP06a - Debt Serv Monthly'!P$21:P$872,'H-32A-WP06a - Debt Serv Monthly'!$B$21:$B$872,'H-32A-WP06 - Debt Service'!$B83)</f>
        <v>0</v>
      </c>
      <c r="O83" s="575">
        <f t="shared" si="4"/>
        <v>0</v>
      </c>
      <c r="Q83" s="357">
        <f t="shared" si="1"/>
        <v>2070</v>
      </c>
      <c r="R83" s="359">
        <f>SUMIFS('H-32A-WP06a - Debt Serv Monthly'!U$21:U$872,'H-32A-WP06a - Debt Serv Monthly'!$B$21:$B$872,'H-32A-WP06 - Debt Service'!$B83)</f>
        <v>0</v>
      </c>
      <c r="S83" s="359">
        <f>SUMIFS('H-32A-WP06a - Debt Serv Monthly'!V$21:V$872,'H-32A-WP06a - Debt Serv Monthly'!$B$21:$B$872,'H-32A-WP06 - Debt Service'!$B83)</f>
        <v>0</v>
      </c>
      <c r="T83" s="359">
        <f>SUMIFS('H-32A-WP06a - Debt Serv Monthly'!W$21:W$872,'H-32A-WP06a - Debt Serv Monthly'!$B$21:$B$872,'H-32A-WP06 - Debt Service'!$B83)</f>
        <v>0</v>
      </c>
      <c r="U83" s="359">
        <f>SUMIFS('H-32A-WP06a - Debt Serv Monthly'!X$21:X$872,'H-32A-WP06a - Debt Serv Monthly'!$B$21:$B$872,'H-32A-WP06 - Debt Service'!$B83)</f>
        <v>0</v>
      </c>
      <c r="V83" s="359">
        <f>SUMIFS('H-32A-WP06a - Debt Serv Monthly'!Y$21:Y$872,'H-32A-WP06a - Debt Serv Monthly'!$B$21:$B$872,'H-32A-WP06 - Debt Service'!$B83)</f>
        <v>0</v>
      </c>
      <c r="W83" s="359">
        <f>SUMIFS('H-32A-WP06a - Debt Serv Monthly'!Z$21:Z$872,'H-32A-WP06a - Debt Serv Monthly'!$B$21:$B$872,'H-32A-WP06 - Debt Service'!$B83)</f>
        <v>0</v>
      </c>
      <c r="X83" s="359">
        <f>SUMIFS('H-32A-WP06a - Debt Serv Monthly'!AA$21:AA$872,'H-32A-WP06a - Debt Serv Monthly'!$B$21:$B$872,'H-32A-WP06 - Debt Service'!$B83)</f>
        <v>0</v>
      </c>
      <c r="Y83" s="359">
        <f>SUMIFS('H-32A-WP06a - Debt Serv Monthly'!AB$21:AB$872,'H-32A-WP06a - Debt Serv Monthly'!$B$21:$B$872,'H-32A-WP06 - Debt Service'!$B83)</f>
        <v>0</v>
      </c>
      <c r="Z83" s="359">
        <f>SUMIFS('H-32A-WP06a - Debt Serv Monthly'!AC$21:AC$872,'H-32A-WP06a - Debt Serv Monthly'!$B$21:$B$872,'H-32A-WP06 - Debt Service'!$B83)</f>
        <v>0</v>
      </c>
      <c r="AA83" s="359">
        <f>SUMIFS('H-32A-WP06a - Debt Serv Monthly'!AD$21:AD$872,'H-32A-WP06a - Debt Serv Monthly'!$B$21:$B$872,'H-32A-WP06 - Debt Service'!$B83)</f>
        <v>0</v>
      </c>
      <c r="AB83" s="359">
        <f>SUMIFS('H-32A-WP06a - Debt Serv Monthly'!AE$21:AE$872,'H-32A-WP06a - Debt Serv Monthly'!$B$21:$B$872,'H-32A-WP06 - Debt Service'!$B83)</f>
        <v>0</v>
      </c>
      <c r="AC83" s="359">
        <f>SUMIFS('H-32A-WP06a - Debt Serv Monthly'!AG$21:AG$872,'H-32A-WP06a - Debt Serv Monthly'!$B$21:$B$872,'H-32A-WP06 - Debt Service'!$B83)</f>
        <v>0</v>
      </c>
      <c r="AD83" s="359">
        <f t="shared" si="5"/>
        <v>0</v>
      </c>
    </row>
    <row r="84" spans="2:30">
      <c r="B84" s="357">
        <f t="shared" si="0"/>
        <v>2071</v>
      </c>
      <c r="C84" s="575">
        <f>SUMIFS('H-32A-WP06a - Debt Serv Monthly'!$E$21:$E$872,'H-32A-WP06a - Debt Serv Monthly'!$B$21:$B$872,'H-32A-WP06 - Debt Service'!B84)</f>
        <v>0</v>
      </c>
      <c r="D84" s="575">
        <f>SUMIFS('H-32A-WP06a - Debt Serv Monthly'!F$21:F$872,'H-32A-WP06a - Debt Serv Monthly'!$B$21:$B$872,'H-32A-WP06 - Debt Service'!$B84)</f>
        <v>0</v>
      </c>
      <c r="E84" s="575">
        <f>SUMIFS('H-32A-WP06a - Debt Serv Monthly'!G$21:G$872,'H-32A-WP06a - Debt Serv Monthly'!$B$21:$B$872,'H-32A-WP06 - Debt Service'!$B84)</f>
        <v>0</v>
      </c>
      <c r="F84" s="575">
        <f>SUMIFS('H-32A-WP06a - Debt Serv Monthly'!H$21:H$872,'H-32A-WP06a - Debt Serv Monthly'!$B$21:$B$872,'H-32A-WP06 - Debt Service'!$B84)</f>
        <v>0</v>
      </c>
      <c r="G84" s="575">
        <f>SUMIFS('H-32A-WP06a - Debt Serv Monthly'!I$21:I$872,'H-32A-WP06a - Debt Serv Monthly'!$B$21:$B$872,'H-32A-WP06 - Debt Service'!$B84)</f>
        <v>0</v>
      </c>
      <c r="H84" s="575">
        <f>SUMIFS('H-32A-WP06a - Debt Serv Monthly'!J$21:J$872,'H-32A-WP06a - Debt Serv Monthly'!$B$21:$B$872,'H-32A-WP06 - Debt Service'!$B84)</f>
        <v>0</v>
      </c>
      <c r="I84" s="575">
        <f>SUMIFS('H-32A-WP06a - Debt Serv Monthly'!K$21:K$872,'H-32A-WP06a - Debt Serv Monthly'!$B$21:$B$872,'H-32A-WP06 - Debt Service'!$B84)</f>
        <v>0</v>
      </c>
      <c r="J84" s="575">
        <f>SUMIFS('H-32A-WP06a - Debt Serv Monthly'!L$21:L$872,'H-32A-WP06a - Debt Serv Monthly'!$B$21:$B$872,'H-32A-WP06 - Debt Service'!$B84)</f>
        <v>0</v>
      </c>
      <c r="K84" s="575">
        <f>SUMIFS('H-32A-WP06a - Debt Serv Monthly'!M$21:M$872,'H-32A-WP06a - Debt Serv Monthly'!$B$21:$B$872,'H-32A-WP06 - Debt Service'!$B84)</f>
        <v>0</v>
      </c>
      <c r="L84" s="575">
        <f>SUMIFS('H-32A-WP06a - Debt Serv Monthly'!N$21:N$872,'H-32A-WP06a - Debt Serv Monthly'!$B$21:$B$872,'H-32A-WP06 - Debt Service'!$B84)</f>
        <v>0</v>
      </c>
      <c r="M84" s="575">
        <f>SUMIFS('H-32A-WP06a - Debt Serv Monthly'!O$21:O$872,'H-32A-WP06a - Debt Serv Monthly'!$B$21:$B$872,'H-32A-WP06 - Debt Service'!$B84)</f>
        <v>0</v>
      </c>
      <c r="N84" s="575">
        <f>SUMIFS('H-32A-WP06a - Debt Serv Monthly'!P$21:P$872,'H-32A-WP06a - Debt Serv Monthly'!$B$21:$B$872,'H-32A-WP06 - Debt Service'!$B84)</f>
        <v>0</v>
      </c>
      <c r="O84" s="575">
        <f t="shared" si="4"/>
        <v>0</v>
      </c>
      <c r="Q84" s="357">
        <f t="shared" si="1"/>
        <v>2071</v>
      </c>
      <c r="R84" s="359">
        <f>SUMIFS('H-32A-WP06a - Debt Serv Monthly'!U$21:U$872,'H-32A-WP06a - Debt Serv Monthly'!$B$21:$B$872,'H-32A-WP06 - Debt Service'!$B84)</f>
        <v>0</v>
      </c>
      <c r="S84" s="359">
        <f>SUMIFS('H-32A-WP06a - Debt Serv Monthly'!V$21:V$872,'H-32A-WP06a - Debt Serv Monthly'!$B$21:$B$872,'H-32A-WP06 - Debt Service'!$B84)</f>
        <v>0</v>
      </c>
      <c r="T84" s="359">
        <f>SUMIFS('H-32A-WP06a - Debt Serv Monthly'!W$21:W$872,'H-32A-WP06a - Debt Serv Monthly'!$B$21:$B$872,'H-32A-WP06 - Debt Service'!$B84)</f>
        <v>0</v>
      </c>
      <c r="U84" s="359">
        <f>SUMIFS('H-32A-WP06a - Debt Serv Monthly'!X$21:X$872,'H-32A-WP06a - Debt Serv Monthly'!$B$21:$B$872,'H-32A-WP06 - Debt Service'!$B84)</f>
        <v>0</v>
      </c>
      <c r="V84" s="359">
        <f>SUMIFS('H-32A-WP06a - Debt Serv Monthly'!Y$21:Y$872,'H-32A-WP06a - Debt Serv Monthly'!$B$21:$B$872,'H-32A-WP06 - Debt Service'!$B84)</f>
        <v>0</v>
      </c>
      <c r="W84" s="359">
        <f>SUMIFS('H-32A-WP06a - Debt Serv Monthly'!Z$21:Z$872,'H-32A-WP06a - Debt Serv Monthly'!$B$21:$B$872,'H-32A-WP06 - Debt Service'!$B84)</f>
        <v>0</v>
      </c>
      <c r="X84" s="359">
        <f>SUMIFS('H-32A-WP06a - Debt Serv Monthly'!AA$21:AA$872,'H-32A-WP06a - Debt Serv Monthly'!$B$21:$B$872,'H-32A-WP06 - Debt Service'!$B84)</f>
        <v>0</v>
      </c>
      <c r="Y84" s="359">
        <f>SUMIFS('H-32A-WP06a - Debt Serv Monthly'!AB$21:AB$872,'H-32A-WP06a - Debt Serv Monthly'!$B$21:$B$872,'H-32A-WP06 - Debt Service'!$B84)</f>
        <v>0</v>
      </c>
      <c r="Z84" s="359">
        <f>SUMIFS('H-32A-WP06a - Debt Serv Monthly'!AC$21:AC$872,'H-32A-WP06a - Debt Serv Monthly'!$B$21:$B$872,'H-32A-WP06 - Debt Service'!$B84)</f>
        <v>0</v>
      </c>
      <c r="AA84" s="359">
        <f>SUMIFS('H-32A-WP06a - Debt Serv Monthly'!AD$21:AD$872,'H-32A-WP06a - Debt Serv Monthly'!$B$21:$B$872,'H-32A-WP06 - Debt Service'!$B84)</f>
        <v>0</v>
      </c>
      <c r="AB84" s="359">
        <f>SUMIFS('H-32A-WP06a - Debt Serv Monthly'!AE$21:AE$872,'H-32A-WP06a - Debt Serv Monthly'!$B$21:$B$872,'H-32A-WP06 - Debt Service'!$B84)</f>
        <v>0</v>
      </c>
      <c r="AC84" s="359">
        <f>SUMIFS('H-32A-WP06a - Debt Serv Monthly'!AG$21:AG$872,'H-32A-WP06a - Debt Serv Monthly'!$B$21:$B$872,'H-32A-WP06 - Debt Service'!$B84)</f>
        <v>0</v>
      </c>
      <c r="AD84" s="359">
        <f t="shared" si="5"/>
        <v>0</v>
      </c>
    </row>
    <row r="85" spans="2:30">
      <c r="B85" s="357">
        <f t="shared" si="0"/>
        <v>2072</v>
      </c>
      <c r="C85" s="575">
        <f>SUMIFS('H-32A-WP06a - Debt Serv Monthly'!$E$21:$E$872,'H-32A-WP06a - Debt Serv Monthly'!$B$21:$B$872,'H-32A-WP06 - Debt Service'!B85)</f>
        <v>0</v>
      </c>
      <c r="D85" s="575">
        <f>SUMIFS('H-32A-WP06a - Debt Serv Monthly'!F$21:F$872,'H-32A-WP06a - Debt Serv Monthly'!$B$21:$B$872,'H-32A-WP06 - Debt Service'!$B85)</f>
        <v>0</v>
      </c>
      <c r="E85" s="575">
        <f>SUMIFS('H-32A-WP06a - Debt Serv Monthly'!G$21:G$872,'H-32A-WP06a - Debt Serv Monthly'!$B$21:$B$872,'H-32A-WP06 - Debt Service'!$B85)</f>
        <v>0</v>
      </c>
      <c r="F85" s="575">
        <f>SUMIFS('H-32A-WP06a - Debt Serv Monthly'!H$21:H$872,'H-32A-WP06a - Debt Serv Monthly'!$B$21:$B$872,'H-32A-WP06 - Debt Service'!$B85)</f>
        <v>0</v>
      </c>
      <c r="G85" s="575">
        <f>SUMIFS('H-32A-WP06a - Debt Serv Monthly'!I$21:I$872,'H-32A-WP06a - Debt Serv Monthly'!$B$21:$B$872,'H-32A-WP06 - Debt Service'!$B85)</f>
        <v>0</v>
      </c>
      <c r="H85" s="575">
        <f>SUMIFS('H-32A-WP06a - Debt Serv Monthly'!J$21:J$872,'H-32A-WP06a - Debt Serv Monthly'!$B$21:$B$872,'H-32A-WP06 - Debt Service'!$B85)</f>
        <v>0</v>
      </c>
      <c r="I85" s="575">
        <f>SUMIFS('H-32A-WP06a - Debt Serv Monthly'!K$21:K$872,'H-32A-WP06a - Debt Serv Monthly'!$B$21:$B$872,'H-32A-WP06 - Debt Service'!$B85)</f>
        <v>0</v>
      </c>
      <c r="J85" s="575">
        <f>SUMIFS('H-32A-WP06a - Debt Serv Monthly'!L$21:L$872,'H-32A-WP06a - Debt Serv Monthly'!$B$21:$B$872,'H-32A-WP06 - Debt Service'!$B85)</f>
        <v>0</v>
      </c>
      <c r="K85" s="575">
        <f>SUMIFS('H-32A-WP06a - Debt Serv Monthly'!M$21:M$872,'H-32A-WP06a - Debt Serv Monthly'!$B$21:$B$872,'H-32A-WP06 - Debt Service'!$B85)</f>
        <v>0</v>
      </c>
      <c r="L85" s="575">
        <f>SUMIFS('H-32A-WP06a - Debt Serv Monthly'!N$21:N$872,'H-32A-WP06a - Debt Serv Monthly'!$B$21:$B$872,'H-32A-WP06 - Debt Service'!$B85)</f>
        <v>0</v>
      </c>
      <c r="M85" s="575">
        <f>SUMIFS('H-32A-WP06a - Debt Serv Monthly'!O$21:O$872,'H-32A-WP06a - Debt Serv Monthly'!$B$21:$B$872,'H-32A-WP06 - Debt Service'!$B85)</f>
        <v>0</v>
      </c>
      <c r="N85" s="575">
        <f>SUMIFS('H-32A-WP06a - Debt Serv Monthly'!P$21:P$872,'H-32A-WP06a - Debt Serv Monthly'!$B$21:$B$872,'H-32A-WP06 - Debt Service'!$B85)</f>
        <v>0</v>
      </c>
      <c r="O85" s="575">
        <f t="shared" si="4"/>
        <v>0</v>
      </c>
      <c r="Q85" s="357">
        <f t="shared" si="1"/>
        <v>2072</v>
      </c>
      <c r="R85" s="359">
        <f>SUMIFS('H-32A-WP06a - Debt Serv Monthly'!U$21:U$872,'H-32A-WP06a - Debt Serv Monthly'!$B$21:$B$872,'H-32A-WP06 - Debt Service'!$B85)</f>
        <v>0</v>
      </c>
      <c r="S85" s="359">
        <f>SUMIFS('H-32A-WP06a - Debt Serv Monthly'!V$21:V$872,'H-32A-WP06a - Debt Serv Monthly'!$B$21:$B$872,'H-32A-WP06 - Debt Service'!$B85)</f>
        <v>0</v>
      </c>
      <c r="T85" s="359">
        <f>SUMIFS('H-32A-WP06a - Debt Serv Monthly'!W$21:W$872,'H-32A-WP06a - Debt Serv Monthly'!$B$21:$B$872,'H-32A-WP06 - Debt Service'!$B85)</f>
        <v>0</v>
      </c>
      <c r="U85" s="359">
        <f>SUMIFS('H-32A-WP06a - Debt Serv Monthly'!X$21:X$872,'H-32A-WP06a - Debt Serv Monthly'!$B$21:$B$872,'H-32A-WP06 - Debt Service'!$B85)</f>
        <v>0</v>
      </c>
      <c r="V85" s="359">
        <f>SUMIFS('H-32A-WP06a - Debt Serv Monthly'!Y$21:Y$872,'H-32A-WP06a - Debt Serv Monthly'!$B$21:$B$872,'H-32A-WP06 - Debt Service'!$B85)</f>
        <v>0</v>
      </c>
      <c r="W85" s="359">
        <f>SUMIFS('H-32A-WP06a - Debt Serv Monthly'!Z$21:Z$872,'H-32A-WP06a - Debt Serv Monthly'!$B$21:$B$872,'H-32A-WP06 - Debt Service'!$B85)</f>
        <v>0</v>
      </c>
      <c r="X85" s="359">
        <f>SUMIFS('H-32A-WP06a - Debt Serv Monthly'!AA$21:AA$872,'H-32A-WP06a - Debt Serv Monthly'!$B$21:$B$872,'H-32A-WP06 - Debt Service'!$B85)</f>
        <v>0</v>
      </c>
      <c r="Y85" s="359">
        <f>SUMIFS('H-32A-WP06a - Debt Serv Monthly'!AB$21:AB$872,'H-32A-WP06a - Debt Serv Monthly'!$B$21:$B$872,'H-32A-WP06 - Debt Service'!$B85)</f>
        <v>0</v>
      </c>
      <c r="Z85" s="359">
        <f>SUMIFS('H-32A-WP06a - Debt Serv Monthly'!AC$21:AC$872,'H-32A-WP06a - Debt Serv Monthly'!$B$21:$B$872,'H-32A-WP06 - Debt Service'!$B85)</f>
        <v>0</v>
      </c>
      <c r="AA85" s="359">
        <f>SUMIFS('H-32A-WP06a - Debt Serv Monthly'!AD$21:AD$872,'H-32A-WP06a - Debt Serv Monthly'!$B$21:$B$872,'H-32A-WP06 - Debt Service'!$B85)</f>
        <v>0</v>
      </c>
      <c r="AB85" s="359">
        <f>SUMIFS('H-32A-WP06a - Debt Serv Monthly'!AE$21:AE$872,'H-32A-WP06a - Debt Serv Monthly'!$B$21:$B$872,'H-32A-WP06 - Debt Service'!$B85)</f>
        <v>0</v>
      </c>
      <c r="AC85" s="359">
        <f>SUMIFS('H-32A-WP06a - Debt Serv Monthly'!AG$21:AG$872,'H-32A-WP06a - Debt Serv Monthly'!$B$21:$B$872,'H-32A-WP06 - Debt Service'!$B85)</f>
        <v>0</v>
      </c>
      <c r="AD85" s="359">
        <f t="shared" si="5"/>
        <v>0</v>
      </c>
    </row>
    <row r="86" spans="2:30">
      <c r="B86" s="357">
        <f t="shared" si="0"/>
        <v>2073</v>
      </c>
      <c r="C86" s="575">
        <f>SUMIFS('H-32A-WP06a - Debt Serv Monthly'!$E$21:$E$872,'H-32A-WP06a - Debt Serv Monthly'!$B$21:$B$872,'H-32A-WP06 - Debt Service'!B86)</f>
        <v>0</v>
      </c>
      <c r="D86" s="575">
        <f>SUMIFS('H-32A-WP06a - Debt Serv Monthly'!F$21:F$872,'H-32A-WP06a - Debt Serv Monthly'!$B$21:$B$872,'H-32A-WP06 - Debt Service'!$B86)</f>
        <v>0</v>
      </c>
      <c r="E86" s="575">
        <f>SUMIFS('H-32A-WP06a - Debt Serv Monthly'!G$21:G$872,'H-32A-WP06a - Debt Serv Monthly'!$B$21:$B$872,'H-32A-WP06 - Debt Service'!$B86)</f>
        <v>0</v>
      </c>
      <c r="F86" s="575">
        <f>SUMIFS('H-32A-WP06a - Debt Serv Monthly'!H$21:H$872,'H-32A-WP06a - Debt Serv Monthly'!$B$21:$B$872,'H-32A-WP06 - Debt Service'!$B86)</f>
        <v>0</v>
      </c>
      <c r="G86" s="575">
        <f>SUMIFS('H-32A-WP06a - Debt Serv Monthly'!I$21:I$872,'H-32A-WP06a - Debt Serv Monthly'!$B$21:$B$872,'H-32A-WP06 - Debt Service'!$B86)</f>
        <v>0</v>
      </c>
      <c r="H86" s="575">
        <f>SUMIFS('H-32A-WP06a - Debt Serv Monthly'!J$21:J$872,'H-32A-WP06a - Debt Serv Monthly'!$B$21:$B$872,'H-32A-WP06 - Debt Service'!$B86)</f>
        <v>0</v>
      </c>
      <c r="I86" s="575">
        <f>SUMIFS('H-32A-WP06a - Debt Serv Monthly'!K$21:K$872,'H-32A-WP06a - Debt Serv Monthly'!$B$21:$B$872,'H-32A-WP06 - Debt Service'!$B86)</f>
        <v>0</v>
      </c>
      <c r="J86" s="575">
        <f>SUMIFS('H-32A-WP06a - Debt Serv Monthly'!L$21:L$872,'H-32A-WP06a - Debt Serv Monthly'!$B$21:$B$872,'H-32A-WP06 - Debt Service'!$B86)</f>
        <v>0</v>
      </c>
      <c r="K86" s="575">
        <f>SUMIFS('H-32A-WP06a - Debt Serv Monthly'!M$21:M$872,'H-32A-WP06a - Debt Serv Monthly'!$B$21:$B$872,'H-32A-WP06 - Debt Service'!$B86)</f>
        <v>0</v>
      </c>
      <c r="L86" s="575">
        <f>SUMIFS('H-32A-WP06a - Debt Serv Monthly'!N$21:N$872,'H-32A-WP06a - Debt Serv Monthly'!$B$21:$B$872,'H-32A-WP06 - Debt Service'!$B86)</f>
        <v>0</v>
      </c>
      <c r="M86" s="575">
        <f>SUMIFS('H-32A-WP06a - Debt Serv Monthly'!O$21:O$872,'H-32A-WP06a - Debt Serv Monthly'!$B$21:$B$872,'H-32A-WP06 - Debt Service'!$B86)</f>
        <v>0</v>
      </c>
      <c r="N86" s="575">
        <f>SUMIFS('H-32A-WP06a - Debt Serv Monthly'!P$21:P$872,'H-32A-WP06a - Debt Serv Monthly'!$B$21:$B$872,'H-32A-WP06 - Debt Service'!$B86)</f>
        <v>0</v>
      </c>
      <c r="O86" s="575">
        <f t="shared" si="4"/>
        <v>0</v>
      </c>
      <c r="Q86" s="357">
        <f t="shared" si="1"/>
        <v>2073</v>
      </c>
      <c r="R86" s="359">
        <f>SUMIFS('H-32A-WP06a - Debt Serv Monthly'!U$21:U$872,'H-32A-WP06a - Debt Serv Monthly'!$B$21:$B$872,'H-32A-WP06 - Debt Service'!$B86)</f>
        <v>0</v>
      </c>
      <c r="S86" s="359">
        <f>SUMIFS('H-32A-WP06a - Debt Serv Monthly'!V$21:V$872,'H-32A-WP06a - Debt Serv Monthly'!$B$21:$B$872,'H-32A-WP06 - Debt Service'!$B86)</f>
        <v>0</v>
      </c>
      <c r="T86" s="359">
        <f>SUMIFS('H-32A-WP06a - Debt Serv Monthly'!W$21:W$872,'H-32A-WP06a - Debt Serv Monthly'!$B$21:$B$872,'H-32A-WP06 - Debt Service'!$B86)</f>
        <v>0</v>
      </c>
      <c r="U86" s="359">
        <f>SUMIFS('H-32A-WP06a - Debt Serv Monthly'!X$21:X$872,'H-32A-WP06a - Debt Serv Monthly'!$B$21:$B$872,'H-32A-WP06 - Debt Service'!$B86)</f>
        <v>0</v>
      </c>
      <c r="V86" s="359">
        <f>SUMIFS('H-32A-WP06a - Debt Serv Monthly'!Y$21:Y$872,'H-32A-WP06a - Debt Serv Monthly'!$B$21:$B$872,'H-32A-WP06 - Debt Service'!$B86)</f>
        <v>0</v>
      </c>
      <c r="W86" s="359">
        <f>SUMIFS('H-32A-WP06a - Debt Serv Monthly'!Z$21:Z$872,'H-32A-WP06a - Debt Serv Monthly'!$B$21:$B$872,'H-32A-WP06 - Debt Service'!$B86)</f>
        <v>0</v>
      </c>
      <c r="X86" s="359">
        <f>SUMIFS('H-32A-WP06a - Debt Serv Monthly'!AA$21:AA$872,'H-32A-WP06a - Debt Serv Monthly'!$B$21:$B$872,'H-32A-WP06 - Debt Service'!$B86)</f>
        <v>0</v>
      </c>
      <c r="Y86" s="359">
        <f>SUMIFS('H-32A-WP06a - Debt Serv Monthly'!AB$21:AB$872,'H-32A-WP06a - Debt Serv Monthly'!$B$21:$B$872,'H-32A-WP06 - Debt Service'!$B86)</f>
        <v>0</v>
      </c>
      <c r="Z86" s="359">
        <f>SUMIFS('H-32A-WP06a - Debt Serv Monthly'!AC$21:AC$872,'H-32A-WP06a - Debt Serv Monthly'!$B$21:$B$872,'H-32A-WP06 - Debt Service'!$B86)</f>
        <v>0</v>
      </c>
      <c r="AA86" s="359">
        <f>SUMIFS('H-32A-WP06a - Debt Serv Monthly'!AD$21:AD$872,'H-32A-WP06a - Debt Serv Monthly'!$B$21:$B$872,'H-32A-WP06 - Debt Service'!$B86)</f>
        <v>0</v>
      </c>
      <c r="AB86" s="359">
        <f>SUMIFS('H-32A-WP06a - Debt Serv Monthly'!AE$21:AE$872,'H-32A-WP06a - Debt Serv Monthly'!$B$21:$B$872,'H-32A-WP06 - Debt Service'!$B86)</f>
        <v>0</v>
      </c>
      <c r="AC86" s="359">
        <f>SUMIFS('H-32A-WP06a - Debt Serv Monthly'!AG$21:AG$872,'H-32A-WP06a - Debt Serv Monthly'!$B$21:$B$872,'H-32A-WP06 - Debt Service'!$B86)</f>
        <v>0</v>
      </c>
      <c r="AD86" s="359">
        <f t="shared" si="5"/>
        <v>0</v>
      </c>
    </row>
    <row r="87" spans="2:30">
      <c r="B87" s="357">
        <f t="shared" si="0"/>
        <v>2074</v>
      </c>
      <c r="C87" s="575">
        <f>SUMIFS('H-32A-WP06a - Debt Serv Monthly'!$E$21:$E$872,'H-32A-WP06a - Debt Serv Monthly'!$B$21:$B$872,'H-32A-WP06 - Debt Service'!B87)</f>
        <v>0</v>
      </c>
      <c r="D87" s="575">
        <f>SUMIFS('H-32A-WP06a - Debt Serv Monthly'!F$21:F$872,'H-32A-WP06a - Debt Serv Monthly'!$B$21:$B$872,'H-32A-WP06 - Debt Service'!$B87)</f>
        <v>0</v>
      </c>
      <c r="E87" s="575">
        <f>SUMIFS('H-32A-WP06a - Debt Serv Monthly'!G$21:G$872,'H-32A-WP06a - Debt Serv Monthly'!$B$21:$B$872,'H-32A-WP06 - Debt Service'!$B87)</f>
        <v>0</v>
      </c>
      <c r="F87" s="575">
        <f>SUMIFS('H-32A-WP06a - Debt Serv Monthly'!H$21:H$872,'H-32A-WP06a - Debt Serv Monthly'!$B$21:$B$872,'H-32A-WP06 - Debt Service'!$B87)</f>
        <v>0</v>
      </c>
      <c r="G87" s="575">
        <f>SUMIFS('H-32A-WP06a - Debt Serv Monthly'!I$21:I$872,'H-32A-WP06a - Debt Serv Monthly'!$B$21:$B$872,'H-32A-WP06 - Debt Service'!$B87)</f>
        <v>0</v>
      </c>
      <c r="H87" s="575">
        <f>SUMIFS('H-32A-WP06a - Debt Serv Monthly'!J$21:J$872,'H-32A-WP06a - Debt Serv Monthly'!$B$21:$B$872,'H-32A-WP06 - Debt Service'!$B87)</f>
        <v>0</v>
      </c>
      <c r="I87" s="575">
        <f>SUMIFS('H-32A-WP06a - Debt Serv Monthly'!K$21:K$872,'H-32A-WP06a - Debt Serv Monthly'!$B$21:$B$872,'H-32A-WP06 - Debt Service'!$B87)</f>
        <v>0</v>
      </c>
      <c r="J87" s="575">
        <f>SUMIFS('H-32A-WP06a - Debt Serv Monthly'!L$21:L$872,'H-32A-WP06a - Debt Serv Monthly'!$B$21:$B$872,'H-32A-WP06 - Debt Service'!$B87)</f>
        <v>0</v>
      </c>
      <c r="K87" s="575">
        <f>SUMIFS('H-32A-WP06a - Debt Serv Monthly'!M$21:M$872,'H-32A-WP06a - Debt Serv Monthly'!$B$21:$B$872,'H-32A-WP06 - Debt Service'!$B87)</f>
        <v>0</v>
      </c>
      <c r="L87" s="575">
        <f>SUMIFS('H-32A-WP06a - Debt Serv Monthly'!N$21:N$872,'H-32A-WP06a - Debt Serv Monthly'!$B$21:$B$872,'H-32A-WP06 - Debt Service'!$B87)</f>
        <v>0</v>
      </c>
      <c r="M87" s="575">
        <f>SUMIFS('H-32A-WP06a - Debt Serv Monthly'!O$21:O$872,'H-32A-WP06a - Debt Serv Monthly'!$B$21:$B$872,'H-32A-WP06 - Debt Service'!$B87)</f>
        <v>0</v>
      </c>
      <c r="N87" s="575">
        <f>SUMIFS('H-32A-WP06a - Debt Serv Monthly'!P$21:P$872,'H-32A-WP06a - Debt Serv Monthly'!$B$21:$B$872,'H-32A-WP06 - Debt Service'!$B87)</f>
        <v>0</v>
      </c>
      <c r="O87" s="575">
        <f t="shared" si="4"/>
        <v>0</v>
      </c>
      <c r="Q87" s="357">
        <f t="shared" si="1"/>
        <v>2074</v>
      </c>
      <c r="R87" s="359">
        <f>SUMIFS('H-32A-WP06a - Debt Serv Monthly'!U$21:U$872,'H-32A-WP06a - Debt Serv Monthly'!$B$21:$B$872,'H-32A-WP06 - Debt Service'!$B87)</f>
        <v>0</v>
      </c>
      <c r="S87" s="359">
        <f>SUMIFS('H-32A-WP06a - Debt Serv Monthly'!V$21:V$872,'H-32A-WP06a - Debt Serv Monthly'!$B$21:$B$872,'H-32A-WP06 - Debt Service'!$B87)</f>
        <v>0</v>
      </c>
      <c r="T87" s="359">
        <f>SUMIFS('H-32A-WP06a - Debt Serv Monthly'!W$21:W$872,'H-32A-WP06a - Debt Serv Monthly'!$B$21:$B$872,'H-32A-WP06 - Debt Service'!$B87)</f>
        <v>0</v>
      </c>
      <c r="U87" s="359">
        <f>SUMIFS('H-32A-WP06a - Debt Serv Monthly'!X$21:X$872,'H-32A-WP06a - Debt Serv Monthly'!$B$21:$B$872,'H-32A-WP06 - Debt Service'!$B87)</f>
        <v>0</v>
      </c>
      <c r="V87" s="359">
        <f>SUMIFS('H-32A-WP06a - Debt Serv Monthly'!Y$21:Y$872,'H-32A-WP06a - Debt Serv Monthly'!$B$21:$B$872,'H-32A-WP06 - Debt Service'!$B87)</f>
        <v>0</v>
      </c>
      <c r="W87" s="359">
        <f>SUMIFS('H-32A-WP06a - Debt Serv Monthly'!Z$21:Z$872,'H-32A-WP06a - Debt Serv Monthly'!$B$21:$B$872,'H-32A-WP06 - Debt Service'!$B87)</f>
        <v>0</v>
      </c>
      <c r="X87" s="359">
        <f>SUMIFS('H-32A-WP06a - Debt Serv Monthly'!AA$21:AA$872,'H-32A-WP06a - Debt Serv Monthly'!$B$21:$B$872,'H-32A-WP06 - Debt Service'!$B87)</f>
        <v>0</v>
      </c>
      <c r="Y87" s="359">
        <f>SUMIFS('H-32A-WP06a - Debt Serv Monthly'!AB$21:AB$872,'H-32A-WP06a - Debt Serv Monthly'!$B$21:$B$872,'H-32A-WP06 - Debt Service'!$B87)</f>
        <v>0</v>
      </c>
      <c r="Z87" s="359">
        <f>SUMIFS('H-32A-WP06a - Debt Serv Monthly'!AC$21:AC$872,'H-32A-WP06a - Debt Serv Monthly'!$B$21:$B$872,'H-32A-WP06 - Debt Service'!$B87)</f>
        <v>0</v>
      </c>
      <c r="AA87" s="359">
        <f>SUMIFS('H-32A-WP06a - Debt Serv Monthly'!AD$21:AD$872,'H-32A-WP06a - Debt Serv Monthly'!$B$21:$B$872,'H-32A-WP06 - Debt Service'!$B87)</f>
        <v>0</v>
      </c>
      <c r="AB87" s="359">
        <f>SUMIFS('H-32A-WP06a - Debt Serv Monthly'!AE$21:AE$872,'H-32A-WP06a - Debt Serv Monthly'!$B$21:$B$872,'H-32A-WP06 - Debt Service'!$B87)</f>
        <v>0</v>
      </c>
      <c r="AC87" s="359">
        <f>SUMIFS('H-32A-WP06a - Debt Serv Monthly'!AG$21:AG$872,'H-32A-WP06a - Debt Serv Monthly'!$B$21:$B$872,'H-32A-WP06 - Debt Service'!$B87)</f>
        <v>0</v>
      </c>
      <c r="AD87" s="359">
        <f t="shared" si="5"/>
        <v>0</v>
      </c>
    </row>
    <row r="88" spans="2:30">
      <c r="B88" s="357">
        <f t="shared" si="0"/>
        <v>2075</v>
      </c>
      <c r="C88" s="575">
        <f>SUMIFS('H-32A-WP06a - Debt Serv Monthly'!$E$21:$E$872,'H-32A-WP06a - Debt Serv Monthly'!$B$21:$B$872,'H-32A-WP06 - Debt Service'!B88)</f>
        <v>0</v>
      </c>
      <c r="D88" s="575">
        <f>SUMIFS('H-32A-WP06a - Debt Serv Monthly'!F$21:F$872,'H-32A-WP06a - Debt Serv Monthly'!$B$21:$B$872,'H-32A-WP06 - Debt Service'!$B88)</f>
        <v>0</v>
      </c>
      <c r="E88" s="575">
        <f>SUMIFS('H-32A-WP06a - Debt Serv Monthly'!G$21:G$872,'H-32A-WP06a - Debt Serv Monthly'!$B$21:$B$872,'H-32A-WP06 - Debt Service'!$B88)</f>
        <v>0</v>
      </c>
      <c r="F88" s="575">
        <f>SUMIFS('H-32A-WP06a - Debt Serv Monthly'!H$21:H$872,'H-32A-WP06a - Debt Serv Monthly'!$B$21:$B$872,'H-32A-WP06 - Debt Service'!$B88)</f>
        <v>0</v>
      </c>
      <c r="G88" s="575">
        <f>SUMIFS('H-32A-WP06a - Debt Serv Monthly'!I$21:I$872,'H-32A-WP06a - Debt Serv Monthly'!$B$21:$B$872,'H-32A-WP06 - Debt Service'!$B88)</f>
        <v>0</v>
      </c>
      <c r="H88" s="575">
        <f>SUMIFS('H-32A-WP06a - Debt Serv Monthly'!J$21:J$872,'H-32A-WP06a - Debt Serv Monthly'!$B$21:$B$872,'H-32A-WP06 - Debt Service'!$B88)</f>
        <v>0</v>
      </c>
      <c r="I88" s="575">
        <f>SUMIFS('H-32A-WP06a - Debt Serv Monthly'!K$21:K$872,'H-32A-WP06a - Debt Serv Monthly'!$B$21:$B$872,'H-32A-WP06 - Debt Service'!$B88)</f>
        <v>0</v>
      </c>
      <c r="J88" s="575">
        <f>SUMIFS('H-32A-WP06a - Debt Serv Monthly'!L$21:L$872,'H-32A-WP06a - Debt Serv Monthly'!$B$21:$B$872,'H-32A-WP06 - Debt Service'!$B88)</f>
        <v>0</v>
      </c>
      <c r="K88" s="575">
        <f>SUMIFS('H-32A-WP06a - Debt Serv Monthly'!M$21:M$872,'H-32A-WP06a - Debt Serv Monthly'!$B$21:$B$872,'H-32A-WP06 - Debt Service'!$B88)</f>
        <v>0</v>
      </c>
      <c r="L88" s="575">
        <f>SUMIFS('H-32A-WP06a - Debt Serv Monthly'!N$21:N$872,'H-32A-WP06a - Debt Serv Monthly'!$B$21:$B$872,'H-32A-WP06 - Debt Service'!$B88)</f>
        <v>0</v>
      </c>
      <c r="M88" s="575">
        <f>SUMIFS('H-32A-WP06a - Debt Serv Monthly'!O$21:O$872,'H-32A-WP06a - Debt Serv Monthly'!$B$21:$B$872,'H-32A-WP06 - Debt Service'!$B88)</f>
        <v>0</v>
      </c>
      <c r="N88" s="575">
        <f>SUMIFS('H-32A-WP06a - Debt Serv Monthly'!P$21:P$872,'H-32A-WP06a - Debt Serv Monthly'!$B$21:$B$872,'H-32A-WP06 - Debt Service'!$B88)</f>
        <v>0</v>
      </c>
      <c r="O88" s="575">
        <f t="shared" si="4"/>
        <v>0</v>
      </c>
      <c r="Q88" s="357">
        <f t="shared" si="1"/>
        <v>2075</v>
      </c>
      <c r="R88" s="359">
        <f>SUMIFS('H-32A-WP06a - Debt Serv Monthly'!U$21:U$872,'H-32A-WP06a - Debt Serv Monthly'!$B$21:$B$872,'H-32A-WP06 - Debt Service'!$B88)</f>
        <v>0</v>
      </c>
      <c r="S88" s="359">
        <f>SUMIFS('H-32A-WP06a - Debt Serv Monthly'!V$21:V$872,'H-32A-WP06a - Debt Serv Monthly'!$B$21:$B$872,'H-32A-WP06 - Debt Service'!$B88)</f>
        <v>0</v>
      </c>
      <c r="T88" s="359">
        <f>SUMIFS('H-32A-WP06a - Debt Serv Monthly'!W$21:W$872,'H-32A-WP06a - Debt Serv Monthly'!$B$21:$B$872,'H-32A-WP06 - Debt Service'!$B88)</f>
        <v>0</v>
      </c>
      <c r="U88" s="359">
        <f>SUMIFS('H-32A-WP06a - Debt Serv Monthly'!X$21:X$872,'H-32A-WP06a - Debt Serv Monthly'!$B$21:$B$872,'H-32A-WP06 - Debt Service'!$B88)</f>
        <v>0</v>
      </c>
      <c r="V88" s="359">
        <f>SUMIFS('H-32A-WP06a - Debt Serv Monthly'!Y$21:Y$872,'H-32A-WP06a - Debt Serv Monthly'!$B$21:$B$872,'H-32A-WP06 - Debt Service'!$B88)</f>
        <v>0</v>
      </c>
      <c r="W88" s="359">
        <f>SUMIFS('H-32A-WP06a - Debt Serv Monthly'!Z$21:Z$872,'H-32A-WP06a - Debt Serv Monthly'!$B$21:$B$872,'H-32A-WP06 - Debt Service'!$B88)</f>
        <v>0</v>
      </c>
      <c r="X88" s="359">
        <f>SUMIFS('H-32A-WP06a - Debt Serv Monthly'!AA$21:AA$872,'H-32A-WP06a - Debt Serv Monthly'!$B$21:$B$872,'H-32A-WP06 - Debt Service'!$B88)</f>
        <v>0</v>
      </c>
      <c r="Y88" s="359">
        <f>SUMIFS('H-32A-WP06a - Debt Serv Monthly'!AB$21:AB$872,'H-32A-WP06a - Debt Serv Monthly'!$B$21:$B$872,'H-32A-WP06 - Debt Service'!$B88)</f>
        <v>0</v>
      </c>
      <c r="Z88" s="359">
        <f>SUMIFS('H-32A-WP06a - Debt Serv Monthly'!AC$21:AC$872,'H-32A-WP06a - Debt Serv Monthly'!$B$21:$B$872,'H-32A-WP06 - Debt Service'!$B88)</f>
        <v>0</v>
      </c>
      <c r="AA88" s="359">
        <f>SUMIFS('H-32A-WP06a - Debt Serv Monthly'!AD$21:AD$872,'H-32A-WP06a - Debt Serv Monthly'!$B$21:$B$872,'H-32A-WP06 - Debt Service'!$B88)</f>
        <v>0</v>
      </c>
      <c r="AB88" s="359">
        <f>SUMIFS('H-32A-WP06a - Debt Serv Monthly'!AE$21:AE$872,'H-32A-WP06a - Debt Serv Monthly'!$B$21:$B$872,'H-32A-WP06 - Debt Service'!$B88)</f>
        <v>0</v>
      </c>
      <c r="AC88" s="359">
        <f>SUMIFS('H-32A-WP06a - Debt Serv Monthly'!AG$21:AG$872,'H-32A-WP06a - Debt Serv Monthly'!$B$21:$B$872,'H-32A-WP06 - Debt Service'!$B88)</f>
        <v>0</v>
      </c>
      <c r="AD88" s="359">
        <f t="shared" si="5"/>
        <v>0</v>
      </c>
    </row>
    <row r="89" spans="2:30">
      <c r="B89" s="357">
        <f t="shared" si="0"/>
        <v>2076</v>
      </c>
      <c r="C89" s="575">
        <f>SUMIFS('H-32A-WP06a - Debt Serv Monthly'!$E$21:$E$872,'H-32A-WP06a - Debt Serv Monthly'!$B$21:$B$872,'H-32A-WP06 - Debt Service'!B89)</f>
        <v>0</v>
      </c>
      <c r="D89" s="575">
        <f>SUMIFS('H-32A-WP06a - Debt Serv Monthly'!F$21:F$872,'H-32A-WP06a - Debt Serv Monthly'!$B$21:$B$872,'H-32A-WP06 - Debt Service'!$B89)</f>
        <v>0</v>
      </c>
      <c r="E89" s="575">
        <f>SUMIFS('H-32A-WP06a - Debt Serv Monthly'!G$21:G$872,'H-32A-WP06a - Debt Serv Monthly'!$B$21:$B$872,'H-32A-WP06 - Debt Service'!$B89)</f>
        <v>0</v>
      </c>
      <c r="F89" s="575">
        <f>SUMIFS('H-32A-WP06a - Debt Serv Monthly'!H$21:H$872,'H-32A-WP06a - Debt Serv Monthly'!$B$21:$B$872,'H-32A-WP06 - Debt Service'!$B89)</f>
        <v>0</v>
      </c>
      <c r="G89" s="575">
        <f>SUMIFS('H-32A-WP06a - Debt Serv Monthly'!I$21:I$872,'H-32A-WP06a - Debt Serv Monthly'!$B$21:$B$872,'H-32A-WP06 - Debt Service'!$B89)</f>
        <v>0</v>
      </c>
      <c r="H89" s="575">
        <f>SUMIFS('H-32A-WP06a - Debt Serv Monthly'!J$21:J$872,'H-32A-WP06a - Debt Serv Monthly'!$B$21:$B$872,'H-32A-WP06 - Debt Service'!$B89)</f>
        <v>0</v>
      </c>
      <c r="I89" s="575">
        <f>SUMIFS('H-32A-WP06a - Debt Serv Monthly'!K$21:K$872,'H-32A-WP06a - Debt Serv Monthly'!$B$21:$B$872,'H-32A-WP06 - Debt Service'!$B89)</f>
        <v>0</v>
      </c>
      <c r="J89" s="575">
        <f>SUMIFS('H-32A-WP06a - Debt Serv Monthly'!L$21:L$872,'H-32A-WP06a - Debt Serv Monthly'!$B$21:$B$872,'H-32A-WP06 - Debt Service'!$B89)</f>
        <v>0</v>
      </c>
      <c r="K89" s="575">
        <f>SUMIFS('H-32A-WP06a - Debt Serv Monthly'!M$21:M$872,'H-32A-WP06a - Debt Serv Monthly'!$B$21:$B$872,'H-32A-WP06 - Debt Service'!$B89)</f>
        <v>0</v>
      </c>
      <c r="L89" s="575">
        <f>SUMIFS('H-32A-WP06a - Debt Serv Monthly'!N$21:N$872,'H-32A-WP06a - Debt Serv Monthly'!$B$21:$B$872,'H-32A-WP06 - Debt Service'!$B89)</f>
        <v>0</v>
      </c>
      <c r="M89" s="575">
        <f>SUMIFS('H-32A-WP06a - Debt Serv Monthly'!O$21:O$872,'H-32A-WP06a - Debt Serv Monthly'!$B$21:$B$872,'H-32A-WP06 - Debt Service'!$B89)</f>
        <v>0</v>
      </c>
      <c r="N89" s="575">
        <f>SUMIFS('H-32A-WP06a - Debt Serv Monthly'!P$21:P$872,'H-32A-WP06a - Debt Serv Monthly'!$B$21:$B$872,'H-32A-WP06 - Debt Service'!$B89)</f>
        <v>0</v>
      </c>
      <c r="O89" s="575">
        <f t="shared" si="4"/>
        <v>0</v>
      </c>
      <c r="Q89" s="357">
        <f t="shared" si="1"/>
        <v>2076</v>
      </c>
      <c r="R89" s="359">
        <f>SUMIFS('H-32A-WP06a - Debt Serv Monthly'!U$21:U$872,'H-32A-WP06a - Debt Serv Monthly'!$B$21:$B$872,'H-32A-WP06 - Debt Service'!$B89)</f>
        <v>0</v>
      </c>
      <c r="S89" s="359">
        <f>SUMIFS('H-32A-WP06a - Debt Serv Monthly'!V$21:V$872,'H-32A-WP06a - Debt Serv Monthly'!$B$21:$B$872,'H-32A-WP06 - Debt Service'!$B89)</f>
        <v>0</v>
      </c>
      <c r="T89" s="359">
        <f>SUMIFS('H-32A-WP06a - Debt Serv Monthly'!W$21:W$872,'H-32A-WP06a - Debt Serv Monthly'!$B$21:$B$872,'H-32A-WP06 - Debt Service'!$B89)</f>
        <v>0</v>
      </c>
      <c r="U89" s="359">
        <f>SUMIFS('H-32A-WP06a - Debt Serv Monthly'!X$21:X$872,'H-32A-WP06a - Debt Serv Monthly'!$B$21:$B$872,'H-32A-WP06 - Debt Service'!$B89)</f>
        <v>0</v>
      </c>
      <c r="V89" s="359">
        <f>SUMIFS('H-32A-WP06a - Debt Serv Monthly'!Y$21:Y$872,'H-32A-WP06a - Debt Serv Monthly'!$B$21:$B$872,'H-32A-WP06 - Debt Service'!$B89)</f>
        <v>0</v>
      </c>
      <c r="W89" s="359">
        <f>SUMIFS('H-32A-WP06a - Debt Serv Monthly'!Z$21:Z$872,'H-32A-WP06a - Debt Serv Monthly'!$B$21:$B$872,'H-32A-WP06 - Debt Service'!$B89)</f>
        <v>0</v>
      </c>
      <c r="X89" s="359">
        <f>SUMIFS('H-32A-WP06a - Debt Serv Monthly'!AA$21:AA$872,'H-32A-WP06a - Debt Serv Monthly'!$B$21:$B$872,'H-32A-WP06 - Debt Service'!$B89)</f>
        <v>0</v>
      </c>
      <c r="Y89" s="359">
        <f>SUMIFS('H-32A-WP06a - Debt Serv Monthly'!AB$21:AB$872,'H-32A-WP06a - Debt Serv Monthly'!$B$21:$B$872,'H-32A-WP06 - Debt Service'!$B89)</f>
        <v>0</v>
      </c>
      <c r="Z89" s="359">
        <f>SUMIFS('H-32A-WP06a - Debt Serv Monthly'!AC$21:AC$872,'H-32A-WP06a - Debt Serv Monthly'!$B$21:$B$872,'H-32A-WP06 - Debt Service'!$B89)</f>
        <v>0</v>
      </c>
      <c r="AA89" s="359">
        <f>SUMIFS('H-32A-WP06a - Debt Serv Monthly'!AD$21:AD$872,'H-32A-WP06a - Debt Serv Monthly'!$B$21:$B$872,'H-32A-WP06 - Debt Service'!$B89)</f>
        <v>0</v>
      </c>
      <c r="AB89" s="359">
        <f>SUMIFS('H-32A-WP06a - Debt Serv Monthly'!AE$21:AE$872,'H-32A-WP06a - Debt Serv Monthly'!$B$21:$B$872,'H-32A-WP06 - Debt Service'!$B89)</f>
        <v>0</v>
      </c>
      <c r="AC89" s="359">
        <f>SUMIFS('H-32A-WP06a - Debt Serv Monthly'!AG$21:AG$872,'H-32A-WP06a - Debt Serv Monthly'!$B$21:$B$872,'H-32A-WP06 - Debt Service'!$B89)</f>
        <v>0</v>
      </c>
      <c r="AD89" s="359">
        <f t="shared" si="5"/>
        <v>0</v>
      </c>
    </row>
    <row r="90" spans="2:30">
      <c r="B90" s="357">
        <f t="shared" si="0"/>
        <v>2077</v>
      </c>
      <c r="C90" s="575">
        <f>SUMIFS('H-32A-WP06a - Debt Serv Monthly'!$E$21:$E$872,'H-32A-WP06a - Debt Serv Monthly'!$B$21:$B$872,'H-32A-WP06 - Debt Service'!B90)</f>
        <v>0</v>
      </c>
      <c r="D90" s="575">
        <f>SUMIFS('H-32A-WP06a - Debt Serv Monthly'!F$21:F$872,'H-32A-WP06a - Debt Serv Monthly'!$B$21:$B$872,'H-32A-WP06 - Debt Service'!$B90)</f>
        <v>0</v>
      </c>
      <c r="E90" s="575">
        <f>SUMIFS('H-32A-WP06a - Debt Serv Monthly'!G$21:G$872,'H-32A-WP06a - Debt Serv Monthly'!$B$21:$B$872,'H-32A-WP06 - Debt Service'!$B90)</f>
        <v>0</v>
      </c>
      <c r="F90" s="575">
        <f>SUMIFS('H-32A-WP06a - Debt Serv Monthly'!H$21:H$872,'H-32A-WP06a - Debt Serv Monthly'!$B$21:$B$872,'H-32A-WP06 - Debt Service'!$B90)</f>
        <v>0</v>
      </c>
      <c r="G90" s="575">
        <f>SUMIFS('H-32A-WP06a - Debt Serv Monthly'!I$21:I$872,'H-32A-WP06a - Debt Serv Monthly'!$B$21:$B$872,'H-32A-WP06 - Debt Service'!$B90)</f>
        <v>0</v>
      </c>
      <c r="H90" s="575">
        <f>SUMIFS('H-32A-WP06a - Debt Serv Monthly'!J$21:J$872,'H-32A-WP06a - Debt Serv Monthly'!$B$21:$B$872,'H-32A-WP06 - Debt Service'!$B90)</f>
        <v>0</v>
      </c>
      <c r="I90" s="575">
        <f>SUMIFS('H-32A-WP06a - Debt Serv Monthly'!K$21:K$872,'H-32A-WP06a - Debt Serv Monthly'!$B$21:$B$872,'H-32A-WP06 - Debt Service'!$B90)</f>
        <v>0</v>
      </c>
      <c r="J90" s="575">
        <f>SUMIFS('H-32A-WP06a - Debt Serv Monthly'!L$21:L$872,'H-32A-WP06a - Debt Serv Monthly'!$B$21:$B$872,'H-32A-WP06 - Debt Service'!$B90)</f>
        <v>0</v>
      </c>
      <c r="K90" s="575">
        <f>SUMIFS('H-32A-WP06a - Debt Serv Monthly'!M$21:M$872,'H-32A-WP06a - Debt Serv Monthly'!$B$21:$B$872,'H-32A-WP06 - Debt Service'!$B90)</f>
        <v>0</v>
      </c>
      <c r="L90" s="575">
        <f>SUMIFS('H-32A-WP06a - Debt Serv Monthly'!N$21:N$872,'H-32A-WP06a - Debt Serv Monthly'!$B$21:$B$872,'H-32A-WP06 - Debt Service'!$B90)</f>
        <v>0</v>
      </c>
      <c r="M90" s="575">
        <f>SUMIFS('H-32A-WP06a - Debt Serv Monthly'!O$21:O$872,'H-32A-WP06a - Debt Serv Monthly'!$B$21:$B$872,'H-32A-WP06 - Debt Service'!$B90)</f>
        <v>0</v>
      </c>
      <c r="N90" s="575">
        <f>SUMIFS('H-32A-WP06a - Debt Serv Monthly'!P$21:P$872,'H-32A-WP06a - Debt Serv Monthly'!$B$21:$B$872,'H-32A-WP06 - Debt Service'!$B90)</f>
        <v>0</v>
      </c>
      <c r="O90" s="575">
        <f t="shared" si="4"/>
        <v>0</v>
      </c>
      <c r="Q90" s="357">
        <f t="shared" si="1"/>
        <v>2077</v>
      </c>
      <c r="R90" s="359">
        <f>SUMIFS('H-32A-WP06a - Debt Serv Monthly'!U$21:U$872,'H-32A-WP06a - Debt Serv Monthly'!$B$21:$B$872,'H-32A-WP06 - Debt Service'!$B90)</f>
        <v>0</v>
      </c>
      <c r="S90" s="359">
        <f>SUMIFS('H-32A-WP06a - Debt Serv Monthly'!V$21:V$872,'H-32A-WP06a - Debt Serv Monthly'!$B$21:$B$872,'H-32A-WP06 - Debt Service'!$B90)</f>
        <v>0</v>
      </c>
      <c r="T90" s="359">
        <f>SUMIFS('H-32A-WP06a - Debt Serv Monthly'!W$21:W$872,'H-32A-WP06a - Debt Serv Monthly'!$B$21:$B$872,'H-32A-WP06 - Debt Service'!$B90)</f>
        <v>0</v>
      </c>
      <c r="U90" s="359">
        <f>SUMIFS('H-32A-WP06a - Debt Serv Monthly'!X$21:X$872,'H-32A-WP06a - Debt Serv Monthly'!$B$21:$B$872,'H-32A-WP06 - Debt Service'!$B90)</f>
        <v>0</v>
      </c>
      <c r="V90" s="359">
        <f>SUMIFS('H-32A-WP06a - Debt Serv Monthly'!Y$21:Y$872,'H-32A-WP06a - Debt Serv Monthly'!$B$21:$B$872,'H-32A-WP06 - Debt Service'!$B90)</f>
        <v>0</v>
      </c>
      <c r="W90" s="359">
        <f>SUMIFS('H-32A-WP06a - Debt Serv Monthly'!Z$21:Z$872,'H-32A-WP06a - Debt Serv Monthly'!$B$21:$B$872,'H-32A-WP06 - Debt Service'!$B90)</f>
        <v>0</v>
      </c>
      <c r="X90" s="359">
        <f>SUMIFS('H-32A-WP06a - Debt Serv Monthly'!AA$21:AA$872,'H-32A-WP06a - Debt Serv Monthly'!$B$21:$B$872,'H-32A-WP06 - Debt Service'!$B90)</f>
        <v>0</v>
      </c>
      <c r="Y90" s="359">
        <f>SUMIFS('H-32A-WP06a - Debt Serv Monthly'!AB$21:AB$872,'H-32A-WP06a - Debt Serv Monthly'!$B$21:$B$872,'H-32A-WP06 - Debt Service'!$B90)</f>
        <v>0</v>
      </c>
      <c r="Z90" s="359">
        <f>SUMIFS('H-32A-WP06a - Debt Serv Monthly'!AC$21:AC$872,'H-32A-WP06a - Debt Serv Monthly'!$B$21:$B$872,'H-32A-WP06 - Debt Service'!$B90)</f>
        <v>0</v>
      </c>
      <c r="AA90" s="359">
        <f>SUMIFS('H-32A-WP06a - Debt Serv Monthly'!AD$21:AD$872,'H-32A-WP06a - Debt Serv Monthly'!$B$21:$B$872,'H-32A-WP06 - Debt Service'!$B90)</f>
        <v>0</v>
      </c>
      <c r="AB90" s="359">
        <f>SUMIFS('H-32A-WP06a - Debt Serv Monthly'!AE$21:AE$872,'H-32A-WP06a - Debt Serv Monthly'!$B$21:$B$872,'H-32A-WP06 - Debt Service'!$B90)</f>
        <v>0</v>
      </c>
      <c r="AC90" s="359">
        <f>SUMIFS('H-32A-WP06a - Debt Serv Monthly'!AG$21:AG$872,'H-32A-WP06a - Debt Serv Monthly'!$B$21:$B$872,'H-32A-WP06 - Debt Service'!$B90)</f>
        <v>0</v>
      </c>
      <c r="AD90" s="359">
        <f t="shared" si="5"/>
        <v>0</v>
      </c>
    </row>
    <row r="91" spans="2:30">
      <c r="B91" s="357">
        <f t="shared" si="0"/>
        <v>2078</v>
      </c>
      <c r="C91" s="575">
        <f>SUMIFS('H-32A-WP06a - Debt Serv Monthly'!$E$21:$E$872,'H-32A-WP06a - Debt Serv Monthly'!$B$21:$B$872,'H-32A-WP06 - Debt Service'!B91)</f>
        <v>0</v>
      </c>
      <c r="D91" s="575">
        <f>SUMIFS('H-32A-WP06a - Debt Serv Monthly'!F$21:F$872,'H-32A-WP06a - Debt Serv Monthly'!$B$21:$B$872,'H-32A-WP06 - Debt Service'!$B91)</f>
        <v>0</v>
      </c>
      <c r="E91" s="575">
        <f>SUMIFS('H-32A-WP06a - Debt Serv Monthly'!G$21:G$872,'H-32A-WP06a - Debt Serv Monthly'!$B$21:$B$872,'H-32A-WP06 - Debt Service'!$B91)</f>
        <v>0</v>
      </c>
      <c r="F91" s="575">
        <f>SUMIFS('H-32A-WP06a - Debt Serv Monthly'!H$21:H$872,'H-32A-WP06a - Debt Serv Monthly'!$B$21:$B$872,'H-32A-WP06 - Debt Service'!$B91)</f>
        <v>0</v>
      </c>
      <c r="G91" s="575">
        <f>SUMIFS('H-32A-WP06a - Debt Serv Monthly'!I$21:I$872,'H-32A-WP06a - Debt Serv Monthly'!$B$21:$B$872,'H-32A-WP06 - Debt Service'!$B91)</f>
        <v>0</v>
      </c>
      <c r="H91" s="575">
        <f>SUMIFS('H-32A-WP06a - Debt Serv Monthly'!J$21:J$872,'H-32A-WP06a - Debt Serv Monthly'!$B$21:$B$872,'H-32A-WP06 - Debt Service'!$B91)</f>
        <v>0</v>
      </c>
      <c r="I91" s="575">
        <f>SUMIFS('H-32A-WP06a - Debt Serv Monthly'!K$21:K$872,'H-32A-WP06a - Debt Serv Monthly'!$B$21:$B$872,'H-32A-WP06 - Debt Service'!$B91)</f>
        <v>0</v>
      </c>
      <c r="J91" s="575">
        <f>SUMIFS('H-32A-WP06a - Debt Serv Monthly'!L$21:L$872,'H-32A-WP06a - Debt Serv Monthly'!$B$21:$B$872,'H-32A-WP06 - Debt Service'!$B91)</f>
        <v>0</v>
      </c>
      <c r="K91" s="575">
        <f>SUMIFS('H-32A-WP06a - Debt Serv Monthly'!M$21:M$872,'H-32A-WP06a - Debt Serv Monthly'!$B$21:$B$872,'H-32A-WP06 - Debt Service'!$B91)</f>
        <v>0</v>
      </c>
      <c r="L91" s="575">
        <f>SUMIFS('H-32A-WP06a - Debt Serv Monthly'!N$21:N$872,'H-32A-WP06a - Debt Serv Monthly'!$B$21:$B$872,'H-32A-WP06 - Debt Service'!$B91)</f>
        <v>0</v>
      </c>
      <c r="M91" s="575">
        <f>SUMIFS('H-32A-WP06a - Debt Serv Monthly'!O$21:O$872,'H-32A-WP06a - Debt Serv Monthly'!$B$21:$B$872,'H-32A-WP06 - Debt Service'!$B91)</f>
        <v>0</v>
      </c>
      <c r="N91" s="575">
        <f>SUMIFS('H-32A-WP06a - Debt Serv Monthly'!P$21:P$872,'H-32A-WP06a - Debt Serv Monthly'!$B$21:$B$872,'H-32A-WP06 - Debt Service'!$B91)</f>
        <v>0</v>
      </c>
      <c r="O91" s="575">
        <f t="shared" si="4"/>
        <v>0</v>
      </c>
      <c r="Q91" s="357">
        <f t="shared" si="1"/>
        <v>2078</v>
      </c>
      <c r="R91" s="359">
        <f>SUMIFS('H-32A-WP06a - Debt Serv Monthly'!U$21:U$872,'H-32A-WP06a - Debt Serv Monthly'!$B$21:$B$872,'H-32A-WP06 - Debt Service'!$B91)</f>
        <v>0</v>
      </c>
      <c r="S91" s="359">
        <f>SUMIFS('H-32A-WP06a - Debt Serv Monthly'!V$21:V$872,'H-32A-WP06a - Debt Serv Monthly'!$B$21:$B$872,'H-32A-WP06 - Debt Service'!$B91)</f>
        <v>0</v>
      </c>
      <c r="T91" s="359">
        <f>SUMIFS('H-32A-WP06a - Debt Serv Monthly'!W$21:W$872,'H-32A-WP06a - Debt Serv Monthly'!$B$21:$B$872,'H-32A-WP06 - Debt Service'!$B91)</f>
        <v>0</v>
      </c>
      <c r="U91" s="359">
        <f>SUMIFS('H-32A-WP06a - Debt Serv Monthly'!X$21:X$872,'H-32A-WP06a - Debt Serv Monthly'!$B$21:$B$872,'H-32A-WP06 - Debt Service'!$B91)</f>
        <v>0</v>
      </c>
      <c r="V91" s="359">
        <f>SUMIFS('H-32A-WP06a - Debt Serv Monthly'!Y$21:Y$872,'H-32A-WP06a - Debt Serv Monthly'!$B$21:$B$872,'H-32A-WP06 - Debt Service'!$B91)</f>
        <v>0</v>
      </c>
      <c r="W91" s="359">
        <f>SUMIFS('H-32A-WP06a - Debt Serv Monthly'!Z$21:Z$872,'H-32A-WP06a - Debt Serv Monthly'!$B$21:$B$872,'H-32A-WP06 - Debt Service'!$B91)</f>
        <v>0</v>
      </c>
      <c r="X91" s="359">
        <f>SUMIFS('H-32A-WP06a - Debt Serv Monthly'!AA$21:AA$872,'H-32A-WP06a - Debt Serv Monthly'!$B$21:$B$872,'H-32A-WP06 - Debt Service'!$B91)</f>
        <v>0</v>
      </c>
      <c r="Y91" s="359">
        <f>SUMIFS('H-32A-WP06a - Debt Serv Monthly'!AB$21:AB$872,'H-32A-WP06a - Debt Serv Monthly'!$B$21:$B$872,'H-32A-WP06 - Debt Service'!$B91)</f>
        <v>0</v>
      </c>
      <c r="Z91" s="359">
        <f>SUMIFS('H-32A-WP06a - Debt Serv Monthly'!AC$21:AC$872,'H-32A-WP06a - Debt Serv Monthly'!$B$21:$B$872,'H-32A-WP06 - Debt Service'!$B91)</f>
        <v>0</v>
      </c>
      <c r="AA91" s="359">
        <f>SUMIFS('H-32A-WP06a - Debt Serv Monthly'!AD$21:AD$872,'H-32A-WP06a - Debt Serv Monthly'!$B$21:$B$872,'H-32A-WP06 - Debt Service'!$B91)</f>
        <v>0</v>
      </c>
      <c r="AB91" s="359">
        <f>SUMIFS('H-32A-WP06a - Debt Serv Monthly'!AE$21:AE$872,'H-32A-WP06a - Debt Serv Monthly'!$B$21:$B$872,'H-32A-WP06 - Debt Service'!$B91)</f>
        <v>0</v>
      </c>
      <c r="AC91" s="359">
        <f>SUMIFS('H-32A-WP06a - Debt Serv Monthly'!AG$21:AG$872,'H-32A-WP06a - Debt Serv Monthly'!$B$21:$B$872,'H-32A-WP06 - Debt Service'!$B91)</f>
        <v>0</v>
      </c>
      <c r="AD91" s="359">
        <f t="shared" si="5"/>
        <v>0</v>
      </c>
    </row>
    <row r="92" spans="2:30">
      <c r="B92" s="357">
        <f t="shared" si="0"/>
        <v>2079</v>
      </c>
      <c r="C92" s="575">
        <f>SUMIFS('H-32A-WP06a - Debt Serv Monthly'!$E$21:$E$872,'H-32A-WP06a - Debt Serv Monthly'!$B$21:$B$872,'H-32A-WP06 - Debt Service'!B92)</f>
        <v>0</v>
      </c>
      <c r="D92" s="575">
        <f>SUMIFS('H-32A-WP06a - Debt Serv Monthly'!F$21:F$872,'H-32A-WP06a - Debt Serv Monthly'!$B$21:$B$872,'H-32A-WP06 - Debt Service'!$B92)</f>
        <v>0</v>
      </c>
      <c r="E92" s="575">
        <f>SUMIFS('H-32A-WP06a - Debt Serv Monthly'!G$21:G$872,'H-32A-WP06a - Debt Serv Monthly'!$B$21:$B$872,'H-32A-WP06 - Debt Service'!$B92)</f>
        <v>0</v>
      </c>
      <c r="F92" s="575">
        <f>SUMIFS('H-32A-WP06a - Debt Serv Monthly'!H$21:H$872,'H-32A-WP06a - Debt Serv Monthly'!$B$21:$B$872,'H-32A-WP06 - Debt Service'!$B92)</f>
        <v>0</v>
      </c>
      <c r="G92" s="575">
        <f>SUMIFS('H-32A-WP06a - Debt Serv Monthly'!I$21:I$872,'H-32A-WP06a - Debt Serv Monthly'!$B$21:$B$872,'H-32A-WP06 - Debt Service'!$B92)</f>
        <v>0</v>
      </c>
      <c r="H92" s="575">
        <f>SUMIFS('H-32A-WP06a - Debt Serv Monthly'!J$21:J$872,'H-32A-WP06a - Debt Serv Monthly'!$B$21:$B$872,'H-32A-WP06 - Debt Service'!$B92)</f>
        <v>0</v>
      </c>
      <c r="I92" s="575">
        <f>SUMIFS('H-32A-WP06a - Debt Serv Monthly'!K$21:K$872,'H-32A-WP06a - Debt Serv Monthly'!$B$21:$B$872,'H-32A-WP06 - Debt Service'!$B92)</f>
        <v>0</v>
      </c>
      <c r="J92" s="575">
        <f>SUMIFS('H-32A-WP06a - Debt Serv Monthly'!L$21:L$872,'H-32A-WP06a - Debt Serv Monthly'!$B$21:$B$872,'H-32A-WP06 - Debt Service'!$B92)</f>
        <v>0</v>
      </c>
      <c r="K92" s="575">
        <f>SUMIFS('H-32A-WP06a - Debt Serv Monthly'!M$21:M$872,'H-32A-WP06a - Debt Serv Monthly'!$B$21:$B$872,'H-32A-WP06 - Debt Service'!$B92)</f>
        <v>0</v>
      </c>
      <c r="L92" s="575">
        <f>SUMIFS('H-32A-WP06a - Debt Serv Monthly'!N$21:N$872,'H-32A-WP06a - Debt Serv Monthly'!$B$21:$B$872,'H-32A-WP06 - Debt Service'!$B92)</f>
        <v>0</v>
      </c>
      <c r="M92" s="575">
        <f>SUMIFS('H-32A-WP06a - Debt Serv Monthly'!O$21:O$872,'H-32A-WP06a - Debt Serv Monthly'!$B$21:$B$872,'H-32A-WP06 - Debt Service'!$B92)</f>
        <v>0</v>
      </c>
      <c r="N92" s="575">
        <f>SUMIFS('H-32A-WP06a - Debt Serv Monthly'!P$21:P$872,'H-32A-WP06a - Debt Serv Monthly'!$B$21:$B$872,'H-32A-WP06 - Debt Service'!$B92)</f>
        <v>0</v>
      </c>
      <c r="O92" s="575">
        <f t="shared" si="4"/>
        <v>0</v>
      </c>
      <c r="Q92" s="357">
        <f t="shared" si="1"/>
        <v>2079</v>
      </c>
      <c r="R92" s="359">
        <f>SUMIFS('H-32A-WP06a - Debt Serv Monthly'!U$21:U$872,'H-32A-WP06a - Debt Serv Monthly'!$B$21:$B$872,'H-32A-WP06 - Debt Service'!$B92)</f>
        <v>0</v>
      </c>
      <c r="S92" s="359">
        <f>SUMIFS('H-32A-WP06a - Debt Serv Monthly'!V$21:V$872,'H-32A-WP06a - Debt Serv Monthly'!$B$21:$B$872,'H-32A-WP06 - Debt Service'!$B92)</f>
        <v>0</v>
      </c>
      <c r="T92" s="359">
        <f>SUMIFS('H-32A-WP06a - Debt Serv Monthly'!W$21:W$872,'H-32A-WP06a - Debt Serv Monthly'!$B$21:$B$872,'H-32A-WP06 - Debt Service'!$B92)</f>
        <v>0</v>
      </c>
      <c r="U92" s="359">
        <f>SUMIFS('H-32A-WP06a - Debt Serv Monthly'!X$21:X$872,'H-32A-WP06a - Debt Serv Monthly'!$B$21:$B$872,'H-32A-WP06 - Debt Service'!$B92)</f>
        <v>0</v>
      </c>
      <c r="V92" s="359">
        <f>SUMIFS('H-32A-WP06a - Debt Serv Monthly'!Y$21:Y$872,'H-32A-WP06a - Debt Serv Monthly'!$B$21:$B$872,'H-32A-WP06 - Debt Service'!$B92)</f>
        <v>0</v>
      </c>
      <c r="W92" s="359">
        <f>SUMIFS('H-32A-WP06a - Debt Serv Monthly'!Z$21:Z$872,'H-32A-WP06a - Debt Serv Monthly'!$B$21:$B$872,'H-32A-WP06 - Debt Service'!$B92)</f>
        <v>0</v>
      </c>
      <c r="X92" s="359">
        <f>SUMIFS('H-32A-WP06a - Debt Serv Monthly'!AA$21:AA$872,'H-32A-WP06a - Debt Serv Monthly'!$B$21:$B$872,'H-32A-WP06 - Debt Service'!$B92)</f>
        <v>0</v>
      </c>
      <c r="Y92" s="359">
        <f>SUMIFS('H-32A-WP06a - Debt Serv Monthly'!AB$21:AB$872,'H-32A-WP06a - Debt Serv Monthly'!$B$21:$B$872,'H-32A-WP06 - Debt Service'!$B92)</f>
        <v>0</v>
      </c>
      <c r="Z92" s="359">
        <f>SUMIFS('H-32A-WP06a - Debt Serv Monthly'!AC$21:AC$872,'H-32A-WP06a - Debt Serv Monthly'!$B$21:$B$872,'H-32A-WP06 - Debt Service'!$B92)</f>
        <v>0</v>
      </c>
      <c r="AA92" s="359">
        <f>SUMIFS('H-32A-WP06a - Debt Serv Monthly'!AD$21:AD$872,'H-32A-WP06a - Debt Serv Monthly'!$B$21:$B$872,'H-32A-WP06 - Debt Service'!$B92)</f>
        <v>0</v>
      </c>
      <c r="AB92" s="359">
        <f>SUMIFS('H-32A-WP06a - Debt Serv Monthly'!AE$21:AE$872,'H-32A-WP06a - Debt Serv Monthly'!$B$21:$B$872,'H-32A-WP06 - Debt Service'!$B92)</f>
        <v>0</v>
      </c>
      <c r="AC92" s="359">
        <f>SUMIFS('H-32A-WP06a - Debt Serv Monthly'!AG$21:AG$872,'H-32A-WP06a - Debt Serv Monthly'!$B$21:$B$872,'H-32A-WP06 - Debt Service'!$B92)</f>
        <v>0</v>
      </c>
      <c r="AD92" s="359">
        <f t="shared" si="5"/>
        <v>0</v>
      </c>
    </row>
    <row r="93" spans="2:30">
      <c r="B93" s="357">
        <f t="shared" si="0"/>
        <v>2080</v>
      </c>
      <c r="C93" s="575">
        <f>SUMIFS('H-32A-WP06a - Debt Serv Monthly'!$E$21:$E$872,'H-32A-WP06a - Debt Serv Monthly'!$B$21:$B$872,'H-32A-WP06 - Debt Service'!B93)</f>
        <v>0</v>
      </c>
      <c r="D93" s="575">
        <f>SUMIFS('H-32A-WP06a - Debt Serv Monthly'!F$21:F$872,'H-32A-WP06a - Debt Serv Monthly'!$B$21:$B$872,'H-32A-WP06 - Debt Service'!$B93)</f>
        <v>0</v>
      </c>
      <c r="E93" s="575">
        <f>SUMIFS('H-32A-WP06a - Debt Serv Monthly'!G$21:G$872,'H-32A-WP06a - Debt Serv Monthly'!$B$21:$B$872,'H-32A-WP06 - Debt Service'!$B93)</f>
        <v>0</v>
      </c>
      <c r="F93" s="575">
        <f>SUMIFS('H-32A-WP06a - Debt Serv Monthly'!H$21:H$872,'H-32A-WP06a - Debt Serv Monthly'!$B$21:$B$872,'H-32A-WP06 - Debt Service'!$B93)</f>
        <v>0</v>
      </c>
      <c r="G93" s="575">
        <f>SUMIFS('H-32A-WP06a - Debt Serv Monthly'!I$21:I$872,'H-32A-WP06a - Debt Serv Monthly'!$B$21:$B$872,'H-32A-WP06 - Debt Service'!$B93)</f>
        <v>0</v>
      </c>
      <c r="H93" s="575">
        <f>SUMIFS('H-32A-WP06a - Debt Serv Monthly'!J$21:J$872,'H-32A-WP06a - Debt Serv Monthly'!$B$21:$B$872,'H-32A-WP06 - Debt Service'!$B93)</f>
        <v>0</v>
      </c>
      <c r="I93" s="575">
        <f>SUMIFS('H-32A-WP06a - Debt Serv Monthly'!K$21:K$872,'H-32A-WP06a - Debt Serv Monthly'!$B$21:$B$872,'H-32A-WP06 - Debt Service'!$B93)</f>
        <v>0</v>
      </c>
      <c r="J93" s="575">
        <f>SUMIFS('H-32A-WP06a - Debt Serv Monthly'!L$21:L$872,'H-32A-WP06a - Debt Serv Monthly'!$B$21:$B$872,'H-32A-WP06 - Debt Service'!$B93)</f>
        <v>0</v>
      </c>
      <c r="K93" s="575">
        <f>SUMIFS('H-32A-WP06a - Debt Serv Monthly'!M$21:M$872,'H-32A-WP06a - Debt Serv Monthly'!$B$21:$B$872,'H-32A-WP06 - Debt Service'!$B93)</f>
        <v>0</v>
      </c>
      <c r="L93" s="575">
        <f>SUMIFS('H-32A-WP06a - Debt Serv Monthly'!N$21:N$872,'H-32A-WP06a - Debt Serv Monthly'!$B$21:$B$872,'H-32A-WP06 - Debt Service'!$B93)</f>
        <v>0</v>
      </c>
      <c r="M93" s="575">
        <f>SUMIFS('H-32A-WP06a - Debt Serv Monthly'!O$21:O$872,'H-32A-WP06a - Debt Serv Monthly'!$B$21:$B$872,'H-32A-WP06 - Debt Service'!$B93)</f>
        <v>0</v>
      </c>
      <c r="N93" s="575">
        <f>SUMIFS('H-32A-WP06a - Debt Serv Monthly'!P$21:P$872,'H-32A-WP06a - Debt Serv Monthly'!$B$21:$B$872,'H-32A-WP06 - Debt Service'!$B93)</f>
        <v>0</v>
      </c>
      <c r="O93" s="575">
        <f t="shared" si="4"/>
        <v>0</v>
      </c>
      <c r="Q93" s="357">
        <f t="shared" si="1"/>
        <v>2080</v>
      </c>
      <c r="R93" s="359">
        <f>SUMIFS('H-32A-WP06a - Debt Serv Monthly'!U$21:U$872,'H-32A-WP06a - Debt Serv Monthly'!$B$21:$B$872,'H-32A-WP06 - Debt Service'!$B93)</f>
        <v>0</v>
      </c>
      <c r="S93" s="359">
        <f>SUMIFS('H-32A-WP06a - Debt Serv Monthly'!V$21:V$872,'H-32A-WP06a - Debt Serv Monthly'!$B$21:$B$872,'H-32A-WP06 - Debt Service'!$B93)</f>
        <v>0</v>
      </c>
      <c r="T93" s="359">
        <f>SUMIFS('H-32A-WP06a - Debt Serv Monthly'!W$21:W$872,'H-32A-WP06a - Debt Serv Monthly'!$B$21:$B$872,'H-32A-WP06 - Debt Service'!$B93)</f>
        <v>0</v>
      </c>
      <c r="U93" s="359">
        <f>SUMIFS('H-32A-WP06a - Debt Serv Monthly'!X$21:X$872,'H-32A-WP06a - Debt Serv Monthly'!$B$21:$B$872,'H-32A-WP06 - Debt Service'!$B93)</f>
        <v>0</v>
      </c>
      <c r="V93" s="359">
        <f>SUMIFS('H-32A-WP06a - Debt Serv Monthly'!Y$21:Y$872,'H-32A-WP06a - Debt Serv Monthly'!$B$21:$B$872,'H-32A-WP06 - Debt Service'!$B93)</f>
        <v>0</v>
      </c>
      <c r="W93" s="359">
        <f>SUMIFS('H-32A-WP06a - Debt Serv Monthly'!Z$21:Z$872,'H-32A-WP06a - Debt Serv Monthly'!$B$21:$B$872,'H-32A-WP06 - Debt Service'!$B93)</f>
        <v>0</v>
      </c>
      <c r="X93" s="359">
        <f>SUMIFS('H-32A-WP06a - Debt Serv Monthly'!AA$21:AA$872,'H-32A-WP06a - Debt Serv Monthly'!$B$21:$B$872,'H-32A-WP06 - Debt Service'!$B93)</f>
        <v>0</v>
      </c>
      <c r="Y93" s="359">
        <f>SUMIFS('H-32A-WP06a - Debt Serv Monthly'!AB$21:AB$872,'H-32A-WP06a - Debt Serv Monthly'!$B$21:$B$872,'H-32A-WP06 - Debt Service'!$B93)</f>
        <v>0</v>
      </c>
      <c r="Z93" s="359">
        <f>SUMIFS('H-32A-WP06a - Debt Serv Monthly'!AC$21:AC$872,'H-32A-WP06a - Debt Serv Monthly'!$B$21:$B$872,'H-32A-WP06 - Debt Service'!$B93)</f>
        <v>0</v>
      </c>
      <c r="AA93" s="359">
        <f>SUMIFS('H-32A-WP06a - Debt Serv Monthly'!AD$21:AD$872,'H-32A-WP06a - Debt Serv Monthly'!$B$21:$B$872,'H-32A-WP06 - Debt Service'!$B93)</f>
        <v>0</v>
      </c>
      <c r="AB93" s="359">
        <f>SUMIFS('H-32A-WP06a - Debt Serv Monthly'!AE$21:AE$872,'H-32A-WP06a - Debt Serv Monthly'!$B$21:$B$872,'H-32A-WP06 - Debt Service'!$B93)</f>
        <v>0</v>
      </c>
      <c r="AC93" s="359">
        <f>SUMIFS('H-32A-WP06a - Debt Serv Monthly'!AG$21:AG$872,'H-32A-WP06a - Debt Serv Monthly'!$B$21:$B$872,'H-32A-WP06 - Debt Service'!$B93)</f>
        <v>0</v>
      </c>
      <c r="AD93" s="359">
        <f t="shared" si="5"/>
        <v>0</v>
      </c>
    </row>
    <row r="94" spans="2:30">
      <c r="B94" s="357">
        <f t="shared" si="0"/>
        <v>2081</v>
      </c>
      <c r="C94" s="575">
        <f>SUMIFS('H-32A-WP06a - Debt Serv Monthly'!$E$21:$E$872,'H-32A-WP06a - Debt Serv Monthly'!$B$21:$B$872,'H-32A-WP06 - Debt Service'!B94)</f>
        <v>0</v>
      </c>
      <c r="D94" s="575">
        <f>SUMIFS('H-32A-WP06a - Debt Serv Monthly'!F$21:F$872,'H-32A-WP06a - Debt Serv Monthly'!$B$21:$B$872,'H-32A-WP06 - Debt Service'!$B94)</f>
        <v>0</v>
      </c>
      <c r="E94" s="575">
        <f>SUMIFS('H-32A-WP06a - Debt Serv Monthly'!G$21:G$872,'H-32A-WP06a - Debt Serv Monthly'!$B$21:$B$872,'H-32A-WP06 - Debt Service'!$B94)</f>
        <v>0</v>
      </c>
      <c r="F94" s="575">
        <f>SUMIFS('H-32A-WP06a - Debt Serv Monthly'!H$21:H$872,'H-32A-WP06a - Debt Serv Monthly'!$B$21:$B$872,'H-32A-WP06 - Debt Service'!$B94)</f>
        <v>0</v>
      </c>
      <c r="G94" s="575">
        <f>SUMIFS('H-32A-WP06a - Debt Serv Monthly'!I$21:I$872,'H-32A-WP06a - Debt Serv Monthly'!$B$21:$B$872,'H-32A-WP06 - Debt Service'!$B94)</f>
        <v>0</v>
      </c>
      <c r="H94" s="575">
        <f>SUMIFS('H-32A-WP06a - Debt Serv Monthly'!J$21:J$872,'H-32A-WP06a - Debt Serv Monthly'!$B$21:$B$872,'H-32A-WP06 - Debt Service'!$B94)</f>
        <v>0</v>
      </c>
      <c r="I94" s="575">
        <f>SUMIFS('H-32A-WP06a - Debt Serv Monthly'!K$21:K$872,'H-32A-WP06a - Debt Serv Monthly'!$B$21:$B$872,'H-32A-WP06 - Debt Service'!$B94)</f>
        <v>0</v>
      </c>
      <c r="J94" s="575">
        <f>SUMIFS('H-32A-WP06a - Debt Serv Monthly'!L$21:L$872,'H-32A-WP06a - Debt Serv Monthly'!$B$21:$B$872,'H-32A-WP06 - Debt Service'!$B94)</f>
        <v>0</v>
      </c>
      <c r="K94" s="575">
        <f>SUMIFS('H-32A-WP06a - Debt Serv Monthly'!M$21:M$872,'H-32A-WP06a - Debt Serv Monthly'!$B$21:$B$872,'H-32A-WP06 - Debt Service'!$B94)</f>
        <v>0</v>
      </c>
      <c r="L94" s="575">
        <f>SUMIFS('H-32A-WP06a - Debt Serv Monthly'!N$21:N$872,'H-32A-WP06a - Debt Serv Monthly'!$B$21:$B$872,'H-32A-WP06 - Debt Service'!$B94)</f>
        <v>0</v>
      </c>
      <c r="M94" s="575">
        <f>SUMIFS('H-32A-WP06a - Debt Serv Monthly'!O$21:O$872,'H-32A-WP06a - Debt Serv Monthly'!$B$21:$B$872,'H-32A-WP06 - Debt Service'!$B94)</f>
        <v>0</v>
      </c>
      <c r="N94" s="575">
        <f>SUMIFS('H-32A-WP06a - Debt Serv Monthly'!P$21:P$872,'H-32A-WP06a - Debt Serv Monthly'!$B$21:$B$872,'H-32A-WP06 - Debt Service'!$B94)</f>
        <v>0</v>
      </c>
      <c r="O94" s="575">
        <f t="shared" si="4"/>
        <v>0</v>
      </c>
      <c r="Q94" s="357">
        <f t="shared" si="1"/>
        <v>2081</v>
      </c>
      <c r="R94" s="359">
        <f>SUMIFS('H-32A-WP06a - Debt Serv Monthly'!U$21:U$872,'H-32A-WP06a - Debt Serv Monthly'!$B$21:$B$872,'H-32A-WP06 - Debt Service'!$B94)</f>
        <v>0</v>
      </c>
      <c r="S94" s="359">
        <f>SUMIFS('H-32A-WP06a - Debt Serv Monthly'!V$21:V$872,'H-32A-WP06a - Debt Serv Monthly'!$B$21:$B$872,'H-32A-WP06 - Debt Service'!$B94)</f>
        <v>0</v>
      </c>
      <c r="T94" s="359">
        <f>SUMIFS('H-32A-WP06a - Debt Serv Monthly'!W$21:W$872,'H-32A-WP06a - Debt Serv Monthly'!$B$21:$B$872,'H-32A-WP06 - Debt Service'!$B94)</f>
        <v>0</v>
      </c>
      <c r="U94" s="359">
        <f>SUMIFS('H-32A-WP06a - Debt Serv Monthly'!X$21:X$872,'H-32A-WP06a - Debt Serv Monthly'!$B$21:$B$872,'H-32A-WP06 - Debt Service'!$B94)</f>
        <v>0</v>
      </c>
      <c r="V94" s="359">
        <f>SUMIFS('H-32A-WP06a - Debt Serv Monthly'!Y$21:Y$872,'H-32A-WP06a - Debt Serv Monthly'!$B$21:$B$872,'H-32A-WP06 - Debt Service'!$B94)</f>
        <v>0</v>
      </c>
      <c r="W94" s="359">
        <f>SUMIFS('H-32A-WP06a - Debt Serv Monthly'!Z$21:Z$872,'H-32A-WP06a - Debt Serv Monthly'!$B$21:$B$872,'H-32A-WP06 - Debt Service'!$B94)</f>
        <v>0</v>
      </c>
      <c r="X94" s="359">
        <f>SUMIFS('H-32A-WP06a - Debt Serv Monthly'!AA$21:AA$872,'H-32A-WP06a - Debt Serv Monthly'!$B$21:$B$872,'H-32A-WP06 - Debt Service'!$B94)</f>
        <v>0</v>
      </c>
      <c r="Y94" s="359">
        <f>SUMIFS('H-32A-WP06a - Debt Serv Monthly'!AB$21:AB$872,'H-32A-WP06a - Debt Serv Monthly'!$B$21:$B$872,'H-32A-WP06 - Debt Service'!$B94)</f>
        <v>0</v>
      </c>
      <c r="Z94" s="359">
        <f>SUMIFS('H-32A-WP06a - Debt Serv Monthly'!AC$21:AC$872,'H-32A-WP06a - Debt Serv Monthly'!$B$21:$B$872,'H-32A-WP06 - Debt Service'!$B94)</f>
        <v>0</v>
      </c>
      <c r="AA94" s="359">
        <f>SUMIFS('H-32A-WP06a - Debt Serv Monthly'!AD$21:AD$872,'H-32A-WP06a - Debt Serv Monthly'!$B$21:$B$872,'H-32A-WP06 - Debt Service'!$B94)</f>
        <v>0</v>
      </c>
      <c r="AB94" s="359">
        <f>SUMIFS('H-32A-WP06a - Debt Serv Monthly'!AE$21:AE$872,'H-32A-WP06a - Debt Serv Monthly'!$B$21:$B$872,'H-32A-WP06 - Debt Service'!$B94)</f>
        <v>0</v>
      </c>
      <c r="AC94" s="359">
        <f>SUMIFS('H-32A-WP06a - Debt Serv Monthly'!AG$21:AG$872,'H-32A-WP06a - Debt Serv Monthly'!$B$21:$B$872,'H-32A-WP06 - Debt Service'!$B94)</f>
        <v>0</v>
      </c>
      <c r="AD94" s="359">
        <f t="shared" si="5"/>
        <v>0</v>
      </c>
    </row>
    <row r="95" spans="2:30">
      <c r="B95" s="357">
        <f t="shared" si="0"/>
        <v>2082</v>
      </c>
      <c r="C95" s="575">
        <f>SUMIFS('H-32A-WP06a - Debt Serv Monthly'!$E$21:$E$872,'H-32A-WP06a - Debt Serv Monthly'!$B$21:$B$872,'H-32A-WP06 - Debt Service'!B95)</f>
        <v>0</v>
      </c>
      <c r="D95" s="575">
        <f>SUMIFS('H-32A-WP06a - Debt Serv Monthly'!F$21:F$872,'H-32A-WP06a - Debt Serv Monthly'!$B$21:$B$872,'H-32A-WP06 - Debt Service'!$B95)</f>
        <v>0</v>
      </c>
      <c r="E95" s="575">
        <f>SUMIFS('H-32A-WP06a - Debt Serv Monthly'!G$21:G$872,'H-32A-WP06a - Debt Serv Monthly'!$B$21:$B$872,'H-32A-WP06 - Debt Service'!$B95)</f>
        <v>0</v>
      </c>
      <c r="F95" s="575">
        <f>SUMIFS('H-32A-WP06a - Debt Serv Monthly'!H$21:H$872,'H-32A-WP06a - Debt Serv Monthly'!$B$21:$B$872,'H-32A-WP06 - Debt Service'!$B95)</f>
        <v>0</v>
      </c>
      <c r="G95" s="575">
        <f>SUMIFS('H-32A-WP06a - Debt Serv Monthly'!I$21:I$872,'H-32A-WP06a - Debt Serv Monthly'!$B$21:$B$872,'H-32A-WP06 - Debt Service'!$B95)</f>
        <v>0</v>
      </c>
      <c r="H95" s="575">
        <f>SUMIFS('H-32A-WP06a - Debt Serv Monthly'!J$21:J$872,'H-32A-WP06a - Debt Serv Monthly'!$B$21:$B$872,'H-32A-WP06 - Debt Service'!$B95)</f>
        <v>0</v>
      </c>
      <c r="I95" s="575">
        <f>SUMIFS('H-32A-WP06a - Debt Serv Monthly'!K$21:K$872,'H-32A-WP06a - Debt Serv Monthly'!$B$21:$B$872,'H-32A-WP06 - Debt Service'!$B95)</f>
        <v>0</v>
      </c>
      <c r="J95" s="575">
        <f>SUMIFS('H-32A-WP06a - Debt Serv Monthly'!L$21:L$872,'H-32A-WP06a - Debt Serv Monthly'!$B$21:$B$872,'H-32A-WP06 - Debt Service'!$B95)</f>
        <v>0</v>
      </c>
      <c r="K95" s="575">
        <f>SUMIFS('H-32A-WP06a - Debt Serv Monthly'!M$21:M$872,'H-32A-WP06a - Debt Serv Monthly'!$B$21:$B$872,'H-32A-WP06 - Debt Service'!$B95)</f>
        <v>0</v>
      </c>
      <c r="L95" s="575">
        <f>SUMIFS('H-32A-WP06a - Debt Serv Monthly'!N$21:N$872,'H-32A-WP06a - Debt Serv Monthly'!$B$21:$B$872,'H-32A-WP06 - Debt Service'!$B95)</f>
        <v>0</v>
      </c>
      <c r="M95" s="575">
        <f>SUMIFS('H-32A-WP06a - Debt Serv Monthly'!O$21:O$872,'H-32A-WP06a - Debt Serv Monthly'!$B$21:$B$872,'H-32A-WP06 - Debt Service'!$B95)</f>
        <v>0</v>
      </c>
      <c r="N95" s="575">
        <f>SUMIFS('H-32A-WP06a - Debt Serv Monthly'!P$21:P$872,'H-32A-WP06a - Debt Serv Monthly'!$B$21:$B$872,'H-32A-WP06 - Debt Service'!$B95)</f>
        <v>0</v>
      </c>
      <c r="O95" s="575">
        <f t="shared" si="4"/>
        <v>0</v>
      </c>
      <c r="Q95" s="357">
        <f t="shared" si="1"/>
        <v>2082</v>
      </c>
      <c r="R95" s="359">
        <f>SUMIFS('H-32A-WP06a - Debt Serv Monthly'!U$21:U$872,'H-32A-WP06a - Debt Serv Monthly'!$B$21:$B$872,'H-32A-WP06 - Debt Service'!$B95)</f>
        <v>0</v>
      </c>
      <c r="S95" s="359">
        <f>SUMIFS('H-32A-WP06a - Debt Serv Monthly'!V$21:V$872,'H-32A-WP06a - Debt Serv Monthly'!$B$21:$B$872,'H-32A-WP06 - Debt Service'!$B95)</f>
        <v>0</v>
      </c>
      <c r="T95" s="359">
        <f>SUMIFS('H-32A-WP06a - Debt Serv Monthly'!W$21:W$872,'H-32A-WP06a - Debt Serv Monthly'!$B$21:$B$872,'H-32A-WP06 - Debt Service'!$B95)</f>
        <v>0</v>
      </c>
      <c r="U95" s="359">
        <f>SUMIFS('H-32A-WP06a - Debt Serv Monthly'!X$21:X$872,'H-32A-WP06a - Debt Serv Monthly'!$B$21:$B$872,'H-32A-WP06 - Debt Service'!$B95)</f>
        <v>0</v>
      </c>
      <c r="V95" s="359">
        <f>SUMIFS('H-32A-WP06a - Debt Serv Monthly'!Y$21:Y$872,'H-32A-WP06a - Debt Serv Monthly'!$B$21:$B$872,'H-32A-WP06 - Debt Service'!$B95)</f>
        <v>0</v>
      </c>
      <c r="W95" s="359">
        <f>SUMIFS('H-32A-WP06a - Debt Serv Monthly'!Z$21:Z$872,'H-32A-WP06a - Debt Serv Monthly'!$B$21:$B$872,'H-32A-WP06 - Debt Service'!$B95)</f>
        <v>0</v>
      </c>
      <c r="X95" s="359">
        <f>SUMIFS('H-32A-WP06a - Debt Serv Monthly'!AA$21:AA$872,'H-32A-WP06a - Debt Serv Monthly'!$B$21:$B$872,'H-32A-WP06 - Debt Service'!$B95)</f>
        <v>0</v>
      </c>
      <c r="Y95" s="359">
        <f>SUMIFS('H-32A-WP06a - Debt Serv Monthly'!AB$21:AB$872,'H-32A-WP06a - Debt Serv Monthly'!$B$21:$B$872,'H-32A-WP06 - Debt Service'!$B95)</f>
        <v>0</v>
      </c>
      <c r="Z95" s="359">
        <f>SUMIFS('H-32A-WP06a - Debt Serv Monthly'!AC$21:AC$872,'H-32A-WP06a - Debt Serv Monthly'!$B$21:$B$872,'H-32A-WP06 - Debt Service'!$B95)</f>
        <v>0</v>
      </c>
      <c r="AA95" s="359">
        <f>SUMIFS('H-32A-WP06a - Debt Serv Monthly'!AD$21:AD$872,'H-32A-WP06a - Debt Serv Monthly'!$B$21:$B$872,'H-32A-WP06 - Debt Service'!$B95)</f>
        <v>0</v>
      </c>
      <c r="AB95" s="359">
        <f>SUMIFS('H-32A-WP06a - Debt Serv Monthly'!AE$21:AE$872,'H-32A-WP06a - Debt Serv Monthly'!$B$21:$B$872,'H-32A-WP06 - Debt Service'!$B95)</f>
        <v>0</v>
      </c>
      <c r="AC95" s="359">
        <f>SUMIFS('H-32A-WP06a - Debt Serv Monthly'!AG$21:AG$872,'H-32A-WP06a - Debt Serv Monthly'!$B$21:$B$872,'H-32A-WP06 - Debt Service'!$B95)</f>
        <v>0</v>
      </c>
      <c r="AD95" s="359">
        <f t="shared" si="5"/>
        <v>0</v>
      </c>
    </row>
    <row r="96" spans="2:30">
      <c r="B96" s="357">
        <f t="shared" si="0"/>
        <v>2083</v>
      </c>
      <c r="C96" s="575">
        <f>SUMIFS('H-32A-WP06a - Debt Serv Monthly'!$E$21:$E$872,'H-32A-WP06a - Debt Serv Monthly'!$B$21:$B$872,'H-32A-WP06 - Debt Service'!B96)</f>
        <v>0</v>
      </c>
      <c r="D96" s="575">
        <f>SUMIFS('H-32A-WP06a - Debt Serv Monthly'!F$21:F$872,'H-32A-WP06a - Debt Serv Monthly'!$B$21:$B$872,'H-32A-WP06 - Debt Service'!$B96)</f>
        <v>0</v>
      </c>
      <c r="E96" s="575">
        <f>SUMIFS('H-32A-WP06a - Debt Serv Monthly'!G$21:G$872,'H-32A-WP06a - Debt Serv Monthly'!$B$21:$B$872,'H-32A-WP06 - Debt Service'!$B96)</f>
        <v>0</v>
      </c>
      <c r="F96" s="575">
        <f>SUMIFS('H-32A-WP06a - Debt Serv Monthly'!H$21:H$872,'H-32A-WP06a - Debt Serv Monthly'!$B$21:$B$872,'H-32A-WP06 - Debt Service'!$B96)</f>
        <v>0</v>
      </c>
      <c r="G96" s="575">
        <f>SUMIFS('H-32A-WP06a - Debt Serv Monthly'!I$21:I$872,'H-32A-WP06a - Debt Serv Monthly'!$B$21:$B$872,'H-32A-WP06 - Debt Service'!$B96)</f>
        <v>0</v>
      </c>
      <c r="H96" s="575">
        <f>SUMIFS('H-32A-WP06a - Debt Serv Monthly'!J$21:J$872,'H-32A-WP06a - Debt Serv Monthly'!$B$21:$B$872,'H-32A-WP06 - Debt Service'!$B96)</f>
        <v>0</v>
      </c>
      <c r="I96" s="575">
        <f>SUMIFS('H-32A-WP06a - Debt Serv Monthly'!K$21:K$872,'H-32A-WP06a - Debt Serv Monthly'!$B$21:$B$872,'H-32A-WP06 - Debt Service'!$B96)</f>
        <v>0</v>
      </c>
      <c r="J96" s="575">
        <f>SUMIFS('H-32A-WP06a - Debt Serv Monthly'!L$21:L$872,'H-32A-WP06a - Debt Serv Monthly'!$B$21:$B$872,'H-32A-WP06 - Debt Service'!$B96)</f>
        <v>0</v>
      </c>
      <c r="K96" s="575">
        <f>SUMIFS('H-32A-WP06a - Debt Serv Monthly'!M$21:M$872,'H-32A-WP06a - Debt Serv Monthly'!$B$21:$B$872,'H-32A-WP06 - Debt Service'!$B96)</f>
        <v>0</v>
      </c>
      <c r="L96" s="575">
        <f>SUMIFS('H-32A-WP06a - Debt Serv Monthly'!N$21:N$872,'H-32A-WP06a - Debt Serv Monthly'!$B$21:$B$872,'H-32A-WP06 - Debt Service'!$B96)</f>
        <v>0</v>
      </c>
      <c r="M96" s="575">
        <f>SUMIFS('H-32A-WP06a - Debt Serv Monthly'!O$21:O$872,'H-32A-WP06a - Debt Serv Monthly'!$B$21:$B$872,'H-32A-WP06 - Debt Service'!$B96)</f>
        <v>0</v>
      </c>
      <c r="N96" s="575">
        <f>SUMIFS('H-32A-WP06a - Debt Serv Monthly'!P$21:P$872,'H-32A-WP06a - Debt Serv Monthly'!$B$21:$B$872,'H-32A-WP06 - Debt Service'!$B96)</f>
        <v>0</v>
      </c>
      <c r="O96" s="575">
        <f t="shared" ref="O96:O101" si="6">SUM(C96:N96)</f>
        <v>0</v>
      </c>
      <c r="Q96" s="357">
        <f t="shared" si="1"/>
        <v>2083</v>
      </c>
      <c r="R96" s="359">
        <f>SUMIFS('H-32A-WP06a - Debt Serv Monthly'!U$21:U$872,'H-32A-WP06a - Debt Serv Monthly'!$B$21:$B$872,'H-32A-WP06 - Debt Service'!$B96)</f>
        <v>0</v>
      </c>
      <c r="S96" s="359">
        <f>SUMIFS('H-32A-WP06a - Debt Serv Monthly'!V$21:V$872,'H-32A-WP06a - Debt Serv Monthly'!$B$21:$B$872,'H-32A-WP06 - Debt Service'!$B96)</f>
        <v>0</v>
      </c>
      <c r="T96" s="359">
        <f>SUMIFS('H-32A-WP06a - Debt Serv Monthly'!W$21:W$872,'H-32A-WP06a - Debt Serv Monthly'!$B$21:$B$872,'H-32A-WP06 - Debt Service'!$B96)</f>
        <v>0</v>
      </c>
      <c r="U96" s="359">
        <f>SUMIFS('H-32A-WP06a - Debt Serv Monthly'!X$21:X$872,'H-32A-WP06a - Debt Serv Monthly'!$B$21:$B$872,'H-32A-WP06 - Debt Service'!$B96)</f>
        <v>0</v>
      </c>
      <c r="V96" s="359">
        <f>SUMIFS('H-32A-WP06a - Debt Serv Monthly'!Y$21:Y$872,'H-32A-WP06a - Debt Serv Monthly'!$B$21:$B$872,'H-32A-WP06 - Debt Service'!$B96)</f>
        <v>0</v>
      </c>
      <c r="W96" s="359">
        <f>SUMIFS('H-32A-WP06a - Debt Serv Monthly'!Z$21:Z$872,'H-32A-WP06a - Debt Serv Monthly'!$B$21:$B$872,'H-32A-WP06 - Debt Service'!$B96)</f>
        <v>0</v>
      </c>
      <c r="X96" s="359">
        <f>SUMIFS('H-32A-WP06a - Debt Serv Monthly'!AA$21:AA$872,'H-32A-WP06a - Debt Serv Monthly'!$B$21:$B$872,'H-32A-WP06 - Debt Service'!$B96)</f>
        <v>0</v>
      </c>
      <c r="Y96" s="359">
        <f>SUMIFS('H-32A-WP06a - Debt Serv Monthly'!AB$21:AB$872,'H-32A-WP06a - Debt Serv Monthly'!$B$21:$B$872,'H-32A-WP06 - Debt Service'!$B96)</f>
        <v>0</v>
      </c>
      <c r="Z96" s="359">
        <f>SUMIFS('H-32A-WP06a - Debt Serv Monthly'!AC$21:AC$872,'H-32A-WP06a - Debt Serv Monthly'!$B$21:$B$872,'H-32A-WP06 - Debt Service'!$B96)</f>
        <v>0</v>
      </c>
      <c r="AA96" s="359">
        <f>SUMIFS('H-32A-WP06a - Debt Serv Monthly'!AD$21:AD$872,'H-32A-WP06a - Debt Serv Monthly'!$B$21:$B$872,'H-32A-WP06 - Debt Service'!$B96)</f>
        <v>0</v>
      </c>
      <c r="AB96" s="359">
        <f>SUMIFS('H-32A-WP06a - Debt Serv Monthly'!AE$21:AE$872,'H-32A-WP06a - Debt Serv Monthly'!$B$21:$B$872,'H-32A-WP06 - Debt Service'!$B96)</f>
        <v>0</v>
      </c>
      <c r="AC96" s="359">
        <f>SUMIFS('H-32A-WP06a - Debt Serv Monthly'!AG$21:AG$872,'H-32A-WP06a - Debt Serv Monthly'!$B$21:$B$872,'H-32A-WP06 - Debt Service'!$B96)</f>
        <v>0</v>
      </c>
      <c r="AD96" s="359">
        <f t="shared" ref="AD96:AD101" si="7">SUM(R96:AC96)</f>
        <v>0</v>
      </c>
    </row>
    <row r="97" spans="2:30">
      <c r="B97" s="357">
        <f t="shared" si="0"/>
        <v>2084</v>
      </c>
      <c r="C97" s="575">
        <f>SUMIFS('H-32A-WP06a - Debt Serv Monthly'!$E$21:$E$872,'H-32A-WP06a - Debt Serv Monthly'!$B$21:$B$872,'H-32A-WP06 - Debt Service'!B97)</f>
        <v>0</v>
      </c>
      <c r="D97" s="575">
        <f>SUMIFS('H-32A-WP06a - Debt Serv Monthly'!F$21:F$872,'H-32A-WP06a - Debt Serv Monthly'!$B$21:$B$872,'H-32A-WP06 - Debt Service'!$B97)</f>
        <v>0</v>
      </c>
      <c r="E97" s="575">
        <f>SUMIFS('H-32A-WP06a - Debt Serv Monthly'!G$21:G$872,'H-32A-WP06a - Debt Serv Monthly'!$B$21:$B$872,'H-32A-WP06 - Debt Service'!$B97)</f>
        <v>0</v>
      </c>
      <c r="F97" s="575">
        <f>SUMIFS('H-32A-WP06a - Debt Serv Monthly'!H$21:H$872,'H-32A-WP06a - Debt Serv Monthly'!$B$21:$B$872,'H-32A-WP06 - Debt Service'!$B97)</f>
        <v>0</v>
      </c>
      <c r="G97" s="575">
        <f>SUMIFS('H-32A-WP06a - Debt Serv Monthly'!I$21:I$872,'H-32A-WP06a - Debt Serv Monthly'!$B$21:$B$872,'H-32A-WP06 - Debt Service'!$B97)</f>
        <v>0</v>
      </c>
      <c r="H97" s="575">
        <f>SUMIFS('H-32A-WP06a - Debt Serv Monthly'!J$21:J$872,'H-32A-WP06a - Debt Serv Monthly'!$B$21:$B$872,'H-32A-WP06 - Debt Service'!$B97)</f>
        <v>0</v>
      </c>
      <c r="I97" s="575">
        <f>SUMIFS('H-32A-WP06a - Debt Serv Monthly'!K$21:K$872,'H-32A-WP06a - Debt Serv Monthly'!$B$21:$B$872,'H-32A-WP06 - Debt Service'!$B97)</f>
        <v>0</v>
      </c>
      <c r="J97" s="575">
        <f>SUMIFS('H-32A-WP06a - Debt Serv Monthly'!L$21:L$872,'H-32A-WP06a - Debt Serv Monthly'!$B$21:$B$872,'H-32A-WP06 - Debt Service'!$B97)</f>
        <v>0</v>
      </c>
      <c r="K97" s="575">
        <f>SUMIFS('H-32A-WP06a - Debt Serv Monthly'!M$21:M$872,'H-32A-WP06a - Debt Serv Monthly'!$B$21:$B$872,'H-32A-WP06 - Debt Service'!$B97)</f>
        <v>0</v>
      </c>
      <c r="L97" s="575">
        <f>SUMIFS('H-32A-WP06a - Debt Serv Monthly'!N$21:N$872,'H-32A-WP06a - Debt Serv Monthly'!$B$21:$B$872,'H-32A-WP06 - Debt Service'!$B97)</f>
        <v>0</v>
      </c>
      <c r="M97" s="575">
        <f>SUMIFS('H-32A-WP06a - Debt Serv Monthly'!O$21:O$872,'H-32A-WP06a - Debt Serv Monthly'!$B$21:$B$872,'H-32A-WP06 - Debt Service'!$B97)</f>
        <v>0</v>
      </c>
      <c r="N97" s="575">
        <f>SUMIFS('H-32A-WP06a - Debt Serv Monthly'!P$21:P$872,'H-32A-WP06a - Debt Serv Monthly'!$B$21:$B$872,'H-32A-WP06 - Debt Service'!$B97)</f>
        <v>0</v>
      </c>
      <c r="O97" s="575">
        <f t="shared" si="6"/>
        <v>0</v>
      </c>
      <c r="Q97" s="357">
        <f t="shared" si="1"/>
        <v>2084</v>
      </c>
      <c r="R97" s="359">
        <f>SUMIFS('H-32A-WP06a - Debt Serv Monthly'!U$21:U$872,'H-32A-WP06a - Debt Serv Monthly'!$B$21:$B$872,'H-32A-WP06 - Debt Service'!$B97)</f>
        <v>0</v>
      </c>
      <c r="S97" s="359">
        <f>SUMIFS('H-32A-WP06a - Debt Serv Monthly'!V$21:V$872,'H-32A-WP06a - Debt Serv Monthly'!$B$21:$B$872,'H-32A-WP06 - Debt Service'!$B97)</f>
        <v>0</v>
      </c>
      <c r="T97" s="359">
        <f>SUMIFS('H-32A-WP06a - Debt Serv Monthly'!W$21:W$872,'H-32A-WP06a - Debt Serv Monthly'!$B$21:$B$872,'H-32A-WP06 - Debt Service'!$B97)</f>
        <v>0</v>
      </c>
      <c r="U97" s="359">
        <f>SUMIFS('H-32A-WP06a - Debt Serv Monthly'!X$21:X$872,'H-32A-WP06a - Debt Serv Monthly'!$B$21:$B$872,'H-32A-WP06 - Debt Service'!$B97)</f>
        <v>0</v>
      </c>
      <c r="V97" s="359">
        <f>SUMIFS('H-32A-WP06a - Debt Serv Monthly'!Y$21:Y$872,'H-32A-WP06a - Debt Serv Monthly'!$B$21:$B$872,'H-32A-WP06 - Debt Service'!$B97)</f>
        <v>0</v>
      </c>
      <c r="W97" s="359">
        <f>SUMIFS('H-32A-WP06a - Debt Serv Monthly'!Z$21:Z$872,'H-32A-WP06a - Debt Serv Monthly'!$B$21:$B$872,'H-32A-WP06 - Debt Service'!$B97)</f>
        <v>0</v>
      </c>
      <c r="X97" s="359">
        <f>SUMIFS('H-32A-WP06a - Debt Serv Monthly'!AA$21:AA$872,'H-32A-WP06a - Debt Serv Monthly'!$B$21:$B$872,'H-32A-WP06 - Debt Service'!$B97)</f>
        <v>0</v>
      </c>
      <c r="Y97" s="359">
        <f>SUMIFS('H-32A-WP06a - Debt Serv Monthly'!AB$21:AB$872,'H-32A-WP06a - Debt Serv Monthly'!$B$21:$B$872,'H-32A-WP06 - Debt Service'!$B97)</f>
        <v>0</v>
      </c>
      <c r="Z97" s="359">
        <f>SUMIFS('H-32A-WP06a - Debt Serv Monthly'!AC$21:AC$872,'H-32A-WP06a - Debt Serv Monthly'!$B$21:$B$872,'H-32A-WP06 - Debt Service'!$B97)</f>
        <v>0</v>
      </c>
      <c r="AA97" s="359">
        <f>SUMIFS('H-32A-WP06a - Debt Serv Monthly'!AD$21:AD$872,'H-32A-WP06a - Debt Serv Monthly'!$B$21:$B$872,'H-32A-WP06 - Debt Service'!$B97)</f>
        <v>0</v>
      </c>
      <c r="AB97" s="359">
        <f>SUMIFS('H-32A-WP06a - Debt Serv Monthly'!AE$21:AE$872,'H-32A-WP06a - Debt Serv Monthly'!$B$21:$B$872,'H-32A-WP06 - Debt Service'!$B97)</f>
        <v>0</v>
      </c>
      <c r="AC97" s="359">
        <f>SUMIFS('H-32A-WP06a - Debt Serv Monthly'!AG$21:AG$872,'H-32A-WP06a - Debt Serv Monthly'!$B$21:$B$872,'H-32A-WP06 - Debt Service'!$B97)</f>
        <v>0</v>
      </c>
      <c r="AD97" s="359">
        <f t="shared" si="7"/>
        <v>0</v>
      </c>
    </row>
    <row r="98" spans="2:30">
      <c r="B98" s="357">
        <f t="shared" ref="B98:B101" si="8">B97+1</f>
        <v>2085</v>
      </c>
      <c r="C98" s="575">
        <f>SUMIFS('H-32A-WP06a - Debt Serv Monthly'!$E$21:$E$872,'H-32A-WP06a - Debt Serv Monthly'!$B$21:$B$872,'H-32A-WP06 - Debt Service'!B98)</f>
        <v>0</v>
      </c>
      <c r="D98" s="575">
        <f>SUMIFS('H-32A-WP06a - Debt Serv Monthly'!F$21:F$872,'H-32A-WP06a - Debt Serv Monthly'!$B$21:$B$872,'H-32A-WP06 - Debt Service'!$B98)</f>
        <v>0</v>
      </c>
      <c r="E98" s="575">
        <f>SUMIFS('H-32A-WP06a - Debt Serv Monthly'!G$21:G$872,'H-32A-WP06a - Debt Serv Monthly'!$B$21:$B$872,'H-32A-WP06 - Debt Service'!$B98)</f>
        <v>0</v>
      </c>
      <c r="F98" s="575">
        <f>SUMIFS('H-32A-WP06a - Debt Serv Monthly'!H$21:H$872,'H-32A-WP06a - Debt Serv Monthly'!$B$21:$B$872,'H-32A-WP06 - Debt Service'!$B98)</f>
        <v>0</v>
      </c>
      <c r="G98" s="575">
        <f>SUMIFS('H-32A-WP06a - Debt Serv Monthly'!I$21:I$872,'H-32A-WP06a - Debt Serv Monthly'!$B$21:$B$872,'H-32A-WP06 - Debt Service'!$B98)</f>
        <v>0</v>
      </c>
      <c r="H98" s="575">
        <f>SUMIFS('H-32A-WP06a - Debt Serv Monthly'!J$21:J$872,'H-32A-WP06a - Debt Serv Monthly'!$B$21:$B$872,'H-32A-WP06 - Debt Service'!$B98)</f>
        <v>0</v>
      </c>
      <c r="I98" s="575">
        <f>SUMIFS('H-32A-WP06a - Debt Serv Monthly'!K$21:K$872,'H-32A-WP06a - Debt Serv Monthly'!$B$21:$B$872,'H-32A-WP06 - Debt Service'!$B98)</f>
        <v>0</v>
      </c>
      <c r="J98" s="575">
        <f>SUMIFS('H-32A-WP06a - Debt Serv Monthly'!L$21:L$872,'H-32A-WP06a - Debt Serv Monthly'!$B$21:$B$872,'H-32A-WP06 - Debt Service'!$B98)</f>
        <v>0</v>
      </c>
      <c r="K98" s="575">
        <f>SUMIFS('H-32A-WP06a - Debt Serv Monthly'!M$21:M$872,'H-32A-WP06a - Debt Serv Monthly'!$B$21:$B$872,'H-32A-WP06 - Debt Service'!$B98)</f>
        <v>0</v>
      </c>
      <c r="L98" s="575">
        <f>SUMIFS('H-32A-WP06a - Debt Serv Monthly'!N$21:N$872,'H-32A-WP06a - Debt Serv Monthly'!$B$21:$B$872,'H-32A-WP06 - Debt Service'!$B98)</f>
        <v>0</v>
      </c>
      <c r="M98" s="575">
        <f>SUMIFS('H-32A-WP06a - Debt Serv Monthly'!O$21:O$872,'H-32A-WP06a - Debt Serv Monthly'!$B$21:$B$872,'H-32A-WP06 - Debt Service'!$B98)</f>
        <v>0</v>
      </c>
      <c r="N98" s="575">
        <f>SUMIFS('H-32A-WP06a - Debt Serv Monthly'!P$21:P$872,'H-32A-WP06a - Debt Serv Monthly'!$B$21:$B$872,'H-32A-WP06 - Debt Service'!$B98)</f>
        <v>0</v>
      </c>
      <c r="O98" s="575">
        <f t="shared" si="6"/>
        <v>0</v>
      </c>
      <c r="Q98" s="357">
        <f t="shared" ref="Q98:Q101" si="9">Q97+1</f>
        <v>2085</v>
      </c>
      <c r="R98" s="359">
        <f>SUMIFS('H-32A-WP06a - Debt Serv Monthly'!U$21:U$872,'H-32A-WP06a - Debt Serv Monthly'!$B$21:$B$872,'H-32A-WP06 - Debt Service'!$B98)</f>
        <v>0</v>
      </c>
      <c r="S98" s="359">
        <f>SUMIFS('H-32A-WP06a - Debt Serv Monthly'!V$21:V$872,'H-32A-WP06a - Debt Serv Monthly'!$B$21:$B$872,'H-32A-WP06 - Debt Service'!$B98)</f>
        <v>0</v>
      </c>
      <c r="T98" s="359">
        <f>SUMIFS('H-32A-WP06a - Debt Serv Monthly'!W$21:W$872,'H-32A-WP06a - Debt Serv Monthly'!$B$21:$B$872,'H-32A-WP06 - Debt Service'!$B98)</f>
        <v>0</v>
      </c>
      <c r="U98" s="359">
        <f>SUMIFS('H-32A-WP06a - Debt Serv Monthly'!X$21:X$872,'H-32A-WP06a - Debt Serv Monthly'!$B$21:$B$872,'H-32A-WP06 - Debt Service'!$B98)</f>
        <v>0</v>
      </c>
      <c r="V98" s="359">
        <f>SUMIFS('H-32A-WP06a - Debt Serv Monthly'!Y$21:Y$872,'H-32A-WP06a - Debt Serv Monthly'!$B$21:$B$872,'H-32A-WP06 - Debt Service'!$B98)</f>
        <v>0</v>
      </c>
      <c r="W98" s="359">
        <f>SUMIFS('H-32A-WP06a - Debt Serv Monthly'!Z$21:Z$872,'H-32A-WP06a - Debt Serv Monthly'!$B$21:$B$872,'H-32A-WP06 - Debt Service'!$B98)</f>
        <v>0</v>
      </c>
      <c r="X98" s="359">
        <f>SUMIFS('H-32A-WP06a - Debt Serv Monthly'!AA$21:AA$872,'H-32A-WP06a - Debt Serv Monthly'!$B$21:$B$872,'H-32A-WP06 - Debt Service'!$B98)</f>
        <v>0</v>
      </c>
      <c r="Y98" s="359">
        <f>SUMIFS('H-32A-WP06a - Debt Serv Monthly'!AB$21:AB$872,'H-32A-WP06a - Debt Serv Monthly'!$B$21:$B$872,'H-32A-WP06 - Debt Service'!$B98)</f>
        <v>0</v>
      </c>
      <c r="Z98" s="359">
        <f>SUMIFS('H-32A-WP06a - Debt Serv Monthly'!AC$21:AC$872,'H-32A-WP06a - Debt Serv Monthly'!$B$21:$B$872,'H-32A-WP06 - Debt Service'!$B98)</f>
        <v>0</v>
      </c>
      <c r="AA98" s="359">
        <f>SUMIFS('H-32A-WP06a - Debt Serv Monthly'!AD$21:AD$872,'H-32A-WP06a - Debt Serv Monthly'!$B$21:$B$872,'H-32A-WP06 - Debt Service'!$B98)</f>
        <v>0</v>
      </c>
      <c r="AB98" s="359">
        <f>SUMIFS('H-32A-WP06a - Debt Serv Monthly'!AE$21:AE$872,'H-32A-WP06a - Debt Serv Monthly'!$B$21:$B$872,'H-32A-WP06 - Debt Service'!$B98)</f>
        <v>0</v>
      </c>
      <c r="AC98" s="359">
        <f>SUMIFS('H-32A-WP06a - Debt Serv Monthly'!AG$21:AG$872,'H-32A-WP06a - Debt Serv Monthly'!$B$21:$B$872,'H-32A-WP06 - Debt Service'!$B98)</f>
        <v>0</v>
      </c>
      <c r="AD98" s="359">
        <f t="shared" si="7"/>
        <v>0</v>
      </c>
    </row>
    <row r="99" spans="2:30">
      <c r="B99" s="357">
        <f t="shared" si="8"/>
        <v>2086</v>
      </c>
      <c r="C99" s="575">
        <f>SUMIFS('H-32A-WP06a - Debt Serv Monthly'!$E$21:$E$872,'H-32A-WP06a - Debt Serv Monthly'!$B$21:$B$872,'H-32A-WP06 - Debt Service'!B99)</f>
        <v>0</v>
      </c>
      <c r="D99" s="575">
        <f>SUMIFS('H-32A-WP06a - Debt Serv Monthly'!F$21:F$872,'H-32A-WP06a - Debt Serv Monthly'!$B$21:$B$872,'H-32A-WP06 - Debt Service'!$B99)</f>
        <v>0</v>
      </c>
      <c r="E99" s="575">
        <f>SUMIFS('H-32A-WP06a - Debt Serv Monthly'!G$21:G$872,'H-32A-WP06a - Debt Serv Monthly'!$B$21:$B$872,'H-32A-WP06 - Debt Service'!$B99)</f>
        <v>0</v>
      </c>
      <c r="F99" s="575">
        <f>SUMIFS('H-32A-WP06a - Debt Serv Monthly'!H$21:H$872,'H-32A-WP06a - Debt Serv Monthly'!$B$21:$B$872,'H-32A-WP06 - Debt Service'!$B99)</f>
        <v>0</v>
      </c>
      <c r="G99" s="575">
        <f>SUMIFS('H-32A-WP06a - Debt Serv Monthly'!I$21:I$872,'H-32A-WP06a - Debt Serv Monthly'!$B$21:$B$872,'H-32A-WP06 - Debt Service'!$B99)</f>
        <v>0</v>
      </c>
      <c r="H99" s="575">
        <f>SUMIFS('H-32A-WP06a - Debt Serv Monthly'!J$21:J$872,'H-32A-WP06a - Debt Serv Monthly'!$B$21:$B$872,'H-32A-WP06 - Debt Service'!$B99)</f>
        <v>0</v>
      </c>
      <c r="I99" s="575">
        <f>SUMIFS('H-32A-WP06a - Debt Serv Monthly'!K$21:K$872,'H-32A-WP06a - Debt Serv Monthly'!$B$21:$B$872,'H-32A-WP06 - Debt Service'!$B99)</f>
        <v>0</v>
      </c>
      <c r="J99" s="575">
        <f>SUMIFS('H-32A-WP06a - Debt Serv Monthly'!L$21:L$872,'H-32A-WP06a - Debt Serv Monthly'!$B$21:$B$872,'H-32A-WP06 - Debt Service'!$B99)</f>
        <v>0</v>
      </c>
      <c r="K99" s="575">
        <f>SUMIFS('H-32A-WP06a - Debt Serv Monthly'!M$21:M$872,'H-32A-WP06a - Debt Serv Monthly'!$B$21:$B$872,'H-32A-WP06 - Debt Service'!$B99)</f>
        <v>0</v>
      </c>
      <c r="L99" s="575">
        <f>SUMIFS('H-32A-WP06a - Debt Serv Monthly'!N$21:N$872,'H-32A-WP06a - Debt Serv Monthly'!$B$21:$B$872,'H-32A-WP06 - Debt Service'!$B99)</f>
        <v>0</v>
      </c>
      <c r="M99" s="575">
        <f>SUMIFS('H-32A-WP06a - Debt Serv Monthly'!O$21:O$872,'H-32A-WP06a - Debt Serv Monthly'!$B$21:$B$872,'H-32A-WP06 - Debt Service'!$B99)</f>
        <v>0</v>
      </c>
      <c r="N99" s="575">
        <f>SUMIFS('H-32A-WP06a - Debt Serv Monthly'!P$21:P$872,'H-32A-WP06a - Debt Serv Monthly'!$B$21:$B$872,'H-32A-WP06 - Debt Service'!$B99)</f>
        <v>0</v>
      </c>
      <c r="O99" s="575">
        <f t="shared" si="6"/>
        <v>0</v>
      </c>
      <c r="Q99" s="357">
        <f t="shared" si="9"/>
        <v>2086</v>
      </c>
      <c r="R99" s="359">
        <f>SUMIFS('H-32A-WP06a - Debt Serv Monthly'!U$21:U$872,'H-32A-WP06a - Debt Serv Monthly'!$B$21:$B$872,'H-32A-WP06 - Debt Service'!$B99)</f>
        <v>0</v>
      </c>
      <c r="S99" s="359">
        <f>SUMIFS('H-32A-WP06a - Debt Serv Monthly'!V$21:V$872,'H-32A-WP06a - Debt Serv Monthly'!$B$21:$B$872,'H-32A-WP06 - Debt Service'!$B99)</f>
        <v>0</v>
      </c>
      <c r="T99" s="359">
        <f>SUMIFS('H-32A-WP06a - Debt Serv Monthly'!W$21:W$872,'H-32A-WP06a - Debt Serv Monthly'!$B$21:$B$872,'H-32A-WP06 - Debt Service'!$B99)</f>
        <v>0</v>
      </c>
      <c r="U99" s="359">
        <f>SUMIFS('H-32A-WP06a - Debt Serv Monthly'!X$21:X$872,'H-32A-WP06a - Debt Serv Monthly'!$B$21:$B$872,'H-32A-WP06 - Debt Service'!$B99)</f>
        <v>0</v>
      </c>
      <c r="V99" s="359">
        <f>SUMIFS('H-32A-WP06a - Debt Serv Monthly'!Y$21:Y$872,'H-32A-WP06a - Debt Serv Monthly'!$B$21:$B$872,'H-32A-WP06 - Debt Service'!$B99)</f>
        <v>0</v>
      </c>
      <c r="W99" s="359">
        <f>SUMIFS('H-32A-WP06a - Debt Serv Monthly'!Z$21:Z$872,'H-32A-WP06a - Debt Serv Monthly'!$B$21:$B$872,'H-32A-WP06 - Debt Service'!$B99)</f>
        <v>0</v>
      </c>
      <c r="X99" s="359">
        <f>SUMIFS('H-32A-WP06a - Debt Serv Monthly'!AA$21:AA$872,'H-32A-WP06a - Debt Serv Monthly'!$B$21:$B$872,'H-32A-WP06 - Debt Service'!$B99)</f>
        <v>0</v>
      </c>
      <c r="Y99" s="359">
        <f>SUMIFS('H-32A-WP06a - Debt Serv Monthly'!AB$21:AB$872,'H-32A-WP06a - Debt Serv Monthly'!$B$21:$B$872,'H-32A-WP06 - Debt Service'!$B99)</f>
        <v>0</v>
      </c>
      <c r="Z99" s="359">
        <f>SUMIFS('H-32A-WP06a - Debt Serv Monthly'!AC$21:AC$872,'H-32A-WP06a - Debt Serv Monthly'!$B$21:$B$872,'H-32A-WP06 - Debt Service'!$B99)</f>
        <v>0</v>
      </c>
      <c r="AA99" s="359">
        <f>SUMIFS('H-32A-WP06a - Debt Serv Monthly'!AD$21:AD$872,'H-32A-WP06a - Debt Serv Monthly'!$B$21:$B$872,'H-32A-WP06 - Debt Service'!$B99)</f>
        <v>0</v>
      </c>
      <c r="AB99" s="359">
        <f>SUMIFS('H-32A-WP06a - Debt Serv Monthly'!AE$21:AE$872,'H-32A-WP06a - Debt Serv Monthly'!$B$21:$B$872,'H-32A-WP06 - Debt Service'!$B99)</f>
        <v>0</v>
      </c>
      <c r="AC99" s="359">
        <f>SUMIFS('H-32A-WP06a - Debt Serv Monthly'!AG$21:AG$872,'H-32A-WP06a - Debt Serv Monthly'!$B$21:$B$872,'H-32A-WP06 - Debt Service'!$B99)</f>
        <v>0</v>
      </c>
      <c r="AD99" s="359">
        <f t="shared" si="7"/>
        <v>0</v>
      </c>
    </row>
    <row r="100" spans="2:30">
      <c r="B100" s="357">
        <f t="shared" si="8"/>
        <v>2087</v>
      </c>
      <c r="C100" s="575">
        <f>SUMIFS('H-32A-WP06a - Debt Serv Monthly'!$E$21:$E$872,'H-32A-WP06a - Debt Serv Monthly'!$B$21:$B$872,'H-32A-WP06 - Debt Service'!B100)</f>
        <v>0</v>
      </c>
      <c r="D100" s="575">
        <f>SUMIFS('H-32A-WP06a - Debt Serv Monthly'!F$21:F$872,'H-32A-WP06a - Debt Serv Monthly'!$B$21:$B$872,'H-32A-WP06 - Debt Service'!$B100)</f>
        <v>0</v>
      </c>
      <c r="E100" s="575">
        <f>SUMIFS('H-32A-WP06a - Debt Serv Monthly'!G$21:G$872,'H-32A-WP06a - Debt Serv Monthly'!$B$21:$B$872,'H-32A-WP06 - Debt Service'!$B100)</f>
        <v>0</v>
      </c>
      <c r="F100" s="575">
        <f>SUMIFS('H-32A-WP06a - Debt Serv Monthly'!H$21:H$872,'H-32A-WP06a - Debt Serv Monthly'!$B$21:$B$872,'H-32A-WP06 - Debt Service'!$B100)</f>
        <v>0</v>
      </c>
      <c r="G100" s="575">
        <f>SUMIFS('H-32A-WP06a - Debt Serv Monthly'!I$21:I$872,'H-32A-WP06a - Debt Serv Monthly'!$B$21:$B$872,'H-32A-WP06 - Debt Service'!$B100)</f>
        <v>0</v>
      </c>
      <c r="H100" s="575">
        <f>SUMIFS('H-32A-WP06a - Debt Serv Monthly'!J$21:J$872,'H-32A-WP06a - Debt Serv Monthly'!$B$21:$B$872,'H-32A-WP06 - Debt Service'!$B100)</f>
        <v>0</v>
      </c>
      <c r="I100" s="575">
        <f>SUMIFS('H-32A-WP06a - Debt Serv Monthly'!K$21:K$872,'H-32A-WP06a - Debt Serv Monthly'!$B$21:$B$872,'H-32A-WP06 - Debt Service'!$B100)</f>
        <v>0</v>
      </c>
      <c r="J100" s="575">
        <f>SUMIFS('H-32A-WP06a - Debt Serv Monthly'!L$21:L$872,'H-32A-WP06a - Debt Serv Monthly'!$B$21:$B$872,'H-32A-WP06 - Debt Service'!$B100)</f>
        <v>0</v>
      </c>
      <c r="K100" s="575">
        <f>SUMIFS('H-32A-WP06a - Debt Serv Monthly'!M$21:M$872,'H-32A-WP06a - Debt Serv Monthly'!$B$21:$B$872,'H-32A-WP06 - Debt Service'!$B100)</f>
        <v>0</v>
      </c>
      <c r="L100" s="575">
        <f>SUMIFS('H-32A-WP06a - Debt Serv Monthly'!N$21:N$872,'H-32A-WP06a - Debt Serv Monthly'!$B$21:$B$872,'H-32A-WP06 - Debt Service'!$B100)</f>
        <v>0</v>
      </c>
      <c r="M100" s="575">
        <f>SUMIFS('H-32A-WP06a - Debt Serv Monthly'!O$21:O$872,'H-32A-WP06a - Debt Serv Monthly'!$B$21:$B$872,'H-32A-WP06 - Debt Service'!$B100)</f>
        <v>0</v>
      </c>
      <c r="N100" s="575">
        <f>SUMIFS('H-32A-WP06a - Debt Serv Monthly'!P$21:P$872,'H-32A-WP06a - Debt Serv Monthly'!$B$21:$B$872,'H-32A-WP06 - Debt Service'!$B100)</f>
        <v>0</v>
      </c>
      <c r="O100" s="575">
        <f t="shared" si="6"/>
        <v>0</v>
      </c>
      <c r="Q100" s="357">
        <f t="shared" si="9"/>
        <v>2087</v>
      </c>
      <c r="R100" s="359">
        <f>SUMIFS('H-32A-WP06a - Debt Serv Monthly'!U$21:U$872,'H-32A-WP06a - Debt Serv Monthly'!$B$21:$B$872,'H-32A-WP06 - Debt Service'!$B100)</f>
        <v>0</v>
      </c>
      <c r="S100" s="359">
        <f>SUMIFS('H-32A-WP06a - Debt Serv Monthly'!V$21:V$872,'H-32A-WP06a - Debt Serv Monthly'!$B$21:$B$872,'H-32A-WP06 - Debt Service'!$B100)</f>
        <v>0</v>
      </c>
      <c r="T100" s="359">
        <f>SUMIFS('H-32A-WP06a - Debt Serv Monthly'!W$21:W$872,'H-32A-WP06a - Debt Serv Monthly'!$B$21:$B$872,'H-32A-WP06 - Debt Service'!$B100)</f>
        <v>0</v>
      </c>
      <c r="U100" s="359">
        <f>SUMIFS('H-32A-WP06a - Debt Serv Monthly'!X$21:X$872,'H-32A-WP06a - Debt Serv Monthly'!$B$21:$B$872,'H-32A-WP06 - Debt Service'!$B100)</f>
        <v>0</v>
      </c>
      <c r="V100" s="359">
        <f>SUMIFS('H-32A-WP06a - Debt Serv Monthly'!Y$21:Y$872,'H-32A-WP06a - Debt Serv Monthly'!$B$21:$B$872,'H-32A-WP06 - Debt Service'!$B100)</f>
        <v>0</v>
      </c>
      <c r="W100" s="359">
        <f>SUMIFS('H-32A-WP06a - Debt Serv Monthly'!Z$21:Z$872,'H-32A-WP06a - Debt Serv Monthly'!$B$21:$B$872,'H-32A-WP06 - Debt Service'!$B100)</f>
        <v>0</v>
      </c>
      <c r="X100" s="359">
        <f>SUMIFS('H-32A-WP06a - Debt Serv Monthly'!AA$21:AA$872,'H-32A-WP06a - Debt Serv Monthly'!$B$21:$B$872,'H-32A-WP06 - Debt Service'!$B100)</f>
        <v>0</v>
      </c>
      <c r="Y100" s="359">
        <f>SUMIFS('H-32A-WP06a - Debt Serv Monthly'!AB$21:AB$872,'H-32A-WP06a - Debt Serv Monthly'!$B$21:$B$872,'H-32A-WP06 - Debt Service'!$B100)</f>
        <v>0</v>
      </c>
      <c r="Z100" s="359">
        <f>SUMIFS('H-32A-WP06a - Debt Serv Monthly'!AC$21:AC$872,'H-32A-WP06a - Debt Serv Monthly'!$B$21:$B$872,'H-32A-WP06 - Debt Service'!$B100)</f>
        <v>0</v>
      </c>
      <c r="AA100" s="359">
        <f>SUMIFS('H-32A-WP06a - Debt Serv Monthly'!AD$21:AD$872,'H-32A-WP06a - Debt Serv Monthly'!$B$21:$B$872,'H-32A-WP06 - Debt Service'!$B100)</f>
        <v>0</v>
      </c>
      <c r="AB100" s="359">
        <f>SUMIFS('H-32A-WP06a - Debt Serv Monthly'!AE$21:AE$872,'H-32A-WP06a - Debt Serv Monthly'!$B$21:$B$872,'H-32A-WP06 - Debt Service'!$B100)</f>
        <v>0</v>
      </c>
      <c r="AC100" s="359">
        <f>SUMIFS('H-32A-WP06a - Debt Serv Monthly'!AG$21:AG$872,'H-32A-WP06a - Debt Serv Monthly'!$B$21:$B$872,'H-32A-WP06 - Debt Service'!$B100)</f>
        <v>0</v>
      </c>
      <c r="AD100" s="359">
        <f t="shared" si="7"/>
        <v>0</v>
      </c>
    </row>
    <row r="101" spans="2:30">
      <c r="B101" s="358">
        <f t="shared" si="8"/>
        <v>2088</v>
      </c>
      <c r="C101" s="576">
        <f>SUMIFS('H-32A-WP06a - Debt Serv Monthly'!$E$21:$E$872,'H-32A-WP06a - Debt Serv Monthly'!$B$21:$B$872,'H-32A-WP06 - Debt Service'!B101)</f>
        <v>0</v>
      </c>
      <c r="D101" s="576">
        <f>SUMIFS('H-32A-WP06a - Debt Serv Monthly'!F$21:F$872,'H-32A-WP06a - Debt Serv Monthly'!$B$21:$B$872,'H-32A-WP06 - Debt Service'!$B101)</f>
        <v>0</v>
      </c>
      <c r="E101" s="576">
        <f>SUMIFS('H-32A-WP06a - Debt Serv Monthly'!G$21:G$872,'H-32A-WP06a - Debt Serv Monthly'!$B$21:$B$872,'H-32A-WP06 - Debt Service'!$B101)</f>
        <v>0</v>
      </c>
      <c r="F101" s="576">
        <f>SUMIFS('H-32A-WP06a - Debt Serv Monthly'!H$21:H$872,'H-32A-WP06a - Debt Serv Monthly'!$B$21:$B$872,'H-32A-WP06 - Debt Service'!$B101)</f>
        <v>0</v>
      </c>
      <c r="G101" s="576">
        <f>SUMIFS('H-32A-WP06a - Debt Serv Monthly'!I$21:I$872,'H-32A-WP06a - Debt Serv Monthly'!$B$21:$B$872,'H-32A-WP06 - Debt Service'!$B101)</f>
        <v>0</v>
      </c>
      <c r="H101" s="576">
        <f>SUMIFS('H-32A-WP06a - Debt Serv Monthly'!J$21:J$872,'H-32A-WP06a - Debt Serv Monthly'!$B$21:$B$872,'H-32A-WP06 - Debt Service'!$B101)</f>
        <v>0</v>
      </c>
      <c r="I101" s="576">
        <f>SUMIFS('H-32A-WP06a - Debt Serv Monthly'!K$21:K$872,'H-32A-WP06a - Debt Serv Monthly'!$B$21:$B$872,'H-32A-WP06 - Debt Service'!$B101)</f>
        <v>0</v>
      </c>
      <c r="J101" s="576">
        <f>SUMIFS('H-32A-WP06a - Debt Serv Monthly'!L$21:L$872,'H-32A-WP06a - Debt Serv Monthly'!$B$21:$B$872,'H-32A-WP06 - Debt Service'!$B101)</f>
        <v>0</v>
      </c>
      <c r="K101" s="576">
        <f>SUMIFS('H-32A-WP06a - Debt Serv Monthly'!M$21:M$872,'H-32A-WP06a - Debt Serv Monthly'!$B$21:$B$872,'H-32A-WP06 - Debt Service'!$B101)</f>
        <v>0</v>
      </c>
      <c r="L101" s="576">
        <f>SUMIFS('H-32A-WP06a - Debt Serv Monthly'!N$21:N$872,'H-32A-WP06a - Debt Serv Monthly'!$B$21:$B$872,'H-32A-WP06 - Debt Service'!$B101)</f>
        <v>0</v>
      </c>
      <c r="M101" s="576">
        <f>SUMIFS('H-32A-WP06a - Debt Serv Monthly'!O$21:O$872,'H-32A-WP06a - Debt Serv Monthly'!$B$21:$B$872,'H-32A-WP06 - Debt Service'!$B101)</f>
        <v>0</v>
      </c>
      <c r="N101" s="576">
        <f>SUMIFS('H-32A-WP06a - Debt Serv Monthly'!P$21:P$872,'H-32A-WP06a - Debt Serv Monthly'!$B$21:$B$872,'H-32A-WP06 - Debt Service'!$B101)</f>
        <v>0</v>
      </c>
      <c r="O101" s="576">
        <f t="shared" si="6"/>
        <v>0</v>
      </c>
      <c r="Q101" s="358">
        <f t="shared" si="9"/>
        <v>2088</v>
      </c>
      <c r="R101" s="361">
        <f>SUMIFS('H-32A-WP06a - Debt Serv Monthly'!U$21:U$872,'H-32A-WP06a - Debt Serv Monthly'!$B$21:$B$872,'H-32A-WP06 - Debt Service'!$B101)</f>
        <v>0</v>
      </c>
      <c r="S101" s="361">
        <f>SUMIFS('H-32A-WP06a - Debt Serv Monthly'!V$21:V$872,'H-32A-WP06a - Debt Serv Monthly'!$B$21:$B$872,'H-32A-WP06 - Debt Service'!$B101)</f>
        <v>0</v>
      </c>
      <c r="T101" s="361">
        <f>SUMIFS('H-32A-WP06a - Debt Serv Monthly'!W$21:W$872,'H-32A-WP06a - Debt Serv Monthly'!$B$21:$B$872,'H-32A-WP06 - Debt Service'!$B101)</f>
        <v>0</v>
      </c>
      <c r="U101" s="361">
        <f>SUMIFS('H-32A-WP06a - Debt Serv Monthly'!X$21:X$872,'H-32A-WP06a - Debt Serv Monthly'!$B$21:$B$872,'H-32A-WP06 - Debt Service'!$B101)</f>
        <v>0</v>
      </c>
      <c r="V101" s="361">
        <f>SUMIFS('H-32A-WP06a - Debt Serv Monthly'!Y$21:Y$872,'H-32A-WP06a - Debt Serv Monthly'!$B$21:$B$872,'H-32A-WP06 - Debt Service'!$B101)</f>
        <v>0</v>
      </c>
      <c r="W101" s="361">
        <f>SUMIFS('H-32A-WP06a - Debt Serv Monthly'!Z$21:Z$872,'H-32A-WP06a - Debt Serv Monthly'!$B$21:$B$872,'H-32A-WP06 - Debt Service'!$B101)</f>
        <v>0</v>
      </c>
      <c r="X101" s="361">
        <f>SUMIFS('H-32A-WP06a - Debt Serv Monthly'!AA$21:AA$872,'H-32A-WP06a - Debt Serv Monthly'!$B$21:$B$872,'H-32A-WP06 - Debt Service'!$B101)</f>
        <v>0</v>
      </c>
      <c r="Y101" s="361">
        <f>SUMIFS('H-32A-WP06a - Debt Serv Monthly'!AB$21:AB$872,'H-32A-WP06a - Debt Serv Monthly'!$B$21:$B$872,'H-32A-WP06 - Debt Service'!$B101)</f>
        <v>0</v>
      </c>
      <c r="Z101" s="361">
        <f>SUMIFS('H-32A-WP06a - Debt Serv Monthly'!AC$21:AC$872,'H-32A-WP06a - Debt Serv Monthly'!$B$21:$B$872,'H-32A-WP06 - Debt Service'!$B101)</f>
        <v>0</v>
      </c>
      <c r="AA101" s="361">
        <f>SUMIFS('H-32A-WP06a - Debt Serv Monthly'!AD$21:AD$872,'H-32A-WP06a - Debt Serv Monthly'!$B$21:$B$872,'H-32A-WP06 - Debt Service'!$B101)</f>
        <v>0</v>
      </c>
      <c r="AB101" s="361">
        <f>SUMIFS('H-32A-WP06a - Debt Serv Monthly'!AE$21:AE$872,'H-32A-WP06a - Debt Serv Monthly'!$B$21:$B$872,'H-32A-WP06 - Debt Service'!$B101)</f>
        <v>0</v>
      </c>
      <c r="AC101" s="361">
        <f>SUMIFS('H-32A-WP06a - Debt Serv Monthly'!AG$21:AG$872,'H-32A-WP06a - Debt Serv Monthly'!$B$21:$B$872,'H-32A-WP06 - Debt Service'!$B101)</f>
        <v>0</v>
      </c>
      <c r="AD101" s="361">
        <f t="shared" si="7"/>
        <v>0</v>
      </c>
    </row>
    <row r="102" spans="2:30">
      <c r="B102" s="349"/>
      <c r="C102" s="346"/>
    </row>
    <row r="103" spans="2:30">
      <c r="B103" s="349"/>
      <c r="C103" s="346"/>
    </row>
    <row r="104" spans="2:30">
      <c r="B104" s="349"/>
      <c r="C104" s="346"/>
    </row>
    <row r="105" spans="2:30">
      <c r="B105" s="349"/>
      <c r="C105" s="346"/>
    </row>
    <row r="106" spans="2:30">
      <c r="B106" s="349"/>
      <c r="C106" s="346"/>
    </row>
    <row r="107" spans="2:30">
      <c r="B107" s="349"/>
      <c r="C107" s="346"/>
    </row>
    <row r="108" spans="2:30">
      <c r="B108" s="349"/>
      <c r="C108" s="346"/>
    </row>
    <row r="109" spans="2:30">
      <c r="B109" s="349"/>
      <c r="C109" s="346"/>
    </row>
    <row r="110" spans="2:30">
      <c r="B110" s="349"/>
      <c r="C110" s="346"/>
    </row>
    <row r="111" spans="2:30">
      <c r="B111" s="349"/>
      <c r="C111" s="346"/>
    </row>
    <row r="112" spans="2:30">
      <c r="B112" s="349"/>
      <c r="C112" s="346"/>
    </row>
    <row r="113" spans="2:3">
      <c r="B113" s="349"/>
      <c r="C113" s="346"/>
    </row>
    <row r="114" spans="2:3">
      <c r="B114" s="349"/>
      <c r="C114" s="346"/>
    </row>
    <row r="115" spans="2:3">
      <c r="B115" s="349"/>
      <c r="C115" s="346"/>
    </row>
    <row r="116" spans="2:3">
      <c r="B116" s="349"/>
      <c r="C116" s="346"/>
    </row>
    <row r="117" spans="2:3">
      <c r="B117" s="349"/>
      <c r="C117" s="346"/>
    </row>
    <row r="118" spans="2:3">
      <c r="B118" s="349"/>
      <c r="C118" s="346"/>
    </row>
    <row r="119" spans="2:3">
      <c r="B119" s="349"/>
      <c r="C119" s="346"/>
    </row>
    <row r="120" spans="2:3">
      <c r="B120" s="349"/>
      <c r="C120" s="346"/>
    </row>
    <row r="121" spans="2:3">
      <c r="B121" s="349"/>
      <c r="C121" s="346"/>
    </row>
    <row r="122" spans="2:3">
      <c r="B122" s="349"/>
      <c r="C122" s="346"/>
    </row>
    <row r="123" spans="2:3">
      <c r="B123" s="349"/>
      <c r="C123" s="346"/>
    </row>
    <row r="124" spans="2:3">
      <c r="B124" s="349"/>
      <c r="C124" s="346"/>
    </row>
    <row r="125" spans="2:3">
      <c r="B125" s="349"/>
      <c r="C125" s="346"/>
    </row>
    <row r="126" spans="2:3">
      <c r="B126" s="349"/>
      <c r="C126" s="346"/>
    </row>
    <row r="127" spans="2:3">
      <c r="B127" s="349"/>
      <c r="C127" s="346"/>
    </row>
    <row r="128" spans="2:3">
      <c r="B128" s="349"/>
      <c r="C128" s="346"/>
    </row>
    <row r="129" spans="2:3">
      <c r="B129" s="349"/>
      <c r="C129" s="346"/>
    </row>
    <row r="130" spans="2:3">
      <c r="B130" s="349"/>
      <c r="C130" s="346"/>
    </row>
    <row r="131" spans="2:3">
      <c r="B131" s="349"/>
      <c r="C131" s="346"/>
    </row>
    <row r="132" spans="2:3">
      <c r="B132" s="349"/>
      <c r="C132" s="346"/>
    </row>
    <row r="133" spans="2:3">
      <c r="B133" s="349"/>
      <c r="C133" s="346"/>
    </row>
    <row r="134" spans="2:3">
      <c r="B134" s="349"/>
      <c r="C134" s="346"/>
    </row>
    <row r="135" spans="2:3">
      <c r="B135" s="349"/>
      <c r="C135" s="346"/>
    </row>
    <row r="136" spans="2:3">
      <c r="B136" s="349"/>
      <c r="C136" s="346"/>
    </row>
    <row r="137" spans="2:3">
      <c r="B137" s="349"/>
      <c r="C137" s="346"/>
    </row>
    <row r="138" spans="2:3">
      <c r="B138" s="349"/>
      <c r="C138" s="346"/>
    </row>
    <row r="139" spans="2:3">
      <c r="B139" s="349"/>
      <c r="C139" s="346"/>
    </row>
    <row r="140" spans="2:3">
      <c r="B140" s="349"/>
      <c r="C140" s="346"/>
    </row>
    <row r="141" spans="2:3">
      <c r="B141" s="349"/>
      <c r="C141" s="346"/>
    </row>
    <row r="142" spans="2:3">
      <c r="B142" s="349"/>
      <c r="C142" s="346"/>
    </row>
    <row r="143" spans="2:3">
      <c r="B143" s="349"/>
      <c r="C143" s="346"/>
    </row>
    <row r="144" spans="2:3">
      <c r="B144" s="349"/>
      <c r="C144" s="346"/>
    </row>
    <row r="145" spans="2:3">
      <c r="B145" s="349"/>
      <c r="C145" s="346"/>
    </row>
    <row r="146" spans="2:3">
      <c r="B146" s="349"/>
      <c r="C146" s="346"/>
    </row>
    <row r="147" spans="2:3">
      <c r="B147" s="349"/>
      <c r="C147" s="346"/>
    </row>
    <row r="148" spans="2:3">
      <c r="B148" s="349"/>
      <c r="C148" s="346"/>
    </row>
    <row r="149" spans="2:3">
      <c r="B149" s="349"/>
      <c r="C149" s="346"/>
    </row>
    <row r="150" spans="2:3">
      <c r="B150" s="349"/>
      <c r="C150" s="346"/>
    </row>
    <row r="151" spans="2:3">
      <c r="B151" s="349"/>
      <c r="C151" s="346"/>
    </row>
    <row r="152" spans="2:3">
      <c r="B152" s="349"/>
      <c r="C152" s="346"/>
    </row>
    <row r="153" spans="2:3">
      <c r="B153" s="349"/>
      <c r="C153" s="346"/>
    </row>
    <row r="154" spans="2:3">
      <c r="B154" s="349"/>
      <c r="C154" s="346"/>
    </row>
    <row r="155" spans="2:3">
      <c r="B155" s="349"/>
      <c r="C155" s="346"/>
    </row>
    <row r="156" spans="2:3">
      <c r="B156" s="349"/>
      <c r="C156" s="346"/>
    </row>
    <row r="157" spans="2:3">
      <c r="B157" s="349"/>
      <c r="C157" s="346"/>
    </row>
    <row r="158" spans="2:3">
      <c r="B158" s="349"/>
      <c r="C158" s="346"/>
    </row>
    <row r="159" spans="2:3">
      <c r="B159" s="349"/>
      <c r="C159" s="346"/>
    </row>
    <row r="160" spans="2:3">
      <c r="B160" s="349"/>
      <c r="C160" s="346"/>
    </row>
    <row r="161" spans="2:3">
      <c r="B161" s="349"/>
      <c r="C161" s="346"/>
    </row>
    <row r="162" spans="2:3">
      <c r="B162" s="349"/>
      <c r="C162" s="346"/>
    </row>
    <row r="163" spans="2:3">
      <c r="B163" s="349"/>
      <c r="C163" s="346"/>
    </row>
    <row r="164" spans="2:3">
      <c r="B164" s="349"/>
      <c r="C164" s="346"/>
    </row>
    <row r="165" spans="2:3">
      <c r="B165" s="349"/>
      <c r="C165" s="346"/>
    </row>
    <row r="166" spans="2:3">
      <c r="B166" s="349"/>
      <c r="C166" s="346"/>
    </row>
    <row r="167" spans="2:3">
      <c r="B167" s="349"/>
      <c r="C167" s="346"/>
    </row>
    <row r="168" spans="2:3">
      <c r="B168" s="349"/>
      <c r="C168" s="346"/>
    </row>
    <row r="169" spans="2:3">
      <c r="B169" s="349"/>
      <c r="C169" s="346"/>
    </row>
    <row r="170" spans="2:3">
      <c r="B170" s="349"/>
      <c r="C170" s="346"/>
    </row>
    <row r="171" spans="2:3">
      <c r="B171" s="349"/>
      <c r="C171" s="346"/>
    </row>
    <row r="172" spans="2:3">
      <c r="B172" s="349"/>
      <c r="C172" s="346"/>
    </row>
    <row r="173" spans="2:3">
      <c r="B173" s="349"/>
      <c r="C173" s="346"/>
    </row>
    <row r="174" spans="2:3">
      <c r="B174" s="349"/>
      <c r="C174" s="346"/>
    </row>
    <row r="175" spans="2:3">
      <c r="B175" s="349"/>
      <c r="C175" s="346"/>
    </row>
    <row r="176" spans="2:3">
      <c r="B176" s="349"/>
      <c r="C176" s="346"/>
    </row>
    <row r="177" spans="2:3">
      <c r="B177" s="349"/>
      <c r="C177" s="346"/>
    </row>
    <row r="178" spans="2:3">
      <c r="B178" s="349"/>
      <c r="C178" s="346"/>
    </row>
    <row r="179" spans="2:3">
      <c r="B179" s="349"/>
      <c r="C179" s="346"/>
    </row>
    <row r="180" spans="2:3">
      <c r="B180" s="349"/>
      <c r="C180" s="346"/>
    </row>
    <row r="181" spans="2:3">
      <c r="B181" s="349"/>
      <c r="C181" s="346"/>
    </row>
    <row r="182" spans="2:3">
      <c r="B182" s="349"/>
      <c r="C182" s="346"/>
    </row>
    <row r="183" spans="2:3">
      <c r="B183" s="349"/>
      <c r="C183" s="346"/>
    </row>
    <row r="184" spans="2:3">
      <c r="B184" s="349"/>
      <c r="C184" s="346"/>
    </row>
    <row r="185" spans="2:3">
      <c r="B185" s="349"/>
      <c r="C185" s="346"/>
    </row>
    <row r="186" spans="2:3">
      <c r="B186" s="349"/>
      <c r="C186" s="346"/>
    </row>
    <row r="187" spans="2:3">
      <c r="B187" s="349"/>
      <c r="C187" s="346"/>
    </row>
    <row r="188" spans="2:3">
      <c r="B188" s="349"/>
      <c r="C188" s="346"/>
    </row>
    <row r="189" spans="2:3">
      <c r="B189" s="349"/>
      <c r="C189" s="346"/>
    </row>
    <row r="190" spans="2:3">
      <c r="B190" s="349"/>
      <c r="C190" s="346"/>
    </row>
    <row r="191" spans="2:3">
      <c r="B191" s="349"/>
      <c r="C191" s="346"/>
    </row>
    <row r="192" spans="2:3">
      <c r="B192" s="349"/>
      <c r="C192" s="346"/>
    </row>
    <row r="193" spans="2:3">
      <c r="B193" s="349"/>
      <c r="C193" s="346"/>
    </row>
    <row r="194" spans="2:3">
      <c r="B194" s="349"/>
      <c r="C194" s="346"/>
    </row>
    <row r="195" spans="2:3">
      <c r="B195" s="349"/>
      <c r="C195" s="346"/>
    </row>
    <row r="196" spans="2:3">
      <c r="B196" s="349"/>
      <c r="C196" s="346"/>
    </row>
    <row r="197" spans="2:3">
      <c r="B197" s="349"/>
      <c r="C197" s="346"/>
    </row>
    <row r="198" spans="2:3">
      <c r="B198" s="349"/>
      <c r="C198" s="346"/>
    </row>
    <row r="199" spans="2:3">
      <c r="B199" s="349"/>
      <c r="C199" s="346"/>
    </row>
    <row r="200" spans="2:3">
      <c r="B200" s="349"/>
      <c r="C200" s="346"/>
    </row>
    <row r="201" spans="2:3">
      <c r="B201" s="349"/>
      <c r="C201" s="346"/>
    </row>
    <row r="202" spans="2:3">
      <c r="B202" s="349"/>
      <c r="C202" s="346"/>
    </row>
    <row r="203" spans="2:3">
      <c r="B203" s="349"/>
      <c r="C203" s="346"/>
    </row>
    <row r="204" spans="2:3">
      <c r="B204" s="349"/>
      <c r="C204" s="346"/>
    </row>
    <row r="205" spans="2:3">
      <c r="B205" s="349"/>
      <c r="C205" s="346"/>
    </row>
    <row r="206" spans="2:3">
      <c r="B206" s="349"/>
      <c r="C206" s="346"/>
    </row>
    <row r="207" spans="2:3">
      <c r="B207" s="349"/>
      <c r="C207" s="346"/>
    </row>
    <row r="208" spans="2:3">
      <c r="B208" s="349"/>
      <c r="C208" s="346"/>
    </row>
    <row r="209" spans="2:3">
      <c r="B209" s="349"/>
      <c r="C209" s="346"/>
    </row>
    <row r="210" spans="2:3">
      <c r="B210" s="349"/>
      <c r="C210" s="346"/>
    </row>
    <row r="211" spans="2:3">
      <c r="B211" s="349"/>
      <c r="C211" s="346"/>
    </row>
    <row r="212" spans="2:3">
      <c r="B212" s="349"/>
      <c r="C212" s="346"/>
    </row>
    <row r="213" spans="2:3">
      <c r="B213" s="349"/>
      <c r="C213" s="346"/>
    </row>
    <row r="214" spans="2:3">
      <c r="B214" s="349"/>
      <c r="C214" s="346"/>
    </row>
    <row r="215" spans="2:3">
      <c r="B215" s="349"/>
      <c r="C215" s="346"/>
    </row>
    <row r="216" spans="2:3">
      <c r="B216" s="349"/>
      <c r="C216" s="346"/>
    </row>
    <row r="217" spans="2:3">
      <c r="B217" s="349"/>
      <c r="C217" s="346"/>
    </row>
    <row r="218" spans="2:3">
      <c r="B218" s="349"/>
      <c r="C218" s="346"/>
    </row>
    <row r="219" spans="2:3">
      <c r="B219" s="349"/>
      <c r="C219" s="346"/>
    </row>
    <row r="220" spans="2:3">
      <c r="B220" s="349"/>
      <c r="C220" s="346"/>
    </row>
    <row r="221" spans="2:3">
      <c r="B221" s="349"/>
      <c r="C221" s="346"/>
    </row>
    <row r="222" spans="2:3">
      <c r="B222" s="349"/>
      <c r="C222" s="346"/>
    </row>
    <row r="223" spans="2:3">
      <c r="B223" s="349"/>
      <c r="C223" s="346"/>
    </row>
    <row r="224" spans="2:3">
      <c r="B224" s="349"/>
      <c r="C224" s="346"/>
    </row>
    <row r="225" spans="2:3">
      <c r="B225" s="349"/>
      <c r="C225" s="346"/>
    </row>
    <row r="226" spans="2:3">
      <c r="B226" s="349"/>
      <c r="C226" s="346"/>
    </row>
    <row r="227" spans="2:3">
      <c r="B227" s="349"/>
      <c r="C227" s="346"/>
    </row>
    <row r="228" spans="2:3">
      <c r="B228" s="349"/>
      <c r="C228" s="346"/>
    </row>
    <row r="229" spans="2:3">
      <c r="B229" s="349"/>
      <c r="C229" s="346"/>
    </row>
    <row r="230" spans="2:3">
      <c r="B230" s="349"/>
      <c r="C230" s="346"/>
    </row>
    <row r="231" spans="2:3">
      <c r="B231" s="349"/>
      <c r="C231" s="346"/>
    </row>
    <row r="232" spans="2:3">
      <c r="B232" s="349"/>
      <c r="C232" s="346"/>
    </row>
    <row r="233" spans="2:3">
      <c r="B233" s="349"/>
      <c r="C233" s="346"/>
    </row>
    <row r="234" spans="2:3">
      <c r="B234" s="349"/>
      <c r="C234" s="346"/>
    </row>
    <row r="235" spans="2:3">
      <c r="B235" s="349"/>
      <c r="C235" s="346"/>
    </row>
    <row r="236" spans="2:3">
      <c r="B236" s="349"/>
      <c r="C236" s="346"/>
    </row>
    <row r="237" spans="2:3">
      <c r="B237" s="349"/>
      <c r="C237" s="346"/>
    </row>
    <row r="238" spans="2:3">
      <c r="B238" s="349"/>
      <c r="C238" s="346"/>
    </row>
    <row r="239" spans="2:3">
      <c r="B239" s="349"/>
      <c r="C239" s="346"/>
    </row>
    <row r="240" spans="2:3">
      <c r="B240" s="349"/>
      <c r="C240" s="346"/>
    </row>
    <row r="241" spans="2:3">
      <c r="B241" s="349"/>
      <c r="C241" s="346"/>
    </row>
    <row r="242" spans="2:3">
      <c r="B242" s="349"/>
      <c r="C242" s="346"/>
    </row>
    <row r="243" spans="2:3">
      <c r="B243" s="349"/>
      <c r="C243" s="346"/>
    </row>
    <row r="244" spans="2:3">
      <c r="B244" s="349"/>
      <c r="C244" s="346"/>
    </row>
    <row r="245" spans="2:3">
      <c r="B245" s="349"/>
      <c r="C245" s="346"/>
    </row>
    <row r="246" spans="2:3">
      <c r="B246" s="349"/>
      <c r="C246" s="346"/>
    </row>
    <row r="247" spans="2:3">
      <c r="B247" s="349"/>
      <c r="C247" s="346"/>
    </row>
    <row r="248" spans="2:3">
      <c r="B248" s="349"/>
      <c r="C248" s="346"/>
    </row>
    <row r="249" spans="2:3">
      <c r="B249" s="349"/>
      <c r="C249" s="346"/>
    </row>
    <row r="250" spans="2:3">
      <c r="B250" s="349"/>
      <c r="C250" s="346"/>
    </row>
    <row r="251" spans="2:3">
      <c r="B251" s="349"/>
      <c r="C251" s="346"/>
    </row>
    <row r="252" spans="2:3">
      <c r="B252" s="349"/>
      <c r="C252" s="346"/>
    </row>
    <row r="253" spans="2:3">
      <c r="B253" s="349"/>
      <c r="C253" s="346"/>
    </row>
    <row r="254" spans="2:3">
      <c r="B254" s="349"/>
      <c r="C254" s="346"/>
    </row>
    <row r="255" spans="2:3">
      <c r="B255" s="349"/>
      <c r="C255" s="346"/>
    </row>
    <row r="256" spans="2:3">
      <c r="B256" s="349"/>
      <c r="C256" s="346"/>
    </row>
    <row r="257" spans="2:3">
      <c r="B257" s="349"/>
      <c r="C257" s="346"/>
    </row>
    <row r="258" spans="2:3">
      <c r="B258" s="349"/>
      <c r="C258" s="346"/>
    </row>
    <row r="259" spans="2:3">
      <c r="B259" s="349"/>
      <c r="C259" s="346"/>
    </row>
    <row r="260" spans="2:3">
      <c r="B260" s="349"/>
      <c r="C260" s="346"/>
    </row>
    <row r="261" spans="2:3">
      <c r="B261" s="349"/>
      <c r="C261" s="346"/>
    </row>
    <row r="262" spans="2:3">
      <c r="B262" s="349"/>
      <c r="C262" s="346"/>
    </row>
    <row r="263" spans="2:3">
      <c r="B263" s="349"/>
      <c r="C263" s="346"/>
    </row>
    <row r="264" spans="2:3">
      <c r="B264" s="349"/>
      <c r="C264" s="346"/>
    </row>
    <row r="265" spans="2:3">
      <c r="B265" s="349"/>
      <c r="C265" s="346"/>
    </row>
    <row r="266" spans="2:3">
      <c r="B266" s="349"/>
      <c r="C266" s="346"/>
    </row>
    <row r="267" spans="2:3">
      <c r="B267" s="349"/>
      <c r="C267" s="346"/>
    </row>
    <row r="268" spans="2:3">
      <c r="B268" s="349"/>
      <c r="C268" s="346"/>
    </row>
    <row r="269" spans="2:3">
      <c r="B269" s="349"/>
      <c r="C269" s="346"/>
    </row>
    <row r="270" spans="2:3">
      <c r="B270" s="349"/>
      <c r="C270" s="346"/>
    </row>
    <row r="271" spans="2:3">
      <c r="B271" s="349"/>
      <c r="C271" s="346"/>
    </row>
    <row r="272" spans="2:3">
      <c r="B272" s="349"/>
      <c r="C272" s="346"/>
    </row>
    <row r="273" spans="2:3">
      <c r="B273" s="349"/>
      <c r="C273" s="346"/>
    </row>
    <row r="274" spans="2:3">
      <c r="B274" s="349"/>
      <c r="C274" s="346"/>
    </row>
    <row r="275" spans="2:3">
      <c r="B275" s="349"/>
      <c r="C275" s="346"/>
    </row>
    <row r="276" spans="2:3">
      <c r="B276" s="349"/>
      <c r="C276" s="346"/>
    </row>
    <row r="277" spans="2:3">
      <c r="B277" s="349"/>
      <c r="C277" s="346"/>
    </row>
    <row r="278" spans="2:3">
      <c r="B278" s="349"/>
      <c r="C278" s="346"/>
    </row>
    <row r="279" spans="2:3">
      <c r="B279" s="349"/>
      <c r="C279" s="346"/>
    </row>
    <row r="280" spans="2:3">
      <c r="B280" s="349"/>
      <c r="C280" s="346"/>
    </row>
    <row r="281" spans="2:3">
      <c r="B281" s="349"/>
      <c r="C281" s="346"/>
    </row>
    <row r="282" spans="2:3">
      <c r="B282" s="349"/>
      <c r="C282" s="346"/>
    </row>
    <row r="283" spans="2:3">
      <c r="B283" s="349"/>
      <c r="C283" s="346"/>
    </row>
    <row r="284" spans="2:3">
      <c r="B284" s="349"/>
      <c r="C284" s="346"/>
    </row>
    <row r="285" spans="2:3">
      <c r="B285" s="349"/>
      <c r="C285" s="346"/>
    </row>
    <row r="286" spans="2:3">
      <c r="B286" s="349"/>
      <c r="C286" s="346"/>
    </row>
    <row r="287" spans="2:3">
      <c r="B287" s="349"/>
      <c r="C287" s="346"/>
    </row>
    <row r="288" spans="2:3">
      <c r="B288" s="349"/>
      <c r="C288" s="346"/>
    </row>
    <row r="289" spans="2:3">
      <c r="B289" s="349"/>
      <c r="C289" s="346"/>
    </row>
    <row r="290" spans="2:3">
      <c r="B290" s="349"/>
      <c r="C290" s="346"/>
    </row>
    <row r="291" spans="2:3">
      <c r="B291" s="349"/>
      <c r="C291" s="346"/>
    </row>
    <row r="292" spans="2:3">
      <c r="B292" s="349"/>
      <c r="C292" s="346"/>
    </row>
    <row r="293" spans="2:3">
      <c r="B293" s="349"/>
      <c r="C293" s="346"/>
    </row>
    <row r="294" spans="2:3">
      <c r="B294" s="349"/>
      <c r="C294" s="346"/>
    </row>
    <row r="295" spans="2:3">
      <c r="B295" s="349"/>
      <c r="C295" s="346"/>
    </row>
    <row r="296" spans="2:3">
      <c r="B296" s="349"/>
      <c r="C296" s="346"/>
    </row>
    <row r="297" spans="2:3">
      <c r="B297" s="349"/>
      <c r="C297" s="346"/>
    </row>
    <row r="298" spans="2:3">
      <c r="B298" s="349"/>
      <c r="C298" s="346"/>
    </row>
    <row r="299" spans="2:3">
      <c r="B299" s="349"/>
      <c r="C299" s="346"/>
    </row>
    <row r="300" spans="2:3">
      <c r="B300" s="349"/>
      <c r="C300" s="346"/>
    </row>
    <row r="301" spans="2:3">
      <c r="B301" s="349"/>
      <c r="C301" s="346"/>
    </row>
    <row r="302" spans="2:3">
      <c r="B302" s="349"/>
      <c r="C302" s="346"/>
    </row>
    <row r="303" spans="2:3">
      <c r="B303" s="349"/>
      <c r="C303" s="346"/>
    </row>
    <row r="304" spans="2:3">
      <c r="B304" s="349"/>
      <c r="C304" s="346"/>
    </row>
    <row r="305" spans="2:3">
      <c r="B305" s="349"/>
      <c r="C305" s="346"/>
    </row>
    <row r="306" spans="2:3">
      <c r="B306" s="349"/>
      <c r="C306" s="346"/>
    </row>
    <row r="307" spans="2:3">
      <c r="B307" s="349"/>
      <c r="C307" s="346"/>
    </row>
    <row r="308" spans="2:3">
      <c r="B308" s="349"/>
      <c r="C308" s="346"/>
    </row>
    <row r="309" spans="2:3">
      <c r="B309" s="349"/>
      <c r="C309" s="346"/>
    </row>
    <row r="310" spans="2:3">
      <c r="B310" s="349"/>
      <c r="C310" s="346"/>
    </row>
    <row r="311" spans="2:3">
      <c r="B311" s="349"/>
      <c r="C311" s="346"/>
    </row>
    <row r="312" spans="2:3">
      <c r="B312" s="349"/>
      <c r="C312" s="346"/>
    </row>
    <row r="313" spans="2:3">
      <c r="B313" s="349"/>
      <c r="C313" s="346"/>
    </row>
    <row r="314" spans="2:3">
      <c r="B314" s="349"/>
      <c r="C314" s="346"/>
    </row>
    <row r="315" spans="2:3">
      <c r="B315" s="349"/>
      <c r="C315" s="346"/>
    </row>
    <row r="316" spans="2:3">
      <c r="B316" s="349"/>
      <c r="C316" s="346"/>
    </row>
    <row r="317" spans="2:3">
      <c r="B317" s="349"/>
      <c r="C317" s="346"/>
    </row>
    <row r="318" spans="2:3">
      <c r="B318" s="349"/>
      <c r="C318" s="346"/>
    </row>
    <row r="319" spans="2:3">
      <c r="B319" s="349"/>
      <c r="C319" s="346"/>
    </row>
    <row r="320" spans="2:3">
      <c r="B320" s="349"/>
      <c r="C320" s="346"/>
    </row>
    <row r="321" spans="2:3">
      <c r="B321" s="349"/>
      <c r="C321" s="346"/>
    </row>
    <row r="322" spans="2:3">
      <c r="B322" s="349"/>
      <c r="C322" s="346"/>
    </row>
    <row r="323" spans="2:3">
      <c r="B323" s="349"/>
      <c r="C323" s="346"/>
    </row>
    <row r="324" spans="2:3">
      <c r="B324" s="349"/>
      <c r="C324" s="346"/>
    </row>
    <row r="325" spans="2:3">
      <c r="B325" s="349"/>
      <c r="C325" s="346"/>
    </row>
    <row r="326" spans="2:3">
      <c r="B326" s="349"/>
      <c r="C326" s="346"/>
    </row>
    <row r="327" spans="2:3">
      <c r="B327" s="349"/>
      <c r="C327" s="346"/>
    </row>
    <row r="328" spans="2:3">
      <c r="B328" s="349"/>
      <c r="C328" s="346"/>
    </row>
    <row r="329" spans="2:3">
      <c r="B329" s="349"/>
      <c r="C329" s="346"/>
    </row>
    <row r="330" spans="2:3">
      <c r="B330" s="349"/>
      <c r="C330" s="346"/>
    </row>
    <row r="331" spans="2:3">
      <c r="B331" s="349"/>
      <c r="C331" s="346"/>
    </row>
    <row r="332" spans="2:3">
      <c r="B332" s="349"/>
      <c r="C332" s="346"/>
    </row>
    <row r="333" spans="2:3">
      <c r="B333" s="349"/>
      <c r="C333" s="346"/>
    </row>
    <row r="334" spans="2:3">
      <c r="B334" s="349"/>
      <c r="C334" s="346"/>
    </row>
    <row r="335" spans="2:3">
      <c r="B335" s="349"/>
      <c r="C335" s="346"/>
    </row>
    <row r="336" spans="2:3">
      <c r="B336" s="349"/>
      <c r="C336" s="346"/>
    </row>
    <row r="337" spans="2:3">
      <c r="B337" s="349"/>
      <c r="C337" s="346"/>
    </row>
    <row r="338" spans="2:3">
      <c r="B338" s="349"/>
      <c r="C338" s="346"/>
    </row>
    <row r="339" spans="2:3">
      <c r="B339" s="349"/>
      <c r="C339" s="346"/>
    </row>
    <row r="340" spans="2:3">
      <c r="B340" s="349"/>
      <c r="C340" s="346"/>
    </row>
    <row r="341" spans="2:3">
      <c r="B341" s="349"/>
      <c r="C341" s="346"/>
    </row>
    <row r="342" spans="2:3">
      <c r="B342" s="349"/>
      <c r="C342" s="346"/>
    </row>
    <row r="343" spans="2:3">
      <c r="B343" s="349"/>
      <c r="C343" s="346"/>
    </row>
    <row r="344" spans="2:3">
      <c r="B344" s="349"/>
      <c r="C344" s="346"/>
    </row>
    <row r="345" spans="2:3">
      <c r="B345" s="349"/>
      <c r="C345" s="346"/>
    </row>
    <row r="346" spans="2:3">
      <c r="B346" s="349"/>
      <c r="C346" s="346"/>
    </row>
    <row r="347" spans="2:3">
      <c r="B347" s="349"/>
      <c r="C347" s="346"/>
    </row>
    <row r="348" spans="2:3">
      <c r="B348" s="349"/>
      <c r="C348" s="346"/>
    </row>
    <row r="349" spans="2:3">
      <c r="B349" s="349"/>
      <c r="C349" s="346"/>
    </row>
    <row r="350" spans="2:3">
      <c r="B350" s="349"/>
      <c r="C350" s="346"/>
    </row>
    <row r="351" spans="2:3">
      <c r="B351" s="349"/>
      <c r="C351" s="346"/>
    </row>
    <row r="352" spans="2:3">
      <c r="B352" s="349"/>
      <c r="C352" s="346"/>
    </row>
    <row r="353" spans="2:3">
      <c r="B353" s="349"/>
      <c r="C353" s="346"/>
    </row>
    <row r="354" spans="2:3">
      <c r="B354" s="349"/>
      <c r="C354" s="346"/>
    </row>
    <row r="355" spans="2:3">
      <c r="B355" s="349"/>
      <c r="C355" s="346"/>
    </row>
    <row r="356" spans="2:3">
      <c r="B356" s="349"/>
      <c r="C356" s="346"/>
    </row>
    <row r="357" spans="2:3">
      <c r="B357" s="349"/>
      <c r="C357" s="346"/>
    </row>
    <row r="358" spans="2:3">
      <c r="B358" s="349"/>
      <c r="C358" s="346"/>
    </row>
    <row r="359" spans="2:3">
      <c r="B359" s="349"/>
      <c r="C359" s="346"/>
    </row>
    <row r="360" spans="2:3">
      <c r="B360" s="349"/>
      <c r="C360" s="346"/>
    </row>
    <row r="361" spans="2:3">
      <c r="B361" s="349"/>
      <c r="C361" s="346"/>
    </row>
    <row r="362" spans="2:3">
      <c r="B362" s="349"/>
      <c r="C362" s="346"/>
    </row>
    <row r="363" spans="2:3">
      <c r="B363" s="349"/>
      <c r="C363" s="346"/>
    </row>
    <row r="364" spans="2:3">
      <c r="B364" s="349"/>
      <c r="C364" s="346"/>
    </row>
    <row r="365" spans="2:3">
      <c r="B365" s="349"/>
      <c r="C365" s="346"/>
    </row>
    <row r="366" spans="2:3">
      <c r="B366" s="349"/>
      <c r="C366" s="346"/>
    </row>
    <row r="367" spans="2:3">
      <c r="B367" s="349"/>
      <c r="C367" s="346"/>
    </row>
    <row r="368" spans="2:3">
      <c r="B368" s="349"/>
      <c r="C368" s="346"/>
    </row>
    <row r="369" spans="2:3">
      <c r="B369" s="349"/>
      <c r="C369" s="346"/>
    </row>
    <row r="370" spans="2:3">
      <c r="B370" s="349"/>
      <c r="C370" s="346"/>
    </row>
    <row r="371" spans="2:3">
      <c r="B371" s="349"/>
      <c r="C371" s="346"/>
    </row>
    <row r="372" spans="2:3">
      <c r="B372" s="349"/>
      <c r="C372" s="346"/>
    </row>
    <row r="373" spans="2:3">
      <c r="B373" s="349"/>
      <c r="C373" s="346"/>
    </row>
    <row r="374" spans="2:3">
      <c r="B374" s="349"/>
      <c r="C374" s="346"/>
    </row>
    <row r="375" spans="2:3">
      <c r="B375" s="349"/>
      <c r="C375" s="346"/>
    </row>
    <row r="376" spans="2:3">
      <c r="B376" s="349"/>
      <c r="C376" s="346"/>
    </row>
    <row r="377" spans="2:3">
      <c r="B377" s="349"/>
      <c r="C377" s="346"/>
    </row>
    <row r="378" spans="2:3">
      <c r="B378" s="349"/>
      <c r="C378" s="346"/>
    </row>
    <row r="379" spans="2:3">
      <c r="B379" s="349"/>
      <c r="C379" s="346"/>
    </row>
    <row r="380" spans="2:3">
      <c r="B380" s="349"/>
      <c r="C380" s="346"/>
    </row>
    <row r="381" spans="2:3">
      <c r="B381" s="349"/>
      <c r="C381" s="346"/>
    </row>
    <row r="382" spans="2:3">
      <c r="B382" s="349"/>
      <c r="C382" s="346"/>
    </row>
    <row r="383" spans="2:3">
      <c r="B383" s="349"/>
      <c r="C383" s="346"/>
    </row>
    <row r="384" spans="2:3">
      <c r="B384" s="349"/>
      <c r="C384" s="346"/>
    </row>
    <row r="385" spans="2:3">
      <c r="B385" s="349"/>
      <c r="C385" s="346"/>
    </row>
    <row r="386" spans="2:3">
      <c r="B386" s="349"/>
      <c r="C386" s="346"/>
    </row>
    <row r="387" spans="2:3">
      <c r="B387" s="349"/>
      <c r="C387" s="346"/>
    </row>
    <row r="388" spans="2:3">
      <c r="B388" s="349"/>
      <c r="C388" s="346"/>
    </row>
    <row r="389" spans="2:3">
      <c r="B389" s="349"/>
      <c r="C389" s="346"/>
    </row>
    <row r="390" spans="2:3">
      <c r="B390" s="349"/>
      <c r="C390" s="346"/>
    </row>
    <row r="391" spans="2:3">
      <c r="B391" s="349"/>
      <c r="C391" s="346"/>
    </row>
    <row r="392" spans="2:3">
      <c r="B392" s="349"/>
      <c r="C392" s="346"/>
    </row>
    <row r="393" spans="2:3">
      <c r="B393" s="349"/>
      <c r="C393" s="346"/>
    </row>
    <row r="394" spans="2:3">
      <c r="B394" s="349"/>
      <c r="C394" s="346"/>
    </row>
    <row r="395" spans="2:3">
      <c r="B395" s="349"/>
      <c r="C395" s="346"/>
    </row>
    <row r="396" spans="2:3">
      <c r="B396" s="349"/>
      <c r="C396" s="346"/>
    </row>
    <row r="397" spans="2:3">
      <c r="B397" s="349"/>
      <c r="C397" s="346"/>
    </row>
    <row r="398" spans="2:3">
      <c r="B398" s="349"/>
      <c r="C398" s="346"/>
    </row>
    <row r="399" spans="2:3">
      <c r="B399" s="349"/>
      <c r="C399" s="346"/>
    </row>
    <row r="400" spans="2:3">
      <c r="B400" s="349"/>
      <c r="C400" s="346"/>
    </row>
    <row r="401" spans="2:3">
      <c r="B401" s="349"/>
      <c r="C401" s="346"/>
    </row>
    <row r="402" spans="2:3">
      <c r="B402" s="349"/>
      <c r="C402" s="346"/>
    </row>
    <row r="403" spans="2:3">
      <c r="B403" s="349"/>
      <c r="C403" s="346"/>
    </row>
    <row r="404" spans="2:3">
      <c r="B404" s="349"/>
      <c r="C404" s="346"/>
    </row>
    <row r="405" spans="2:3">
      <c r="B405" s="349"/>
      <c r="C405" s="346"/>
    </row>
    <row r="406" spans="2:3">
      <c r="B406" s="349"/>
      <c r="C406" s="346"/>
    </row>
    <row r="407" spans="2:3">
      <c r="B407" s="349"/>
      <c r="C407" s="346"/>
    </row>
    <row r="408" spans="2:3">
      <c r="B408" s="349"/>
      <c r="C408" s="346"/>
    </row>
    <row r="409" spans="2:3">
      <c r="B409" s="349"/>
      <c r="C409" s="346"/>
    </row>
    <row r="410" spans="2:3">
      <c r="B410" s="349"/>
      <c r="C410" s="346"/>
    </row>
    <row r="411" spans="2:3">
      <c r="B411" s="349"/>
      <c r="C411" s="346"/>
    </row>
    <row r="412" spans="2:3">
      <c r="B412" s="349"/>
      <c r="C412" s="346"/>
    </row>
    <row r="413" spans="2:3">
      <c r="B413" s="349"/>
      <c r="C413" s="346"/>
    </row>
    <row r="414" spans="2:3">
      <c r="B414" s="349"/>
      <c r="C414" s="346"/>
    </row>
    <row r="415" spans="2:3">
      <c r="B415" s="349"/>
      <c r="C415" s="346"/>
    </row>
    <row r="416" spans="2:3">
      <c r="B416" s="349"/>
      <c r="C416" s="346"/>
    </row>
    <row r="417" spans="2:3">
      <c r="B417" s="349"/>
      <c r="C417" s="346"/>
    </row>
    <row r="418" spans="2:3">
      <c r="B418" s="349"/>
      <c r="C418" s="346"/>
    </row>
    <row r="419" spans="2:3">
      <c r="B419" s="349"/>
      <c r="C419" s="346"/>
    </row>
    <row r="420" spans="2:3">
      <c r="B420" s="349"/>
      <c r="C420" s="346"/>
    </row>
    <row r="421" spans="2:3">
      <c r="B421" s="349"/>
      <c r="C421" s="346"/>
    </row>
    <row r="422" spans="2:3">
      <c r="B422" s="349"/>
      <c r="C422" s="346"/>
    </row>
    <row r="423" spans="2:3">
      <c r="B423" s="349"/>
      <c r="C423" s="346"/>
    </row>
    <row r="424" spans="2:3">
      <c r="B424" s="349"/>
      <c r="C424" s="346"/>
    </row>
    <row r="425" spans="2:3">
      <c r="B425" s="349"/>
      <c r="C425" s="346"/>
    </row>
    <row r="426" spans="2:3">
      <c r="B426" s="349"/>
      <c r="C426" s="346"/>
    </row>
    <row r="427" spans="2:3">
      <c r="B427" s="349"/>
      <c r="C427" s="346"/>
    </row>
    <row r="428" spans="2:3">
      <c r="B428" s="349"/>
      <c r="C428" s="346"/>
    </row>
    <row r="429" spans="2:3">
      <c r="B429" s="349"/>
      <c r="C429" s="346"/>
    </row>
    <row r="430" spans="2:3">
      <c r="B430" s="349"/>
      <c r="C430" s="346"/>
    </row>
    <row r="431" spans="2:3">
      <c r="B431" s="349"/>
      <c r="C431" s="346"/>
    </row>
    <row r="432" spans="2:3">
      <c r="B432" s="349"/>
      <c r="C432" s="346"/>
    </row>
    <row r="433" spans="2:3">
      <c r="B433" s="349"/>
      <c r="C433" s="346"/>
    </row>
    <row r="434" spans="2:3">
      <c r="B434" s="349"/>
      <c r="C434" s="346"/>
    </row>
    <row r="435" spans="2:3">
      <c r="B435" s="349"/>
      <c r="C435" s="346"/>
    </row>
    <row r="436" spans="2:3">
      <c r="B436" s="349"/>
      <c r="C436" s="346"/>
    </row>
    <row r="437" spans="2:3">
      <c r="B437" s="349"/>
      <c r="C437" s="346"/>
    </row>
    <row r="438" spans="2:3">
      <c r="B438" s="349"/>
      <c r="C438" s="346"/>
    </row>
    <row r="439" spans="2:3">
      <c r="B439" s="349"/>
      <c r="C439" s="346"/>
    </row>
    <row r="440" spans="2:3">
      <c r="B440" s="349"/>
      <c r="C440" s="346"/>
    </row>
    <row r="441" spans="2:3">
      <c r="B441" s="349"/>
      <c r="C441" s="346"/>
    </row>
    <row r="442" spans="2:3">
      <c r="B442" s="349"/>
      <c r="C442" s="346"/>
    </row>
    <row r="443" spans="2:3">
      <c r="B443" s="349"/>
      <c r="C443" s="346"/>
    </row>
    <row r="444" spans="2:3">
      <c r="B444" s="349"/>
      <c r="C444" s="346"/>
    </row>
    <row r="445" spans="2:3">
      <c r="B445" s="349"/>
      <c r="C445" s="346"/>
    </row>
    <row r="446" spans="2:3">
      <c r="B446" s="349"/>
      <c r="C446" s="346"/>
    </row>
    <row r="447" spans="2:3">
      <c r="B447" s="349"/>
      <c r="C447" s="346"/>
    </row>
    <row r="448" spans="2:3">
      <c r="B448" s="349"/>
      <c r="C448" s="346"/>
    </row>
    <row r="449" spans="2:3">
      <c r="B449" s="349"/>
      <c r="C449" s="346"/>
    </row>
    <row r="450" spans="2:3">
      <c r="B450" s="349"/>
      <c r="C450" s="346"/>
    </row>
    <row r="451" spans="2:3">
      <c r="B451" s="349"/>
      <c r="C451" s="346"/>
    </row>
    <row r="452" spans="2:3">
      <c r="B452" s="349"/>
      <c r="C452" s="346"/>
    </row>
    <row r="453" spans="2:3">
      <c r="B453" s="349"/>
      <c r="C453" s="346"/>
    </row>
    <row r="454" spans="2:3">
      <c r="B454" s="349"/>
      <c r="C454" s="346"/>
    </row>
    <row r="455" spans="2:3">
      <c r="B455" s="349"/>
      <c r="C455" s="346"/>
    </row>
    <row r="456" spans="2:3">
      <c r="B456" s="349"/>
      <c r="C456" s="346"/>
    </row>
    <row r="457" spans="2:3">
      <c r="B457" s="349"/>
      <c r="C457" s="346"/>
    </row>
    <row r="458" spans="2:3">
      <c r="B458" s="349"/>
      <c r="C458" s="346"/>
    </row>
    <row r="459" spans="2:3">
      <c r="B459" s="349"/>
      <c r="C459" s="346"/>
    </row>
    <row r="460" spans="2:3">
      <c r="B460" s="349"/>
      <c r="C460" s="346"/>
    </row>
    <row r="461" spans="2:3">
      <c r="B461" s="349"/>
      <c r="C461" s="346"/>
    </row>
    <row r="462" spans="2:3">
      <c r="B462" s="349"/>
      <c r="C462" s="346"/>
    </row>
    <row r="463" spans="2:3">
      <c r="B463" s="349"/>
      <c r="C463" s="346"/>
    </row>
    <row r="464" spans="2:3">
      <c r="B464" s="349"/>
      <c r="C464" s="346"/>
    </row>
    <row r="465" spans="2:3">
      <c r="B465" s="349"/>
      <c r="C465" s="346"/>
    </row>
    <row r="466" spans="2:3">
      <c r="B466" s="349"/>
      <c r="C466" s="346"/>
    </row>
    <row r="467" spans="2:3">
      <c r="B467" s="349"/>
      <c r="C467" s="346"/>
    </row>
    <row r="468" spans="2:3">
      <c r="B468" s="349"/>
      <c r="C468" s="346"/>
    </row>
    <row r="469" spans="2:3">
      <c r="B469" s="349"/>
      <c r="C469" s="346"/>
    </row>
    <row r="470" spans="2:3">
      <c r="B470" s="349"/>
      <c r="C470" s="346"/>
    </row>
    <row r="471" spans="2:3">
      <c r="B471" s="349"/>
      <c r="C471" s="346"/>
    </row>
    <row r="472" spans="2:3">
      <c r="B472" s="349"/>
      <c r="C472" s="346"/>
    </row>
    <row r="473" spans="2:3">
      <c r="B473" s="349"/>
      <c r="C473" s="346"/>
    </row>
    <row r="474" spans="2:3">
      <c r="B474" s="349"/>
      <c r="C474" s="346"/>
    </row>
    <row r="475" spans="2:3">
      <c r="B475" s="349"/>
      <c r="C475" s="346"/>
    </row>
    <row r="476" spans="2:3">
      <c r="B476" s="349"/>
      <c r="C476" s="346"/>
    </row>
    <row r="477" spans="2:3">
      <c r="B477" s="349"/>
      <c r="C477" s="346"/>
    </row>
    <row r="478" spans="2:3">
      <c r="B478" s="349"/>
      <c r="C478" s="346"/>
    </row>
    <row r="479" spans="2:3">
      <c r="B479" s="349"/>
      <c r="C479" s="346"/>
    </row>
    <row r="480" spans="2:3">
      <c r="B480" s="349"/>
      <c r="C480" s="346"/>
    </row>
    <row r="481" spans="2:3">
      <c r="B481" s="349"/>
      <c r="C481" s="346"/>
    </row>
    <row r="482" spans="2:3">
      <c r="B482" s="349"/>
      <c r="C482" s="346"/>
    </row>
    <row r="483" spans="2:3">
      <c r="B483" s="349"/>
      <c r="C483" s="346"/>
    </row>
    <row r="484" spans="2:3">
      <c r="B484" s="349"/>
      <c r="C484" s="346"/>
    </row>
    <row r="485" spans="2:3">
      <c r="B485" s="349"/>
      <c r="C485" s="346"/>
    </row>
    <row r="486" spans="2:3">
      <c r="B486" s="349"/>
      <c r="C486" s="346"/>
    </row>
    <row r="487" spans="2:3">
      <c r="B487" s="349"/>
      <c r="C487" s="346"/>
    </row>
    <row r="488" spans="2:3">
      <c r="B488" s="349"/>
      <c r="C488" s="346"/>
    </row>
    <row r="489" spans="2:3">
      <c r="B489" s="349"/>
      <c r="C489" s="346"/>
    </row>
    <row r="490" spans="2:3">
      <c r="B490" s="349"/>
      <c r="C490" s="346"/>
    </row>
    <row r="491" spans="2:3">
      <c r="B491" s="349"/>
      <c r="C491" s="346"/>
    </row>
    <row r="492" spans="2:3">
      <c r="B492" s="349"/>
      <c r="C492" s="346"/>
    </row>
    <row r="493" spans="2:3">
      <c r="B493" s="349"/>
      <c r="C493" s="346"/>
    </row>
    <row r="494" spans="2:3">
      <c r="B494" s="349"/>
      <c r="C494" s="346"/>
    </row>
    <row r="495" spans="2:3">
      <c r="B495" s="349"/>
      <c r="C495" s="346"/>
    </row>
    <row r="496" spans="2:3">
      <c r="B496" s="349"/>
      <c r="C496" s="346"/>
    </row>
    <row r="497" spans="2:3">
      <c r="B497" s="349"/>
      <c r="C497" s="346"/>
    </row>
    <row r="498" spans="2:3">
      <c r="B498" s="349"/>
      <c r="C498" s="346"/>
    </row>
    <row r="499" spans="2:3">
      <c r="B499" s="349"/>
      <c r="C499" s="346"/>
    </row>
    <row r="500" spans="2:3">
      <c r="B500" s="349"/>
      <c r="C500" s="346"/>
    </row>
    <row r="501" spans="2:3">
      <c r="B501" s="349"/>
      <c r="C501" s="346"/>
    </row>
    <row r="502" spans="2:3">
      <c r="B502" s="349"/>
      <c r="C502" s="346"/>
    </row>
    <row r="503" spans="2:3">
      <c r="B503" s="349"/>
      <c r="C503" s="346"/>
    </row>
    <row r="504" spans="2:3">
      <c r="B504" s="349"/>
      <c r="C504" s="346"/>
    </row>
    <row r="505" spans="2:3">
      <c r="B505" s="349"/>
      <c r="C505" s="346"/>
    </row>
    <row r="506" spans="2:3">
      <c r="B506" s="349"/>
      <c r="C506" s="346"/>
    </row>
    <row r="507" spans="2:3">
      <c r="B507" s="349"/>
      <c r="C507" s="346"/>
    </row>
    <row r="508" spans="2:3">
      <c r="B508" s="349"/>
      <c r="C508" s="346"/>
    </row>
    <row r="509" spans="2:3">
      <c r="B509" s="349"/>
      <c r="C509" s="346"/>
    </row>
    <row r="510" spans="2:3">
      <c r="B510" s="349"/>
      <c r="C510" s="346"/>
    </row>
    <row r="511" spans="2:3">
      <c r="B511" s="349"/>
      <c r="C511" s="346"/>
    </row>
    <row r="512" spans="2:3">
      <c r="B512" s="349"/>
      <c r="C512" s="346"/>
    </row>
    <row r="513" spans="2:3">
      <c r="B513" s="349"/>
      <c r="C513" s="346"/>
    </row>
    <row r="514" spans="2:3">
      <c r="B514" s="349"/>
      <c r="C514" s="346"/>
    </row>
    <row r="515" spans="2:3">
      <c r="B515" s="349"/>
      <c r="C515" s="346"/>
    </row>
    <row r="516" spans="2:3">
      <c r="B516" s="349"/>
      <c r="C516" s="346"/>
    </row>
    <row r="517" spans="2:3">
      <c r="B517" s="349"/>
      <c r="C517" s="346"/>
    </row>
    <row r="518" spans="2:3">
      <c r="B518" s="349"/>
      <c r="C518" s="346"/>
    </row>
    <row r="519" spans="2:3">
      <c r="B519" s="349"/>
      <c r="C519" s="346"/>
    </row>
    <row r="520" spans="2:3">
      <c r="B520" s="349"/>
      <c r="C520" s="346"/>
    </row>
    <row r="521" spans="2:3">
      <c r="B521" s="349"/>
      <c r="C521" s="346"/>
    </row>
    <row r="522" spans="2:3">
      <c r="B522" s="349"/>
      <c r="C522" s="346"/>
    </row>
    <row r="523" spans="2:3">
      <c r="B523" s="349"/>
      <c r="C523" s="346"/>
    </row>
    <row r="524" spans="2:3">
      <c r="B524" s="349"/>
      <c r="C524" s="346"/>
    </row>
    <row r="525" spans="2:3">
      <c r="B525" s="349"/>
      <c r="C525" s="346"/>
    </row>
    <row r="526" spans="2:3">
      <c r="B526" s="349"/>
      <c r="C526" s="346"/>
    </row>
    <row r="527" spans="2:3">
      <c r="B527" s="349"/>
      <c r="C527" s="346"/>
    </row>
    <row r="528" spans="2:3">
      <c r="B528" s="349"/>
      <c r="C528" s="346"/>
    </row>
    <row r="529" spans="2:3">
      <c r="B529" s="349"/>
      <c r="C529" s="346"/>
    </row>
    <row r="530" spans="2:3">
      <c r="B530" s="349"/>
      <c r="C530" s="346"/>
    </row>
    <row r="531" spans="2:3">
      <c r="B531" s="349"/>
      <c r="C531" s="346"/>
    </row>
    <row r="532" spans="2:3">
      <c r="B532" s="349"/>
      <c r="C532" s="346"/>
    </row>
    <row r="533" spans="2:3">
      <c r="B533" s="349"/>
      <c r="C533" s="346"/>
    </row>
    <row r="534" spans="2:3">
      <c r="B534" s="349"/>
      <c r="C534" s="346"/>
    </row>
    <row r="535" spans="2:3">
      <c r="B535" s="349"/>
      <c r="C535" s="346"/>
    </row>
    <row r="536" spans="2:3">
      <c r="B536" s="349"/>
      <c r="C536" s="346"/>
    </row>
    <row r="537" spans="2:3">
      <c r="B537" s="349"/>
      <c r="C537" s="346"/>
    </row>
    <row r="538" spans="2:3">
      <c r="B538" s="349"/>
      <c r="C538" s="346"/>
    </row>
    <row r="539" spans="2:3">
      <c r="B539" s="349"/>
      <c r="C539" s="346"/>
    </row>
    <row r="540" spans="2:3">
      <c r="B540" s="349"/>
      <c r="C540" s="346"/>
    </row>
    <row r="541" spans="2:3">
      <c r="B541" s="349"/>
      <c r="C541" s="346"/>
    </row>
    <row r="542" spans="2:3">
      <c r="B542" s="349"/>
      <c r="C542" s="346"/>
    </row>
    <row r="543" spans="2:3">
      <c r="B543" s="349"/>
      <c r="C543" s="346"/>
    </row>
    <row r="544" spans="2:3">
      <c r="B544" s="349"/>
      <c r="C544" s="346"/>
    </row>
    <row r="545" spans="2:3">
      <c r="B545" s="349"/>
      <c r="C545" s="346"/>
    </row>
    <row r="546" spans="2:3">
      <c r="B546" s="349"/>
      <c r="C546" s="346"/>
    </row>
    <row r="547" spans="2:3">
      <c r="B547" s="349"/>
      <c r="C547" s="346"/>
    </row>
    <row r="548" spans="2:3">
      <c r="B548" s="349"/>
      <c r="C548" s="346"/>
    </row>
    <row r="549" spans="2:3">
      <c r="B549" s="349"/>
      <c r="C549" s="346"/>
    </row>
    <row r="550" spans="2:3">
      <c r="B550" s="349"/>
      <c r="C550" s="346"/>
    </row>
    <row r="551" spans="2:3">
      <c r="B551" s="349"/>
      <c r="C551" s="346"/>
    </row>
    <row r="552" spans="2:3">
      <c r="B552" s="349"/>
      <c r="C552" s="346"/>
    </row>
    <row r="553" spans="2:3">
      <c r="B553" s="349"/>
      <c r="C553" s="346"/>
    </row>
    <row r="554" spans="2:3">
      <c r="B554" s="349"/>
      <c r="C554" s="346"/>
    </row>
    <row r="555" spans="2:3">
      <c r="B555" s="349"/>
      <c r="C555" s="346"/>
    </row>
    <row r="556" spans="2:3">
      <c r="B556" s="349"/>
      <c r="C556" s="346"/>
    </row>
    <row r="557" spans="2:3">
      <c r="B557" s="349"/>
      <c r="C557" s="346"/>
    </row>
    <row r="558" spans="2:3">
      <c r="B558" s="349"/>
      <c r="C558" s="346"/>
    </row>
    <row r="559" spans="2:3">
      <c r="B559" s="349"/>
      <c r="C559" s="346"/>
    </row>
    <row r="560" spans="2:3">
      <c r="B560" s="349"/>
      <c r="C560" s="346"/>
    </row>
    <row r="561" spans="2:3">
      <c r="B561" s="349"/>
      <c r="C561" s="346"/>
    </row>
    <row r="562" spans="2:3">
      <c r="B562" s="349"/>
      <c r="C562" s="346"/>
    </row>
    <row r="563" spans="2:3">
      <c r="B563" s="349"/>
      <c r="C563" s="346"/>
    </row>
    <row r="564" spans="2:3">
      <c r="B564" s="349"/>
      <c r="C564" s="346"/>
    </row>
    <row r="565" spans="2:3">
      <c r="B565" s="349"/>
      <c r="C565" s="346"/>
    </row>
    <row r="566" spans="2:3">
      <c r="B566" s="349"/>
      <c r="C566" s="346"/>
    </row>
    <row r="567" spans="2:3">
      <c r="B567" s="349"/>
      <c r="C567" s="346"/>
    </row>
    <row r="568" spans="2:3">
      <c r="B568" s="349"/>
      <c r="C568" s="346"/>
    </row>
    <row r="569" spans="2:3">
      <c r="B569" s="349"/>
      <c r="C569" s="346"/>
    </row>
    <row r="570" spans="2:3">
      <c r="B570" s="349"/>
      <c r="C570" s="346"/>
    </row>
    <row r="571" spans="2:3">
      <c r="B571" s="349"/>
      <c r="C571" s="346"/>
    </row>
    <row r="572" spans="2:3">
      <c r="B572" s="349"/>
      <c r="C572" s="346"/>
    </row>
    <row r="573" spans="2:3">
      <c r="B573" s="349"/>
      <c r="C573" s="346"/>
    </row>
    <row r="574" spans="2:3">
      <c r="B574" s="349"/>
      <c r="C574" s="346"/>
    </row>
    <row r="575" spans="2:3">
      <c r="B575" s="349"/>
      <c r="C575" s="346"/>
    </row>
    <row r="576" spans="2:3">
      <c r="B576" s="349"/>
      <c r="C576" s="346"/>
    </row>
    <row r="577" spans="2:3">
      <c r="B577" s="349"/>
      <c r="C577" s="346"/>
    </row>
    <row r="578" spans="2:3">
      <c r="B578" s="349"/>
      <c r="C578" s="346"/>
    </row>
    <row r="579" spans="2:3">
      <c r="B579" s="349"/>
      <c r="C579" s="346"/>
    </row>
    <row r="580" spans="2:3">
      <c r="B580" s="349"/>
      <c r="C580" s="346"/>
    </row>
    <row r="581" spans="2:3">
      <c r="B581" s="349"/>
      <c r="C581" s="346"/>
    </row>
    <row r="582" spans="2:3">
      <c r="B582" s="349"/>
      <c r="C582" s="346"/>
    </row>
    <row r="583" spans="2:3">
      <c r="B583" s="349"/>
      <c r="C583" s="346"/>
    </row>
    <row r="584" spans="2:3">
      <c r="B584" s="349"/>
      <c r="C584" s="346"/>
    </row>
    <row r="585" spans="2:3">
      <c r="B585" s="349"/>
      <c r="C585" s="346"/>
    </row>
    <row r="586" spans="2:3">
      <c r="B586" s="349"/>
      <c r="C586" s="346"/>
    </row>
    <row r="587" spans="2:3">
      <c r="B587" s="349"/>
      <c r="C587" s="346"/>
    </row>
    <row r="588" spans="2:3">
      <c r="B588" s="349"/>
      <c r="C588" s="346"/>
    </row>
    <row r="589" spans="2:3">
      <c r="B589" s="349"/>
      <c r="C589" s="346"/>
    </row>
    <row r="590" spans="2:3">
      <c r="B590" s="349"/>
      <c r="C590" s="346"/>
    </row>
    <row r="591" spans="2:3">
      <c r="B591" s="349"/>
      <c r="C591" s="346"/>
    </row>
    <row r="592" spans="2:3">
      <c r="B592" s="349"/>
      <c r="C592" s="346"/>
    </row>
    <row r="593" spans="2:3">
      <c r="B593" s="349"/>
      <c r="C593" s="346"/>
    </row>
    <row r="594" spans="2:3">
      <c r="B594" s="349"/>
      <c r="C594" s="346"/>
    </row>
    <row r="595" spans="2:3">
      <c r="B595" s="349"/>
      <c r="C595" s="346"/>
    </row>
    <row r="596" spans="2:3">
      <c r="B596" s="349"/>
      <c r="C596" s="346"/>
    </row>
    <row r="597" spans="2:3">
      <c r="B597" s="349"/>
      <c r="C597" s="346"/>
    </row>
    <row r="598" spans="2:3">
      <c r="B598" s="349"/>
      <c r="C598" s="346"/>
    </row>
    <row r="599" spans="2:3">
      <c r="B599" s="349"/>
      <c r="C599" s="346"/>
    </row>
    <row r="600" spans="2:3">
      <c r="B600" s="349"/>
      <c r="C600" s="346"/>
    </row>
    <row r="601" spans="2:3">
      <c r="B601" s="349"/>
      <c r="C601" s="346"/>
    </row>
    <row r="602" spans="2:3">
      <c r="B602" s="349"/>
      <c r="C602" s="346"/>
    </row>
    <row r="603" spans="2:3">
      <c r="B603" s="349"/>
      <c r="C603" s="346"/>
    </row>
    <row r="604" spans="2:3">
      <c r="B604" s="349"/>
      <c r="C604" s="346"/>
    </row>
    <row r="605" spans="2:3">
      <c r="B605" s="349"/>
      <c r="C605" s="346"/>
    </row>
    <row r="606" spans="2:3">
      <c r="B606" s="349"/>
      <c r="C606" s="346"/>
    </row>
    <row r="607" spans="2:3">
      <c r="B607" s="349"/>
      <c r="C607" s="346"/>
    </row>
    <row r="608" spans="2:3">
      <c r="B608" s="349"/>
      <c r="C608" s="346"/>
    </row>
    <row r="609" spans="2:3">
      <c r="B609" s="349"/>
      <c r="C609" s="346"/>
    </row>
    <row r="610" spans="2:3">
      <c r="B610" s="349"/>
      <c r="C610" s="346"/>
    </row>
    <row r="611" spans="2:3">
      <c r="B611" s="349"/>
      <c r="C611" s="346"/>
    </row>
    <row r="612" spans="2:3">
      <c r="B612" s="349"/>
      <c r="C612" s="346"/>
    </row>
    <row r="613" spans="2:3">
      <c r="B613" s="349"/>
      <c r="C613" s="346"/>
    </row>
    <row r="614" spans="2:3">
      <c r="B614" s="349"/>
      <c r="C614" s="346"/>
    </row>
    <row r="615" spans="2:3">
      <c r="B615" s="349"/>
      <c r="C615" s="346"/>
    </row>
    <row r="616" spans="2:3">
      <c r="B616" s="349"/>
      <c r="C616" s="346"/>
    </row>
    <row r="617" spans="2:3">
      <c r="B617" s="349"/>
      <c r="C617" s="346"/>
    </row>
    <row r="618" spans="2:3">
      <c r="B618" s="349"/>
      <c r="C618" s="346"/>
    </row>
    <row r="619" spans="2:3">
      <c r="B619" s="349"/>
      <c r="C619" s="346"/>
    </row>
    <row r="620" spans="2:3">
      <c r="B620" s="349"/>
      <c r="C620" s="346"/>
    </row>
    <row r="621" spans="2:3">
      <c r="B621" s="349"/>
      <c r="C621" s="346"/>
    </row>
    <row r="622" spans="2:3">
      <c r="B622" s="349"/>
      <c r="C622" s="346"/>
    </row>
    <row r="623" spans="2:3">
      <c r="B623" s="349"/>
      <c r="C623" s="346"/>
    </row>
    <row r="624" spans="2:3">
      <c r="B624" s="349"/>
      <c r="C624" s="346"/>
    </row>
    <row r="625" spans="2:3">
      <c r="B625" s="349"/>
      <c r="C625" s="346"/>
    </row>
    <row r="626" spans="2:3">
      <c r="B626" s="349"/>
      <c r="C626" s="346"/>
    </row>
    <row r="627" spans="2:3">
      <c r="B627" s="349"/>
      <c r="C627" s="346"/>
    </row>
    <row r="628" spans="2:3">
      <c r="B628" s="349"/>
      <c r="C628" s="346"/>
    </row>
    <row r="629" spans="2:3">
      <c r="B629" s="349"/>
      <c r="C629" s="346"/>
    </row>
    <row r="630" spans="2:3">
      <c r="B630" s="349"/>
      <c r="C630" s="346"/>
    </row>
    <row r="631" spans="2:3">
      <c r="B631" s="349"/>
      <c r="C631" s="346"/>
    </row>
    <row r="632" spans="2:3">
      <c r="B632" s="349"/>
      <c r="C632" s="346"/>
    </row>
    <row r="633" spans="2:3">
      <c r="B633" s="349"/>
      <c r="C633" s="346"/>
    </row>
    <row r="634" spans="2:3">
      <c r="B634" s="349"/>
      <c r="C634" s="346"/>
    </row>
    <row r="635" spans="2:3">
      <c r="B635" s="349"/>
      <c r="C635" s="346"/>
    </row>
    <row r="636" spans="2:3">
      <c r="B636" s="349"/>
      <c r="C636" s="346"/>
    </row>
    <row r="637" spans="2:3">
      <c r="B637" s="349"/>
      <c r="C637" s="346"/>
    </row>
    <row r="638" spans="2:3">
      <c r="B638" s="349"/>
      <c r="C638" s="346"/>
    </row>
    <row r="639" spans="2:3">
      <c r="B639" s="349"/>
      <c r="C639" s="346"/>
    </row>
    <row r="640" spans="2:3">
      <c r="B640" s="349"/>
      <c r="C640" s="346"/>
    </row>
    <row r="641" spans="2:3">
      <c r="B641" s="349"/>
      <c r="C641" s="346"/>
    </row>
    <row r="642" spans="2:3">
      <c r="B642" s="349"/>
      <c r="C642" s="346"/>
    </row>
    <row r="643" spans="2:3">
      <c r="B643" s="349"/>
      <c r="C643" s="346"/>
    </row>
    <row r="644" spans="2:3">
      <c r="B644" s="349"/>
      <c r="C644" s="346"/>
    </row>
    <row r="645" spans="2:3">
      <c r="B645" s="349"/>
      <c r="C645" s="346"/>
    </row>
    <row r="646" spans="2:3">
      <c r="B646" s="349"/>
      <c r="C646" s="346"/>
    </row>
    <row r="647" spans="2:3">
      <c r="B647" s="349"/>
      <c r="C647" s="346"/>
    </row>
    <row r="648" spans="2:3">
      <c r="B648" s="349"/>
      <c r="C648" s="346"/>
    </row>
    <row r="649" spans="2:3">
      <c r="B649" s="349"/>
      <c r="C649" s="346"/>
    </row>
    <row r="650" spans="2:3">
      <c r="B650" s="349"/>
      <c r="C650" s="346"/>
    </row>
    <row r="651" spans="2:3">
      <c r="B651" s="349"/>
      <c r="C651" s="346"/>
    </row>
    <row r="652" spans="2:3">
      <c r="B652" s="349"/>
      <c r="C652" s="346"/>
    </row>
    <row r="653" spans="2:3">
      <c r="B653" s="349"/>
      <c r="C653" s="346"/>
    </row>
    <row r="654" spans="2:3">
      <c r="B654" s="349"/>
      <c r="C654" s="346"/>
    </row>
    <row r="655" spans="2:3">
      <c r="B655" s="349"/>
      <c r="C655" s="346"/>
    </row>
    <row r="656" spans="2:3">
      <c r="B656" s="349"/>
      <c r="C656" s="346"/>
    </row>
    <row r="657" spans="2:3">
      <c r="B657" s="349"/>
      <c r="C657" s="346"/>
    </row>
    <row r="658" spans="2:3">
      <c r="B658" s="349"/>
      <c r="C658" s="346"/>
    </row>
    <row r="659" spans="2:3">
      <c r="B659" s="349"/>
      <c r="C659" s="346"/>
    </row>
    <row r="660" spans="2:3">
      <c r="B660" s="349"/>
      <c r="C660" s="346"/>
    </row>
    <row r="661" spans="2:3">
      <c r="B661" s="349"/>
      <c r="C661" s="346"/>
    </row>
    <row r="662" spans="2:3">
      <c r="B662" s="349"/>
      <c r="C662" s="346"/>
    </row>
    <row r="663" spans="2:3">
      <c r="B663" s="349"/>
      <c r="C663" s="346"/>
    </row>
    <row r="664" spans="2:3">
      <c r="B664" s="349"/>
      <c r="C664" s="346"/>
    </row>
    <row r="665" spans="2:3">
      <c r="B665" s="349"/>
      <c r="C665" s="346"/>
    </row>
    <row r="666" spans="2:3">
      <c r="B666" s="349"/>
      <c r="C666" s="346"/>
    </row>
    <row r="667" spans="2:3">
      <c r="B667" s="349"/>
      <c r="C667" s="346"/>
    </row>
    <row r="668" spans="2:3">
      <c r="B668" s="349"/>
      <c r="C668" s="346"/>
    </row>
    <row r="669" spans="2:3">
      <c r="B669" s="349"/>
      <c r="C669" s="346"/>
    </row>
    <row r="670" spans="2:3">
      <c r="B670" s="349"/>
      <c r="C670" s="346"/>
    </row>
    <row r="671" spans="2:3">
      <c r="B671" s="349"/>
      <c r="C671" s="346"/>
    </row>
    <row r="672" spans="2:3">
      <c r="B672" s="349"/>
      <c r="C672" s="346"/>
    </row>
    <row r="673" spans="2:3">
      <c r="B673" s="349"/>
      <c r="C673" s="346"/>
    </row>
    <row r="674" spans="2:3">
      <c r="B674" s="349"/>
      <c r="C674" s="346"/>
    </row>
    <row r="675" spans="2:3">
      <c r="B675" s="349"/>
      <c r="C675" s="346"/>
    </row>
    <row r="676" spans="2:3">
      <c r="B676" s="349"/>
      <c r="C676" s="346"/>
    </row>
    <row r="677" spans="2:3">
      <c r="B677" s="349"/>
      <c r="C677" s="346"/>
    </row>
    <row r="678" spans="2:3">
      <c r="B678" s="349"/>
      <c r="C678" s="346"/>
    </row>
    <row r="679" spans="2:3">
      <c r="B679" s="349"/>
      <c r="C679" s="346"/>
    </row>
    <row r="680" spans="2:3">
      <c r="B680" s="349"/>
      <c r="C680" s="346"/>
    </row>
    <row r="681" spans="2:3">
      <c r="B681" s="349"/>
      <c r="C681" s="346"/>
    </row>
    <row r="682" spans="2:3">
      <c r="B682" s="349"/>
      <c r="C682" s="346"/>
    </row>
    <row r="683" spans="2:3">
      <c r="B683" s="349"/>
      <c r="C683" s="346"/>
    </row>
    <row r="684" spans="2:3">
      <c r="B684" s="349"/>
      <c r="C684" s="346"/>
    </row>
    <row r="685" spans="2:3">
      <c r="B685" s="349"/>
      <c r="C685" s="346"/>
    </row>
    <row r="686" spans="2:3">
      <c r="B686" s="349"/>
      <c r="C686" s="346"/>
    </row>
    <row r="687" spans="2:3">
      <c r="B687" s="349"/>
      <c r="C687" s="346"/>
    </row>
    <row r="688" spans="2:3">
      <c r="B688" s="349"/>
      <c r="C688" s="346"/>
    </row>
    <row r="689" spans="2:3">
      <c r="B689" s="349"/>
      <c r="C689" s="346"/>
    </row>
    <row r="690" spans="2:3">
      <c r="B690" s="349"/>
      <c r="C690" s="346"/>
    </row>
    <row r="691" spans="2:3">
      <c r="B691" s="349"/>
      <c r="C691" s="346"/>
    </row>
    <row r="692" spans="2:3">
      <c r="B692" s="349"/>
      <c r="C692" s="346"/>
    </row>
    <row r="693" spans="2:3">
      <c r="B693" s="349"/>
      <c r="C693" s="346"/>
    </row>
    <row r="694" spans="2:3">
      <c r="B694" s="349"/>
      <c r="C694" s="346"/>
    </row>
    <row r="695" spans="2:3">
      <c r="B695" s="349"/>
      <c r="C695" s="346"/>
    </row>
    <row r="696" spans="2:3">
      <c r="B696" s="349"/>
      <c r="C696" s="346"/>
    </row>
    <row r="697" spans="2:3">
      <c r="B697" s="349"/>
      <c r="C697" s="346"/>
    </row>
    <row r="698" spans="2:3">
      <c r="B698" s="349"/>
      <c r="C698" s="346"/>
    </row>
    <row r="699" spans="2:3">
      <c r="B699" s="349"/>
      <c r="C699" s="346"/>
    </row>
    <row r="700" spans="2:3">
      <c r="B700" s="349"/>
      <c r="C700" s="346"/>
    </row>
    <row r="701" spans="2:3">
      <c r="B701" s="349"/>
      <c r="C701" s="346"/>
    </row>
    <row r="702" spans="2:3">
      <c r="B702" s="349"/>
      <c r="C702" s="346"/>
    </row>
    <row r="703" spans="2:3">
      <c r="B703" s="349"/>
      <c r="C703" s="346"/>
    </row>
    <row r="704" spans="2:3">
      <c r="B704" s="349"/>
      <c r="C704" s="346"/>
    </row>
    <row r="705" spans="2:3">
      <c r="B705" s="349"/>
      <c r="C705" s="346"/>
    </row>
    <row r="706" spans="2:3">
      <c r="B706" s="349"/>
      <c r="C706" s="346"/>
    </row>
    <row r="707" spans="2:3">
      <c r="B707" s="349"/>
      <c r="C707" s="346"/>
    </row>
    <row r="708" spans="2:3">
      <c r="B708" s="349"/>
      <c r="C708" s="346"/>
    </row>
    <row r="709" spans="2:3">
      <c r="B709" s="349"/>
      <c r="C709" s="346"/>
    </row>
    <row r="710" spans="2:3">
      <c r="B710" s="349"/>
      <c r="C710" s="346"/>
    </row>
    <row r="711" spans="2:3">
      <c r="B711" s="349"/>
      <c r="C711" s="346"/>
    </row>
    <row r="712" spans="2:3">
      <c r="B712" s="349"/>
      <c r="C712" s="346"/>
    </row>
    <row r="713" spans="2:3">
      <c r="B713" s="349"/>
      <c r="C713" s="346"/>
    </row>
    <row r="714" spans="2:3">
      <c r="B714" s="349"/>
      <c r="C714" s="346"/>
    </row>
    <row r="715" spans="2:3">
      <c r="B715" s="349"/>
      <c r="C715" s="346"/>
    </row>
    <row r="716" spans="2:3">
      <c r="B716" s="349"/>
      <c r="C716" s="346"/>
    </row>
    <row r="717" spans="2:3">
      <c r="B717" s="349"/>
      <c r="C717" s="346"/>
    </row>
    <row r="718" spans="2:3">
      <c r="B718" s="349"/>
      <c r="C718" s="346"/>
    </row>
    <row r="719" spans="2:3">
      <c r="B719" s="349"/>
      <c r="C719" s="346"/>
    </row>
    <row r="720" spans="2:3">
      <c r="B720" s="349"/>
      <c r="C720" s="346"/>
    </row>
    <row r="721" spans="2:3">
      <c r="B721" s="349"/>
      <c r="C721" s="346"/>
    </row>
    <row r="722" spans="2:3">
      <c r="B722" s="349"/>
      <c r="C722" s="346"/>
    </row>
    <row r="723" spans="2:3">
      <c r="B723" s="349"/>
      <c r="C723" s="346"/>
    </row>
    <row r="724" spans="2:3">
      <c r="B724" s="349"/>
      <c r="C724" s="346"/>
    </row>
    <row r="725" spans="2:3">
      <c r="B725" s="349"/>
      <c r="C725" s="346"/>
    </row>
    <row r="726" spans="2:3">
      <c r="B726" s="349"/>
      <c r="C726" s="346"/>
    </row>
    <row r="727" spans="2:3">
      <c r="B727" s="349"/>
      <c r="C727" s="346"/>
    </row>
    <row r="728" spans="2:3">
      <c r="B728" s="349"/>
      <c r="C728" s="346"/>
    </row>
    <row r="729" spans="2:3">
      <c r="B729" s="349"/>
      <c r="C729" s="346"/>
    </row>
    <row r="730" spans="2:3">
      <c r="B730" s="349"/>
      <c r="C730" s="346"/>
    </row>
    <row r="731" spans="2:3">
      <c r="B731" s="349"/>
      <c r="C731" s="346"/>
    </row>
    <row r="732" spans="2:3">
      <c r="B732" s="349"/>
      <c r="C732" s="346"/>
    </row>
    <row r="733" spans="2:3">
      <c r="B733" s="349"/>
      <c r="C733" s="346"/>
    </row>
    <row r="734" spans="2:3">
      <c r="B734" s="349"/>
      <c r="C734" s="346"/>
    </row>
    <row r="735" spans="2:3">
      <c r="B735" s="349"/>
      <c r="C735" s="346"/>
    </row>
    <row r="736" spans="2:3">
      <c r="B736" s="349"/>
      <c r="C736" s="346"/>
    </row>
    <row r="737" spans="2:3">
      <c r="B737" s="349"/>
      <c r="C737" s="346"/>
    </row>
    <row r="738" spans="2:3">
      <c r="B738" s="349"/>
      <c r="C738" s="346"/>
    </row>
    <row r="739" spans="2:3">
      <c r="B739" s="349"/>
      <c r="C739" s="346"/>
    </row>
    <row r="740" spans="2:3">
      <c r="B740" s="349"/>
      <c r="C740" s="346"/>
    </row>
    <row r="741" spans="2:3">
      <c r="B741" s="349"/>
      <c r="C741" s="346"/>
    </row>
    <row r="742" spans="2:3">
      <c r="B742" s="349"/>
      <c r="C742" s="346"/>
    </row>
    <row r="743" spans="2:3">
      <c r="B743" s="349"/>
      <c r="C743" s="346"/>
    </row>
    <row r="744" spans="2:3">
      <c r="B744" s="349"/>
      <c r="C744" s="346"/>
    </row>
    <row r="745" spans="2:3">
      <c r="B745" s="349"/>
      <c r="C745" s="346"/>
    </row>
    <row r="746" spans="2:3">
      <c r="B746" s="349"/>
      <c r="C746" s="346"/>
    </row>
    <row r="747" spans="2:3">
      <c r="B747" s="349"/>
      <c r="C747" s="346"/>
    </row>
    <row r="748" spans="2:3">
      <c r="B748" s="349"/>
      <c r="C748" s="346"/>
    </row>
    <row r="749" spans="2:3">
      <c r="B749" s="349"/>
      <c r="C749" s="346"/>
    </row>
    <row r="750" spans="2:3">
      <c r="B750" s="349"/>
      <c r="C750" s="346"/>
    </row>
    <row r="751" spans="2:3">
      <c r="B751" s="349"/>
      <c r="C751" s="346"/>
    </row>
    <row r="752" spans="2:3">
      <c r="B752" s="349"/>
      <c r="C752" s="346"/>
    </row>
    <row r="753" spans="2:3">
      <c r="B753" s="349"/>
      <c r="C753" s="346"/>
    </row>
    <row r="754" spans="2:3">
      <c r="B754" s="349"/>
      <c r="C754" s="346"/>
    </row>
    <row r="755" spans="2:3">
      <c r="B755" s="349"/>
      <c r="C755" s="346"/>
    </row>
    <row r="756" spans="2:3">
      <c r="B756" s="349"/>
      <c r="C756" s="346"/>
    </row>
    <row r="757" spans="2:3">
      <c r="B757" s="349"/>
      <c r="C757" s="346"/>
    </row>
    <row r="758" spans="2:3">
      <c r="B758" s="349"/>
      <c r="C758" s="346"/>
    </row>
    <row r="759" spans="2:3">
      <c r="B759" s="349"/>
      <c r="C759" s="346"/>
    </row>
    <row r="760" spans="2:3">
      <c r="B760" s="349"/>
      <c r="C760" s="346"/>
    </row>
    <row r="761" spans="2:3">
      <c r="B761" s="349"/>
      <c r="C761" s="346"/>
    </row>
    <row r="762" spans="2:3">
      <c r="B762" s="349"/>
      <c r="C762" s="346"/>
    </row>
    <row r="763" spans="2:3">
      <c r="B763" s="349"/>
      <c r="C763" s="346"/>
    </row>
    <row r="764" spans="2:3">
      <c r="B764" s="349"/>
      <c r="C764" s="346"/>
    </row>
    <row r="765" spans="2:3">
      <c r="B765" s="349"/>
      <c r="C765" s="346"/>
    </row>
    <row r="766" spans="2:3">
      <c r="B766" s="349"/>
      <c r="C766" s="346"/>
    </row>
    <row r="767" spans="2:3">
      <c r="B767" s="349"/>
      <c r="C767" s="346"/>
    </row>
    <row r="768" spans="2:3">
      <c r="B768" s="349"/>
      <c r="C768" s="346"/>
    </row>
    <row r="769" spans="2:3">
      <c r="B769" s="349"/>
      <c r="C769" s="346"/>
    </row>
    <row r="770" spans="2:3">
      <c r="B770" s="349"/>
      <c r="C770" s="346"/>
    </row>
    <row r="771" spans="2:3">
      <c r="B771" s="349"/>
      <c r="C771" s="346"/>
    </row>
    <row r="772" spans="2:3">
      <c r="B772" s="349"/>
      <c r="C772" s="346"/>
    </row>
    <row r="773" spans="2:3">
      <c r="B773" s="349"/>
      <c r="C773" s="346"/>
    </row>
    <row r="774" spans="2:3">
      <c r="B774" s="349"/>
      <c r="C774" s="346"/>
    </row>
    <row r="775" spans="2:3">
      <c r="B775" s="349"/>
      <c r="C775" s="346"/>
    </row>
    <row r="776" spans="2:3">
      <c r="B776" s="349"/>
      <c r="C776" s="346"/>
    </row>
    <row r="777" spans="2:3">
      <c r="B777" s="349"/>
      <c r="C777" s="346"/>
    </row>
    <row r="778" spans="2:3">
      <c r="B778" s="349"/>
      <c r="C778" s="346"/>
    </row>
    <row r="779" spans="2:3">
      <c r="B779" s="349"/>
      <c r="C779" s="346"/>
    </row>
    <row r="780" spans="2:3">
      <c r="B780" s="349"/>
      <c r="C780" s="346"/>
    </row>
    <row r="781" spans="2:3">
      <c r="B781" s="349"/>
      <c r="C781" s="346"/>
    </row>
    <row r="782" spans="2:3">
      <c r="B782" s="349"/>
      <c r="C782" s="346"/>
    </row>
    <row r="783" spans="2:3">
      <c r="B783" s="349"/>
      <c r="C783" s="346"/>
    </row>
    <row r="784" spans="2:3">
      <c r="B784" s="349"/>
      <c r="C784" s="346"/>
    </row>
    <row r="785" spans="2:3">
      <c r="B785" s="349"/>
      <c r="C785" s="346"/>
    </row>
    <row r="786" spans="2:3">
      <c r="B786" s="349"/>
      <c r="C786" s="346"/>
    </row>
    <row r="787" spans="2:3">
      <c r="B787" s="349"/>
      <c r="C787" s="346"/>
    </row>
    <row r="788" spans="2:3">
      <c r="B788" s="349"/>
      <c r="C788" s="346"/>
    </row>
    <row r="789" spans="2:3">
      <c r="B789" s="349"/>
      <c r="C789" s="346"/>
    </row>
    <row r="790" spans="2:3">
      <c r="B790" s="349"/>
      <c r="C790" s="346"/>
    </row>
    <row r="791" spans="2:3">
      <c r="B791" s="349"/>
      <c r="C791" s="346"/>
    </row>
    <row r="792" spans="2:3">
      <c r="B792" s="349"/>
      <c r="C792" s="346"/>
    </row>
    <row r="793" spans="2:3">
      <c r="B793" s="349"/>
      <c r="C793" s="346"/>
    </row>
    <row r="794" spans="2:3">
      <c r="B794" s="349"/>
      <c r="C794" s="346"/>
    </row>
    <row r="795" spans="2:3">
      <c r="B795" s="349"/>
      <c r="C795" s="346"/>
    </row>
    <row r="796" spans="2:3">
      <c r="B796" s="349"/>
      <c r="C796" s="346"/>
    </row>
    <row r="797" spans="2:3">
      <c r="B797" s="349"/>
      <c r="C797" s="346"/>
    </row>
    <row r="798" spans="2:3">
      <c r="B798" s="349"/>
      <c r="C798" s="346"/>
    </row>
    <row r="799" spans="2:3">
      <c r="B799" s="349"/>
      <c r="C799" s="346"/>
    </row>
    <row r="800" spans="2:3">
      <c r="B800" s="349"/>
      <c r="C800" s="346"/>
    </row>
    <row r="801" spans="2:3">
      <c r="B801" s="349"/>
      <c r="C801" s="346"/>
    </row>
    <row r="802" spans="2:3">
      <c r="B802" s="349"/>
      <c r="C802" s="346"/>
    </row>
    <row r="803" spans="2:3">
      <c r="B803" s="349"/>
      <c r="C803" s="346"/>
    </row>
    <row r="804" spans="2:3">
      <c r="B804" s="349"/>
      <c r="C804" s="346"/>
    </row>
    <row r="805" spans="2:3">
      <c r="B805" s="349"/>
      <c r="C805" s="346"/>
    </row>
    <row r="806" spans="2:3">
      <c r="B806" s="349"/>
      <c r="C806" s="346"/>
    </row>
    <row r="807" spans="2:3">
      <c r="B807" s="349"/>
      <c r="C807" s="346"/>
    </row>
    <row r="808" spans="2:3">
      <c r="B808" s="349"/>
      <c r="C808" s="346"/>
    </row>
    <row r="809" spans="2:3">
      <c r="B809" s="349"/>
      <c r="C809" s="346"/>
    </row>
    <row r="810" spans="2:3">
      <c r="B810" s="349"/>
      <c r="C810" s="346"/>
    </row>
    <row r="811" spans="2:3">
      <c r="B811" s="349"/>
      <c r="C811" s="346"/>
    </row>
    <row r="812" spans="2:3">
      <c r="B812" s="349"/>
      <c r="C812" s="346"/>
    </row>
    <row r="813" spans="2:3">
      <c r="B813" s="349"/>
      <c r="C813" s="346"/>
    </row>
    <row r="814" spans="2:3">
      <c r="B814" s="349"/>
      <c r="C814" s="346"/>
    </row>
    <row r="815" spans="2:3">
      <c r="B815" s="349"/>
      <c r="C815" s="346"/>
    </row>
    <row r="816" spans="2:3">
      <c r="B816" s="349"/>
      <c r="C816" s="346"/>
    </row>
    <row r="817" spans="2:3">
      <c r="B817" s="349"/>
      <c r="C817" s="346"/>
    </row>
    <row r="818" spans="2:3">
      <c r="B818" s="349"/>
      <c r="C818" s="346"/>
    </row>
    <row r="819" spans="2:3">
      <c r="B819" s="349"/>
      <c r="C819" s="346"/>
    </row>
    <row r="820" spans="2:3">
      <c r="B820" s="349"/>
      <c r="C820" s="346"/>
    </row>
    <row r="821" spans="2:3">
      <c r="B821" s="349"/>
      <c r="C821" s="346"/>
    </row>
    <row r="822" spans="2:3">
      <c r="B822" s="349"/>
      <c r="C822" s="346"/>
    </row>
    <row r="823" spans="2:3">
      <c r="B823" s="349"/>
      <c r="C823" s="346"/>
    </row>
    <row r="824" spans="2:3">
      <c r="B824" s="349"/>
      <c r="C824" s="346"/>
    </row>
    <row r="825" spans="2:3">
      <c r="B825" s="349"/>
      <c r="C825" s="346"/>
    </row>
    <row r="826" spans="2:3">
      <c r="B826" s="349"/>
      <c r="C826" s="346"/>
    </row>
    <row r="827" spans="2:3">
      <c r="B827" s="349"/>
      <c r="C827" s="346"/>
    </row>
    <row r="828" spans="2:3">
      <c r="B828" s="349"/>
      <c r="C828" s="346"/>
    </row>
    <row r="829" spans="2:3">
      <c r="B829" s="349"/>
      <c r="C829" s="346"/>
    </row>
    <row r="830" spans="2:3">
      <c r="B830" s="349"/>
      <c r="C830" s="346"/>
    </row>
    <row r="831" spans="2:3">
      <c r="B831" s="349"/>
      <c r="C831" s="346"/>
    </row>
    <row r="832" spans="2:3">
      <c r="B832" s="349"/>
      <c r="C832" s="346"/>
    </row>
    <row r="833" spans="2:3">
      <c r="B833" s="349"/>
      <c r="C833" s="346"/>
    </row>
    <row r="834" spans="2:3">
      <c r="B834" s="349"/>
      <c r="C834" s="346"/>
    </row>
    <row r="835" spans="2:3">
      <c r="B835" s="349"/>
      <c r="C835" s="346"/>
    </row>
    <row r="836" spans="2:3">
      <c r="B836" s="349"/>
      <c r="C836" s="346"/>
    </row>
    <row r="837" spans="2:3">
      <c r="B837" s="349"/>
      <c r="C837" s="346"/>
    </row>
    <row r="838" spans="2:3">
      <c r="B838" s="349"/>
      <c r="C838" s="346"/>
    </row>
    <row r="839" spans="2:3">
      <c r="B839" s="349"/>
      <c r="C839" s="346"/>
    </row>
    <row r="840" spans="2:3">
      <c r="B840" s="349"/>
      <c r="C840" s="346"/>
    </row>
    <row r="841" spans="2:3">
      <c r="B841" s="349"/>
      <c r="C841" s="346"/>
    </row>
    <row r="842" spans="2:3">
      <c r="B842" s="349"/>
      <c r="C842" s="346"/>
    </row>
    <row r="843" spans="2:3">
      <c r="B843" s="349"/>
      <c r="C843" s="346"/>
    </row>
    <row r="844" spans="2:3">
      <c r="B844" s="349"/>
      <c r="C844" s="346"/>
    </row>
    <row r="845" spans="2:3">
      <c r="B845" s="349"/>
      <c r="C845" s="346"/>
    </row>
    <row r="846" spans="2:3">
      <c r="B846" s="349"/>
      <c r="C846" s="346"/>
    </row>
    <row r="847" spans="2:3">
      <c r="B847" s="349"/>
      <c r="C847" s="346"/>
    </row>
    <row r="848" spans="2:3">
      <c r="B848" s="349"/>
      <c r="C848" s="346"/>
    </row>
    <row r="849" spans="2:3">
      <c r="B849" s="349"/>
      <c r="C849" s="346"/>
    </row>
    <row r="850" spans="2:3">
      <c r="B850" s="349"/>
      <c r="C850" s="346"/>
    </row>
    <row r="851" spans="2:3">
      <c r="B851" s="349"/>
      <c r="C851" s="346"/>
    </row>
    <row r="852" spans="2:3">
      <c r="B852" s="349"/>
      <c r="C852" s="346"/>
    </row>
    <row r="853" spans="2:3">
      <c r="B853" s="349"/>
      <c r="C853" s="346"/>
    </row>
    <row r="854" spans="2:3">
      <c r="B854" s="349"/>
      <c r="C854" s="346"/>
    </row>
    <row r="855" spans="2:3">
      <c r="B855" s="349"/>
      <c r="C855" s="346"/>
    </row>
    <row r="856" spans="2:3">
      <c r="B856" s="349"/>
      <c r="C856" s="346"/>
    </row>
    <row r="857" spans="2:3">
      <c r="B857" s="349"/>
      <c r="C857" s="346"/>
    </row>
    <row r="858" spans="2:3">
      <c r="B858" s="349"/>
      <c r="C858" s="346"/>
    </row>
    <row r="859" spans="2:3">
      <c r="B859" s="349"/>
      <c r="C859" s="346"/>
    </row>
    <row r="860" spans="2:3">
      <c r="B860" s="349"/>
      <c r="C860" s="346"/>
    </row>
    <row r="861" spans="2:3">
      <c r="B861" s="349"/>
      <c r="C861" s="346"/>
    </row>
    <row r="862" spans="2:3">
      <c r="B862" s="349"/>
      <c r="C862" s="346"/>
    </row>
    <row r="863" spans="2:3">
      <c r="B863" s="349"/>
      <c r="C863" s="346"/>
    </row>
    <row r="864" spans="2:3">
      <c r="B864" s="349"/>
      <c r="C864" s="346"/>
    </row>
    <row r="865" spans="2:3">
      <c r="B865" s="349"/>
      <c r="C865" s="346"/>
    </row>
    <row r="866" spans="2:3">
      <c r="B866" s="349"/>
      <c r="C866" s="346"/>
    </row>
    <row r="867" spans="2:3">
      <c r="B867" s="349"/>
      <c r="C867" s="346"/>
    </row>
    <row r="868" spans="2:3">
      <c r="B868" s="349"/>
      <c r="C868" s="346"/>
    </row>
    <row r="869" spans="2:3">
      <c r="B869" s="349"/>
      <c r="C869" s="346"/>
    </row>
    <row r="870" spans="2:3">
      <c r="B870" s="349"/>
      <c r="C870" s="346"/>
    </row>
    <row r="871" spans="2:3">
      <c r="B871" s="349"/>
      <c r="C871" s="346"/>
    </row>
    <row r="872" spans="2:3">
      <c r="B872" s="349"/>
      <c r="C872" s="346"/>
    </row>
    <row r="873" spans="2:3">
      <c r="B873" s="349"/>
      <c r="C873" s="346"/>
    </row>
    <row r="874" spans="2:3">
      <c r="B874" s="349"/>
      <c r="C874" s="346"/>
    </row>
    <row r="875" spans="2:3">
      <c r="B875" s="349"/>
      <c r="C875" s="346"/>
    </row>
    <row r="876" spans="2:3">
      <c r="B876" s="349"/>
      <c r="C876" s="346"/>
    </row>
    <row r="877" spans="2:3">
      <c r="B877" s="349"/>
      <c r="C877" s="346"/>
    </row>
    <row r="878" spans="2:3">
      <c r="B878" s="349"/>
      <c r="C878" s="346"/>
    </row>
    <row r="879" spans="2:3">
      <c r="B879" s="349"/>
      <c r="C879" s="346"/>
    </row>
    <row r="880" spans="2:3">
      <c r="B880" s="349"/>
      <c r="C880" s="346"/>
    </row>
    <row r="881" spans="2:3">
      <c r="B881" s="349"/>
      <c r="C881" s="346"/>
    </row>
    <row r="882" spans="2:3">
      <c r="B882" s="349"/>
      <c r="C882" s="346"/>
    </row>
    <row r="883" spans="2:3">
      <c r="B883" s="349"/>
      <c r="C883" s="346"/>
    </row>
  </sheetData>
  <mergeCells count="2">
    <mergeCell ref="A9:O9"/>
    <mergeCell ref="Q9:AE9"/>
  </mergeCells>
  <phoneticPr fontId="112" type="noConversion"/>
  <printOptions horizontalCentered="1"/>
  <pageMargins left="0.2" right="0.2" top="0.5" bottom="0.5" header="0.3" footer="0.3"/>
  <pageSetup scale="47" fitToWidth="2" orientation="landscape" horizontalDpi="1200" verticalDpi="1200" r:id="rId1"/>
  <colBreaks count="1" manualBreakCount="1">
    <brk id="16" min="2"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A1:AF873"/>
  <sheetViews>
    <sheetView zoomScale="90" zoomScaleNormal="90" workbookViewId="0">
      <selection activeCell="B3" sqref="B3"/>
    </sheetView>
  </sheetViews>
  <sheetFormatPr defaultColWidth="9.1796875" defaultRowHeight="14.5"/>
  <cols>
    <col min="1" max="1" width="9.1796875" style="348"/>
    <col min="2" max="2" width="20.7265625" style="348" customWidth="1"/>
    <col min="3" max="3" width="37.54296875" style="348" bestFit="1" customWidth="1"/>
    <col min="4" max="4" width="25" style="449" customWidth="1"/>
    <col min="5" max="11" width="12.7265625" style="348" customWidth="1"/>
    <col min="12" max="15" width="12.7265625" style="449" customWidth="1"/>
    <col min="16" max="17" width="12.7265625" style="348" customWidth="1"/>
    <col min="18" max="18" width="30.81640625" style="449" bestFit="1" customWidth="1"/>
    <col min="19" max="19" width="32" style="449" bestFit="1" customWidth="1"/>
    <col min="20" max="20" width="32" style="449" customWidth="1"/>
    <col min="21" max="23" width="12.7265625" style="348" customWidth="1"/>
    <col min="24" max="24" width="12.7265625" style="449" customWidth="1"/>
    <col min="25" max="25" width="12.7265625" style="348" customWidth="1"/>
    <col min="26" max="27" width="12.7265625" style="449" customWidth="1"/>
    <col min="28" max="28" width="12.7265625" style="348" customWidth="1"/>
    <col min="29" max="30" width="12.7265625" style="449" customWidth="1"/>
    <col min="31" max="31" width="12.7265625" style="348" customWidth="1"/>
    <col min="32" max="32" width="16.26953125" style="348" customWidth="1"/>
    <col min="33" max="16384" width="9.1796875" style="348"/>
  </cols>
  <sheetData>
    <row r="1" spans="1:32" s="449" customFormat="1"/>
    <row r="2" spans="1:32" s="449" customFormat="1"/>
    <row r="3" spans="1:32" s="449" customFormat="1" ht="15.5">
      <c r="P3" s="518" t="s">
        <v>418</v>
      </c>
      <c r="AF3" s="518" t="s">
        <v>418</v>
      </c>
    </row>
    <row r="4" spans="1:32" s="746" customFormat="1" ht="15.5">
      <c r="P4" s="747" t="s">
        <v>618</v>
      </c>
      <c r="AF4" s="747" t="str">
        <f>'Attachment H-32A'!$K$2</f>
        <v>With corrections under Commission Consideration in Docket No. ER20-2942</v>
      </c>
    </row>
    <row r="5" spans="1:32" s="449" customFormat="1" ht="26">
      <c r="B5" s="63" t="s">
        <v>50</v>
      </c>
      <c r="C5" s="433"/>
      <c r="D5" s="433"/>
      <c r="E5" s="433"/>
      <c r="F5" s="433"/>
      <c r="G5" s="433"/>
      <c r="H5" s="433"/>
      <c r="I5" s="433"/>
      <c r="J5" s="433"/>
      <c r="K5" s="433"/>
      <c r="L5" s="433"/>
      <c r="M5" s="433"/>
      <c r="N5" s="433"/>
      <c r="O5" s="433"/>
      <c r="P5" s="433"/>
      <c r="R5" s="63" t="s">
        <v>50</v>
      </c>
      <c r="S5" s="433"/>
      <c r="T5" s="433"/>
      <c r="U5" s="433"/>
      <c r="V5" s="433"/>
      <c r="W5" s="433"/>
      <c r="X5" s="433"/>
      <c r="Y5" s="433"/>
      <c r="Z5" s="433"/>
      <c r="AA5" s="433"/>
      <c r="AB5" s="433"/>
      <c r="AC5" s="433"/>
      <c r="AD5" s="433"/>
      <c r="AE5" s="433"/>
      <c r="AF5" s="433"/>
    </row>
    <row r="6" spans="1:32" s="449" customFormat="1" ht="18.5">
      <c r="B6" s="519" t="s">
        <v>392</v>
      </c>
      <c r="C6" s="433"/>
      <c r="D6" s="433"/>
      <c r="E6" s="433"/>
      <c r="F6" s="433"/>
      <c r="G6" s="433"/>
      <c r="H6" s="433"/>
      <c r="I6" s="433"/>
      <c r="J6" s="433"/>
      <c r="K6" s="433"/>
      <c r="L6" s="433"/>
      <c r="M6" s="433"/>
      <c r="N6" s="433"/>
      <c r="O6" s="433"/>
      <c r="P6" s="433"/>
      <c r="R6" s="519" t="s">
        <v>392</v>
      </c>
      <c r="S6" s="433"/>
      <c r="T6" s="433"/>
      <c r="U6" s="433"/>
      <c r="V6" s="433"/>
      <c r="W6" s="433"/>
      <c r="X6" s="433"/>
      <c r="Y6" s="433"/>
      <c r="Z6" s="433"/>
      <c r="AA6" s="433"/>
      <c r="AB6" s="433"/>
      <c r="AC6" s="433"/>
      <c r="AD6" s="433"/>
      <c r="AE6" s="433"/>
      <c r="AF6" s="433"/>
    </row>
    <row r="7" spans="1:32" s="449" customFormat="1">
      <c r="P7" s="449" t="s">
        <v>469</v>
      </c>
      <c r="AF7" s="449" t="s">
        <v>470</v>
      </c>
    </row>
    <row r="8" spans="1:32" s="449" customFormat="1" ht="23">
      <c r="B8" s="532" t="s">
        <v>530</v>
      </c>
      <c r="C8" s="532"/>
      <c r="D8" s="532"/>
      <c r="E8" s="532"/>
      <c r="F8" s="532"/>
      <c r="G8" s="532"/>
      <c r="H8" s="532"/>
      <c r="I8" s="532"/>
      <c r="J8" s="532"/>
      <c r="K8" s="532"/>
      <c r="L8" s="532"/>
      <c r="M8" s="532"/>
      <c r="N8" s="532"/>
      <c r="O8" s="532"/>
      <c r="P8" s="532"/>
      <c r="Q8" s="533"/>
      <c r="R8" s="532" t="s">
        <v>530</v>
      </c>
      <c r="S8" s="532"/>
      <c r="T8" s="532"/>
      <c r="U8" s="532"/>
      <c r="V8" s="532"/>
      <c r="W8" s="532"/>
      <c r="X8" s="532"/>
      <c r="Y8" s="532"/>
      <c r="Z8" s="532"/>
      <c r="AA8" s="532"/>
      <c r="AB8" s="532"/>
      <c r="AC8" s="532"/>
      <c r="AD8" s="532"/>
      <c r="AE8" s="532"/>
      <c r="AF8" s="532"/>
    </row>
    <row r="9" spans="1:32" s="449" customFormat="1"/>
    <row r="10" spans="1:32" s="449" customFormat="1">
      <c r="B10" s="449" t="s">
        <v>414</v>
      </c>
    </row>
    <row r="11" spans="1:32" ht="15.5">
      <c r="A11" s="23"/>
      <c r="K11" s="449" t="s">
        <v>394</v>
      </c>
      <c r="AC11" s="449" t="s">
        <v>395</v>
      </c>
    </row>
    <row r="12" spans="1:32" s="449" customFormat="1" ht="15.5">
      <c r="A12" s="23"/>
    </row>
    <row r="13" spans="1:32" s="449" customFormat="1" ht="21">
      <c r="A13" s="23"/>
      <c r="B13" s="465" t="s">
        <v>346</v>
      </c>
      <c r="C13" s="467"/>
      <c r="D13" s="467"/>
      <c r="E13" s="467"/>
      <c r="F13" s="467"/>
      <c r="G13" s="467"/>
      <c r="H13" s="467"/>
      <c r="I13" s="467"/>
      <c r="J13" s="467"/>
      <c r="K13" s="467"/>
      <c r="L13" s="467"/>
      <c r="M13" s="467"/>
      <c r="N13" s="467"/>
      <c r="O13" s="467"/>
      <c r="P13" s="468"/>
      <c r="R13" s="465" t="s">
        <v>345</v>
      </c>
      <c r="S13" s="469"/>
      <c r="T13" s="469"/>
      <c r="U13" s="469"/>
      <c r="V13" s="469"/>
      <c r="W13" s="469"/>
      <c r="X13" s="469"/>
      <c r="Y13" s="469"/>
      <c r="Z13" s="469"/>
      <c r="AA13" s="469"/>
      <c r="AB13" s="469"/>
      <c r="AC13" s="469"/>
      <c r="AD13" s="469"/>
      <c r="AE13" s="469"/>
      <c r="AF13" s="468"/>
    </row>
    <row r="14" spans="1:32">
      <c r="B14" s="354"/>
      <c r="C14" s="363"/>
      <c r="D14" s="363" t="s">
        <v>617</v>
      </c>
      <c r="E14" s="372" t="s">
        <v>261</v>
      </c>
      <c r="F14" s="372" t="s">
        <v>256</v>
      </c>
      <c r="G14" s="372" t="s">
        <v>257</v>
      </c>
      <c r="H14" s="372" t="s">
        <v>264</v>
      </c>
      <c r="I14" s="372" t="s">
        <v>265</v>
      </c>
      <c r="J14" s="372" t="s">
        <v>267</v>
      </c>
      <c r="K14" s="372" t="s">
        <v>268</v>
      </c>
      <c r="L14" s="372" t="s">
        <v>269</v>
      </c>
      <c r="M14" s="372" t="s">
        <v>270</v>
      </c>
      <c r="N14" s="372" t="s">
        <v>266</v>
      </c>
      <c r="O14" s="372" t="s">
        <v>547</v>
      </c>
      <c r="P14" s="372" t="s">
        <v>548</v>
      </c>
      <c r="R14" s="351"/>
      <c r="S14" s="364"/>
      <c r="T14" s="364" t="s">
        <v>617</v>
      </c>
      <c r="U14" s="411" t="s">
        <v>261</v>
      </c>
      <c r="V14" s="411" t="s">
        <v>256</v>
      </c>
      <c r="W14" s="411" t="s">
        <v>257</v>
      </c>
      <c r="X14" s="411" t="s">
        <v>264</v>
      </c>
      <c r="Y14" s="411" t="s">
        <v>265</v>
      </c>
      <c r="Z14" s="411" t="s">
        <v>267</v>
      </c>
      <c r="AA14" s="411" t="s">
        <v>268</v>
      </c>
      <c r="AB14" s="411" t="s">
        <v>269</v>
      </c>
      <c r="AC14" s="411" t="s">
        <v>270</v>
      </c>
      <c r="AD14" s="411" t="s">
        <v>266</v>
      </c>
      <c r="AE14" s="411" t="s">
        <v>547</v>
      </c>
      <c r="AF14" s="411" t="s">
        <v>548</v>
      </c>
    </row>
    <row r="15" spans="1:32">
      <c r="B15" s="351"/>
      <c r="C15" s="364"/>
      <c r="D15" s="364"/>
      <c r="E15" s="359"/>
      <c r="F15" s="359"/>
      <c r="G15" s="359"/>
      <c r="H15" s="359"/>
      <c r="I15" s="359"/>
      <c r="J15" s="359"/>
      <c r="K15" s="359"/>
      <c r="L15" s="359"/>
      <c r="M15" s="359"/>
      <c r="N15" s="359"/>
      <c r="O15" s="359"/>
      <c r="P15" s="359"/>
      <c r="R15" s="351"/>
      <c r="S15" s="364"/>
      <c r="T15" s="364"/>
      <c r="U15" s="359"/>
      <c r="V15" s="359"/>
      <c r="W15" s="359"/>
      <c r="X15" s="359"/>
      <c r="Y15" s="359"/>
      <c r="Z15" s="359"/>
      <c r="AA15" s="359"/>
      <c r="AB15" s="359"/>
      <c r="AC15" s="359"/>
      <c r="AD15" s="359"/>
      <c r="AE15" s="359"/>
      <c r="AF15" s="359"/>
    </row>
    <row r="16" spans="1:32">
      <c r="B16" s="351" t="s">
        <v>393</v>
      </c>
      <c r="C16" s="365" t="s">
        <v>275</v>
      </c>
      <c r="D16" s="365"/>
      <c r="E16" s="359">
        <f>IFERROR('H-32A-WP06 - Debt Service'!C28*'H-32A-WP06 - Debt Service'!C24,"-")</f>
        <v>0</v>
      </c>
      <c r="F16" s="359">
        <f>IFERROR('H-32A-WP06 - Debt Service'!D28*'H-32A-WP06 - Debt Service'!D24,"-")</f>
        <v>0</v>
      </c>
      <c r="G16" s="359">
        <f>IFERROR('H-32A-WP06 - Debt Service'!E28*'H-32A-WP06 - Debt Service'!E24,"-")</f>
        <v>0</v>
      </c>
      <c r="H16" s="359">
        <f>IFERROR('H-32A-WP06 - Debt Service'!F28*'H-32A-WP06 - Debt Service'!F24,"-")</f>
        <v>0</v>
      </c>
      <c r="I16" s="359">
        <f>IFERROR('H-32A-WP06 - Debt Service'!G28*'H-32A-WP06 - Debt Service'!G24,"-")</f>
        <v>0</v>
      </c>
      <c r="J16" s="359">
        <f>IFERROR('H-32A-WP06 - Debt Service'!H28*'H-32A-WP06 - Debt Service'!H24,"-")</f>
        <v>0</v>
      </c>
      <c r="K16" s="359">
        <f>IFERROR('H-32A-WP06 - Debt Service'!I28*'H-32A-WP06 - Debt Service'!I24,"-")</f>
        <v>0</v>
      </c>
      <c r="L16" s="359">
        <f>IFERROR('H-32A-WP06 - Debt Service'!J28*'H-32A-WP06 - Debt Service'!J24,"-")</f>
        <v>0</v>
      </c>
      <c r="M16" s="359">
        <f>IFERROR('H-32A-WP06 - Debt Service'!K28*'H-32A-WP06 - Debt Service'!K24,"-")</f>
        <v>0</v>
      </c>
      <c r="N16" s="359">
        <f>IFERROR('H-32A-WP06 - Debt Service'!L28*'H-32A-WP06 - Debt Service'!L24,"-")</f>
        <v>0</v>
      </c>
      <c r="O16" s="359">
        <f>IFERROR('H-32A-WP06 - Debt Service'!M28*'H-32A-WP06 - Debt Service'!M24,"-")</f>
        <v>0</v>
      </c>
      <c r="P16" s="359">
        <f>IFERROR('H-32A-WP06 - Debt Service'!N28*'H-32A-WP06 - Debt Service'!N24,"-")</f>
        <v>0</v>
      </c>
      <c r="R16" s="351" t="s">
        <v>393</v>
      </c>
      <c r="S16" s="365" t="s">
        <v>275</v>
      </c>
      <c r="T16" s="365"/>
      <c r="U16" s="359">
        <f>IFERROR('H-32A-WP06 - Debt Service'!R28*'H-32A-WP06 - Debt Service'!R24,"-")</f>
        <v>0</v>
      </c>
      <c r="V16" s="359">
        <f>IFERROR('H-32A-WP06 - Debt Service'!S28*'H-32A-WP06 - Debt Service'!S24,"-")</f>
        <v>0</v>
      </c>
      <c r="W16" s="359">
        <f>IFERROR('H-32A-WP06 - Debt Service'!T28*'H-32A-WP06 - Debt Service'!T24,"-")</f>
        <v>0</v>
      </c>
      <c r="X16" s="359">
        <f>IFERROR('H-32A-WP06 - Debt Service'!U28*'H-32A-WP06 - Debt Service'!U24,"-")</f>
        <v>0</v>
      </c>
      <c r="Y16" s="359">
        <f>IFERROR('H-32A-WP06 - Debt Service'!V28*'H-32A-WP06 - Debt Service'!V24,"-")</f>
        <v>0</v>
      </c>
      <c r="Z16" s="359">
        <f>IFERROR('H-32A-WP06 - Debt Service'!W28*'H-32A-WP06 - Debt Service'!W24,"-")</f>
        <v>0</v>
      </c>
      <c r="AA16" s="359">
        <f>IFERROR('H-32A-WP06 - Debt Service'!X28*'H-32A-WP06 - Debt Service'!X24,"-")</f>
        <v>0</v>
      </c>
      <c r="AB16" s="359">
        <f>IFERROR('H-32A-WP06 - Debt Service'!Y28*'H-32A-WP06 - Debt Service'!Y24,"-")</f>
        <v>0</v>
      </c>
      <c r="AC16" s="359">
        <f>IFERROR('H-32A-WP06 - Debt Service'!Z28*'H-32A-WP06 - Debt Service'!Z24,"-")</f>
        <v>0</v>
      </c>
      <c r="AD16" s="359">
        <f>IFERROR('H-32A-WP06 - Debt Service'!AB28*'H-32A-WP06 - Debt Service'!AB24,"-")</f>
        <v>0</v>
      </c>
      <c r="AE16" s="359">
        <f>IFERROR('H-32A-WP06 - Debt Service'!AC28*'H-32A-WP06 - Debt Service'!AC24,"-")</f>
        <v>0</v>
      </c>
      <c r="AF16" s="359">
        <f>IFERROR('H-32A-WP06 - Debt Service'!AC28*'H-32A-WP06 - Debt Service'!AC24,"-")</f>
        <v>0</v>
      </c>
    </row>
    <row r="17" spans="2:32">
      <c r="B17" s="351"/>
      <c r="C17" s="364"/>
      <c r="D17" s="364"/>
      <c r="E17" s="371"/>
      <c r="F17" s="371"/>
      <c r="G17" s="371"/>
      <c r="H17" s="371"/>
      <c r="I17" s="371"/>
      <c r="J17" s="371"/>
      <c r="K17" s="371"/>
      <c r="L17" s="371"/>
      <c r="M17" s="371"/>
      <c r="N17" s="371"/>
      <c r="O17" s="371"/>
      <c r="P17" s="371"/>
      <c r="R17" s="351"/>
      <c r="S17" s="364"/>
      <c r="T17" s="364"/>
      <c r="U17" s="371"/>
      <c r="V17" s="371"/>
      <c r="W17" s="371"/>
      <c r="X17" s="371"/>
      <c r="Y17" s="371"/>
      <c r="Z17" s="371"/>
      <c r="AA17" s="371"/>
      <c r="AB17" s="371"/>
      <c r="AC17" s="371"/>
      <c r="AD17" s="371"/>
      <c r="AE17" s="371"/>
      <c r="AF17" s="371"/>
    </row>
    <row r="18" spans="2:32">
      <c r="B18" s="351"/>
      <c r="C18" s="364"/>
      <c r="D18" s="687"/>
      <c r="E18"/>
      <c r="F18" s="355"/>
      <c r="G18"/>
      <c r="H18" s="371"/>
      <c r="I18" s="371"/>
      <c r="J18" s="371"/>
      <c r="K18" s="371"/>
      <c r="L18" s="371"/>
      <c r="M18" s="371"/>
      <c r="N18" s="371"/>
      <c r="O18" s="371"/>
      <c r="P18" s="371"/>
      <c r="R18" s="351"/>
      <c r="S18" s="364"/>
      <c r="T18" s="364"/>
      <c r="U18" s="674"/>
      <c r="V18" s="371"/>
      <c r="W18" s="371"/>
      <c r="X18" s="371"/>
      <c r="Y18" s="371"/>
      <c r="Z18" s="371"/>
      <c r="AA18" s="371"/>
      <c r="AB18" s="371"/>
      <c r="AC18" s="371"/>
      <c r="AD18" s="371"/>
      <c r="AE18" s="371"/>
      <c r="AF18" s="371"/>
    </row>
    <row r="19" spans="2:32">
      <c r="B19" s="366" t="s">
        <v>274</v>
      </c>
      <c r="C19" s="364"/>
      <c r="D19" s="364"/>
      <c r="E19" s="371"/>
      <c r="F19" s="371"/>
      <c r="G19" s="371"/>
      <c r="H19" s="371"/>
      <c r="I19" s="371"/>
      <c r="J19" s="371"/>
      <c r="K19" s="371"/>
      <c r="L19" s="371"/>
      <c r="M19" s="371"/>
      <c r="N19" s="371"/>
      <c r="O19" s="371"/>
      <c r="P19" s="371"/>
      <c r="R19" s="366" t="s">
        <v>274</v>
      </c>
      <c r="S19" s="364"/>
      <c r="T19" s="364"/>
      <c r="U19" s="371"/>
      <c r="V19" s="371"/>
      <c r="W19" s="371"/>
      <c r="X19" s="371"/>
      <c r="Y19" s="371"/>
      <c r="Z19" s="371"/>
      <c r="AA19" s="371"/>
      <c r="AB19" s="371"/>
      <c r="AC19" s="371"/>
      <c r="AD19" s="371"/>
      <c r="AE19" s="371"/>
      <c r="AF19" s="371"/>
    </row>
    <row r="20" spans="2:32">
      <c r="B20" s="350" t="s">
        <v>92</v>
      </c>
      <c r="C20" s="367" t="s">
        <v>93</v>
      </c>
      <c r="D20" s="367"/>
      <c r="E20" s="371"/>
      <c r="F20" s="371"/>
      <c r="G20" s="371"/>
      <c r="H20" s="371"/>
      <c r="I20" s="371"/>
      <c r="J20" s="371"/>
      <c r="K20" s="371"/>
      <c r="L20" s="371"/>
      <c r="M20" s="371"/>
      <c r="N20" s="371"/>
      <c r="O20" s="371"/>
      <c r="P20" s="371"/>
      <c r="R20" s="350" t="s">
        <v>92</v>
      </c>
      <c r="S20" s="367" t="s">
        <v>93</v>
      </c>
      <c r="T20" s="367"/>
      <c r="U20" s="371"/>
      <c r="V20" s="371"/>
      <c r="W20" s="371"/>
      <c r="X20" s="371"/>
      <c r="Y20" s="371"/>
      <c r="Z20" s="371"/>
      <c r="AA20" s="371"/>
      <c r="AB20" s="371"/>
      <c r="AC20" s="371"/>
      <c r="AD20" s="371"/>
      <c r="AE20" s="371"/>
      <c r="AF20" s="371"/>
    </row>
    <row r="21" spans="2:32">
      <c r="B21" s="351">
        <f>YEAR(C21)</f>
        <v>2019</v>
      </c>
      <c r="C21" s="368">
        <v>43466</v>
      </c>
      <c r="D21" s="735">
        <v>4869.8500000000004</v>
      </c>
      <c r="E21" s="359">
        <v>0</v>
      </c>
      <c r="F21" s="359">
        <f>IFERROR(IF($C21&gt;='H-32A-WP06 - Debt Service'!D$25,'H-32A-WP06 - Debt Service'!D$28/12,0),"-")</f>
        <v>0</v>
      </c>
      <c r="G21" s="359">
        <f>IFERROR(IF($C21&gt;='H-32A-WP06 - Debt Service'!E$25,'H-32A-WP06 - Debt Service'!E$28/12,0),"-")</f>
        <v>0</v>
      </c>
      <c r="H21" s="359">
        <f>IFERROR(IF($C21&gt;='H-32A-WP06 - Debt Service'!F$25,'H-32A-WP06 - Debt Service'!F$28/12,0),"-")</f>
        <v>0</v>
      </c>
      <c r="I21" s="359">
        <f>IFERROR(IF($C21&gt;='H-32A-WP06 - Debt Service'!G$25,'H-32A-WP06 - Debt Service'!G$28/12,0),"-")</f>
        <v>0</v>
      </c>
      <c r="J21" s="359">
        <f>IFERROR(IF($C21&gt;='H-32A-WP06 - Debt Service'!H$25,'H-32A-WP06 - Debt Service'!H$28/12,0),"-")</f>
        <v>0</v>
      </c>
      <c r="K21" s="359">
        <f>IFERROR(IF($C21&gt;='H-32A-WP06 - Debt Service'!I$25,'H-32A-WP06 - Debt Service'!I$28/12,0),"-")</f>
        <v>0</v>
      </c>
      <c r="L21" s="359">
        <f>IFERROR(IF($C21&gt;='H-32A-WP06 - Debt Service'!J$25,'H-32A-WP06 - Debt Service'!J$28/12,0),"-")</f>
        <v>0</v>
      </c>
      <c r="M21" s="359">
        <f>IFERROR(IF($C21&gt;='H-32A-WP06 - Debt Service'!K$25,'H-32A-WP06 - Debt Service'!K$28/12,0),"-")</f>
        <v>0</v>
      </c>
      <c r="N21" s="359">
        <f>IFERROR(IF($C21&gt;='H-32A-WP06 - Debt Service'!L$25,'H-32A-WP06 - Debt Service'!L$28/12,0),"-")</f>
        <v>0</v>
      </c>
      <c r="O21" s="359">
        <f>IFERROR(IF($C21&gt;='H-32A-WP06 - Debt Service'!M$25,'H-32A-WP06 - Debt Service'!M$28/12,0),"-")</f>
        <v>0</v>
      </c>
      <c r="P21" s="359">
        <f>IFERROR(IF($C21&gt;='H-32A-WP06 - Debt Service'!N$25,'H-32A-WP06 - Debt Service'!N$28/12,0),"-")</f>
        <v>0</v>
      </c>
      <c r="Q21" s="449"/>
      <c r="R21" s="351">
        <f>YEAR(S21)</f>
        <v>2019</v>
      </c>
      <c r="S21" s="368">
        <v>43466</v>
      </c>
      <c r="T21" s="735">
        <v>0</v>
      </c>
      <c r="U21" s="359">
        <f>IFERROR(IF($C21&gt;='H-32A-WP06 - Debt Service'!R$25,'H-32A-WP06 - Debt Service'!R$28/12,0),"-")</f>
        <v>0</v>
      </c>
      <c r="V21" s="359">
        <f>IFERROR(IF($C21&gt;='H-32A-WP06 - Debt Service'!S$25,'H-32A-WP06 - Debt Service'!S$28/12,0),"-")</f>
        <v>0</v>
      </c>
      <c r="W21" s="359">
        <f>IFERROR(IF($C21&gt;='H-32A-WP06 - Debt Service'!T$25,'H-32A-WP06 - Debt Service'!T$28/12,0),"-")</f>
        <v>0</v>
      </c>
      <c r="X21" s="359">
        <f>IFERROR(IF($C21&gt;='H-32A-WP06 - Debt Service'!U$25,'H-32A-WP06 - Debt Service'!U$28/12,0),"-")</f>
        <v>0</v>
      </c>
      <c r="Y21" s="359">
        <f>IFERROR(IF($C21&gt;='H-32A-WP06 - Debt Service'!W$25,'H-32A-WP06 - Debt Service'!V$28/12,0),"-")</f>
        <v>0</v>
      </c>
      <c r="Z21" s="359">
        <f>IFERROR(IF($C21&gt;='H-32A-WP06 - Debt Service'!X$25,'H-32A-WP06 - Debt Service'!W$28/12,0),"-")</f>
        <v>0</v>
      </c>
      <c r="AA21" s="359">
        <f>IFERROR(IF($C21&gt;='H-32A-WP06 - Debt Service'!Y$25,'H-32A-WP06 - Debt Service'!X$28/12,0),"-")</f>
        <v>0</v>
      </c>
      <c r="AB21" s="359">
        <f>IFERROR(IF($C21&gt;='H-32A-WP06 - Debt Service'!Z$25,'H-32A-WP06 - Debt Service'!Y$28/12,0),"-")</f>
        <v>0</v>
      </c>
      <c r="AC21" s="359">
        <f>IFERROR(IF($C21&gt;='H-32A-WP06 - Debt Service'!AA$25,'H-32A-WP06 - Debt Service'!Z$28/12,0),"-")</f>
        <v>0</v>
      </c>
      <c r="AD21" s="359">
        <f>IFERROR(IF($C21&gt;='H-32A-WP06 - Debt Service'!AB$25,'H-32A-WP06 - Debt Service'!AA$28/12,0),"-")</f>
        <v>0</v>
      </c>
      <c r="AE21" s="359">
        <f>IFERROR(IF($C21&gt;='H-32A-WP06 - Debt Service'!AC$25,'H-32A-WP06 - Debt Service'!AB$28/12,0),"-")</f>
        <v>0</v>
      </c>
      <c r="AF21" s="359">
        <f>IFERROR(IF($C21&gt;='H-32A-WP06 - Debt Service'!AD$25,'H-32A-WP06 - Debt Service'!AC$28/12,0),"-")</f>
        <v>0</v>
      </c>
    </row>
    <row r="22" spans="2:32">
      <c r="B22" s="351">
        <f t="shared" ref="B22:B85" si="0">YEAR(C22)</f>
        <v>2019</v>
      </c>
      <c r="C22" s="368">
        <f>EOMONTH(C21,0)+1</f>
        <v>43497</v>
      </c>
      <c r="D22" s="735">
        <v>4419.3999999999996</v>
      </c>
      <c r="E22" s="359">
        <v>0</v>
      </c>
      <c r="F22" s="359">
        <f>IFERROR(IF($C22&gt;='H-32A-WP06 - Debt Service'!D$25,'H-32A-WP06 - Debt Service'!D$28/12,0),"-")</f>
        <v>0</v>
      </c>
      <c r="G22" s="359">
        <f>IFERROR(IF($C22&gt;='H-32A-WP06 - Debt Service'!E$25,'H-32A-WP06 - Debt Service'!E$28/12,0),"-")</f>
        <v>0</v>
      </c>
      <c r="H22" s="359">
        <f>IFERROR(IF($C22&gt;='H-32A-WP06 - Debt Service'!F$25,'H-32A-WP06 - Debt Service'!F$28/12,0),"-")</f>
        <v>0</v>
      </c>
      <c r="I22" s="359">
        <f>IFERROR(IF($C22&gt;='H-32A-WP06 - Debt Service'!G$25,'H-32A-WP06 - Debt Service'!G$28/12,0),"-")</f>
        <v>0</v>
      </c>
      <c r="J22" s="359">
        <f>IFERROR(IF(-SUM(J$21:J21)+J$16&lt;0.000001,0,IF($C22&gt;='H-32A-WP06 - Debt Service'!H$25,'H-32A-WP06 - Debt Service'!H$28/12,0)),"-")</f>
        <v>0</v>
      </c>
      <c r="K22" s="359">
        <f>IFERROR(IF(-SUM(K$21:K21)+K$16&lt;0.000001,0,IF($C22&gt;='H-32A-WP06 - Debt Service'!I$25,'H-32A-WP06 - Debt Service'!I$28/12,0)),"-")</f>
        <v>0</v>
      </c>
      <c r="L22" s="359">
        <f>IFERROR(IF(-SUM(L$21:L21)+L$16&lt;0.000001,0,IF($C22&gt;='H-32A-WP06 - Debt Service'!J$25,'H-32A-WP06 - Debt Service'!J$28/12,0)),"-")</f>
        <v>0</v>
      </c>
      <c r="M22" s="359">
        <f>IFERROR(IF(-SUM(M$21:M21)+M$16&lt;0.000001,0,IF($C22&gt;='H-32A-WP06 - Debt Service'!K$25,'H-32A-WP06 - Debt Service'!K$28/12,0)),"-")</f>
        <v>0</v>
      </c>
      <c r="N22" s="359">
        <f>IFERROR(IF(-SUM(N$21:N21)+N$16&lt;0.000001,0,IF($C22&gt;='H-32A-WP06 - Debt Service'!L$25,'H-32A-WP06 - Debt Service'!L$28/12,0)),"-")</f>
        <v>0</v>
      </c>
      <c r="O22" s="359">
        <f>IFERROR(IF(-SUM(O$21:O21)+O$16&lt;0.000001,0,IF($C22&gt;='H-32A-WP06 - Debt Service'!M$25,'H-32A-WP06 - Debt Service'!M$28/12,0)),"-")</f>
        <v>0</v>
      </c>
      <c r="P22" s="359">
        <f>IFERROR(IF(-SUM(P$21:P21)+P$16&lt;0.000001,0,IF($C22&gt;='H-32A-WP06 - Debt Service'!N$25,'H-32A-WP06 - Debt Service'!N$28/12,0)),"-")</f>
        <v>0</v>
      </c>
      <c r="Q22" s="449"/>
      <c r="R22" s="351">
        <f t="shared" ref="R22:R85" si="1">YEAR(S22)</f>
        <v>2019</v>
      </c>
      <c r="S22" s="368">
        <f>EOMONTH(S21,0)+1</f>
        <v>43497</v>
      </c>
      <c r="T22" s="735">
        <v>0</v>
      </c>
      <c r="U22" s="359">
        <f>IFERROR(IF($C22&gt;='H-32A-WP06 - Debt Service'!R$25,'H-32A-WP06 - Debt Service'!R$28/12,0),"-")</f>
        <v>0</v>
      </c>
      <c r="V22" s="359">
        <f>IFERROR(IF($C22&gt;='H-32A-WP06 - Debt Service'!S$25,'H-32A-WP06 - Debt Service'!S$28/12,0),"-")</f>
        <v>0</v>
      </c>
      <c r="W22" s="359">
        <f>IFERROR(IF($C22&gt;='H-32A-WP06 - Debt Service'!T$25,'H-32A-WP06 - Debt Service'!T$28/12,0),"-")</f>
        <v>0</v>
      </c>
      <c r="X22" s="359">
        <f>IFERROR(IF($C22&gt;='H-32A-WP06 - Debt Service'!U$25,'H-32A-WP06 - Debt Service'!U$28/12,0),"-")</f>
        <v>0</v>
      </c>
      <c r="Y22" s="359">
        <f>IFERROR(IF($C22&gt;='H-32A-WP06 - Debt Service'!W$25,'H-32A-WP06 - Debt Service'!V$28/12,0),"-")</f>
        <v>0</v>
      </c>
      <c r="Z22" s="359">
        <f>IFERROR(IF(-SUM(Z$21:Z21)+Z$16&lt;0.000001,0,IF($C22&gt;='H-32A-WP06 - Debt Service'!X$25,'H-32A-WP06 - Debt Service'!W$28/12,0)),"-")</f>
        <v>0</v>
      </c>
      <c r="AA22" s="359">
        <f>IFERROR(IF(-SUM(AA$21:AA21)+AA$16&lt;0.000001,0,IF($C22&gt;='H-32A-WP06 - Debt Service'!Y$25,'H-32A-WP06 - Debt Service'!X$28/12,0)),"-")</f>
        <v>0</v>
      </c>
      <c r="AB22" s="359">
        <f>IFERROR(IF(-SUM(AB$21:AB21)+AB$16&lt;0.000001,0,IF($C22&gt;='H-32A-WP06 - Debt Service'!Y$25,'H-32A-WP06 - Debt Service'!Y$28/12,0)),"-")</f>
        <v>0</v>
      </c>
      <c r="AC22" s="359">
        <f>IFERROR(IF(-SUM(AC$21:AC21)+AC$16&lt;0.000001,0,IF($C22&gt;='H-32A-WP06 - Debt Service'!Z$25,'H-32A-WP06 - Debt Service'!Z$28/12,0)),"-")</f>
        <v>0</v>
      </c>
      <c r="AD22" s="359">
        <f>IFERROR(IF(-SUM(AD$21:AD21)+AD$16&lt;0.000001,0,IF($C22&gt;='H-32A-WP06 - Debt Service'!AB$25,'H-32A-WP06 - Debt Service'!AA$28/12,0)),"-")</f>
        <v>0</v>
      </c>
      <c r="AE22" s="359">
        <f>IFERROR(IF(-SUM(AE$21:AE21)+AE$16&lt;0.000001,0,IF($C22&gt;='H-32A-WP06 - Debt Service'!AC$25,'H-32A-WP06 - Debt Service'!AB$28/12,0)),"-")</f>
        <v>0</v>
      </c>
      <c r="AF22" s="359">
        <f>IFERROR(IF(-SUM(AF$21:AF21)+AF$16&lt;0.000001,0,IF($C22&gt;='H-32A-WP06 - Debt Service'!AD$25,'H-32A-WP06 - Debt Service'!AC$28/12,0)),"-")</f>
        <v>0</v>
      </c>
    </row>
    <row r="23" spans="2:32">
      <c r="B23" s="351">
        <f t="shared" si="0"/>
        <v>2019</v>
      </c>
      <c r="C23" s="368">
        <f t="shared" ref="C23:C86" si="2">EOMONTH(C22,0)+1</f>
        <v>43525</v>
      </c>
      <c r="D23" s="735">
        <v>4596.83</v>
      </c>
      <c r="E23" s="359">
        <v>0</v>
      </c>
      <c r="F23" s="359">
        <f>IFERROR(IF($C23&gt;='H-32A-WP06 - Debt Service'!D$25,'H-32A-WP06 - Debt Service'!D$28/12,0),"-")</f>
        <v>0</v>
      </c>
      <c r="G23" s="359">
        <f>IFERROR(IF($C23&gt;='H-32A-WP06 - Debt Service'!E$25,'H-32A-WP06 - Debt Service'!E$28/12,0),"-")</f>
        <v>0</v>
      </c>
      <c r="H23" s="359">
        <f>IFERROR(IF($C23&gt;='H-32A-WP06 - Debt Service'!F$25,'H-32A-WP06 - Debt Service'!F$28/12,0),"-")</f>
        <v>0</v>
      </c>
      <c r="I23" s="359">
        <f>IFERROR(IF($C23&gt;='H-32A-WP06 - Debt Service'!G$25,'H-32A-WP06 - Debt Service'!G$28/12,0),"-")</f>
        <v>0</v>
      </c>
      <c r="J23" s="359">
        <f>IFERROR(IF(-SUM(J$21:J22)+J$16&lt;0.000001,0,IF($C23&gt;='H-32A-WP06 - Debt Service'!H$25,'H-32A-WP06 - Debt Service'!H$28/12,0)),"-")</f>
        <v>0</v>
      </c>
      <c r="K23" s="359">
        <f>IFERROR(IF(-SUM(K$21:K22)+K$16&lt;0.000001,0,IF($C23&gt;='H-32A-WP06 - Debt Service'!I$25,'H-32A-WP06 - Debt Service'!I$28/12,0)),"-")</f>
        <v>0</v>
      </c>
      <c r="L23" s="359">
        <f>IFERROR(IF(-SUM(L$21:L22)+L$16&lt;0.000001,0,IF($C23&gt;='H-32A-WP06 - Debt Service'!J$25,'H-32A-WP06 - Debt Service'!J$28/12,0)),"-")</f>
        <v>0</v>
      </c>
      <c r="M23" s="359">
        <f>IFERROR(IF(-SUM(M$21:M22)+M$16&lt;0.000001,0,IF($C23&gt;='H-32A-WP06 - Debt Service'!K$25,'H-32A-WP06 - Debt Service'!K$28/12,0)),"-")</f>
        <v>0</v>
      </c>
      <c r="N23" s="359">
        <f>IFERROR(IF(-SUM(N$21:N22)+N$16&lt;0.000001,0,IF($C23&gt;='H-32A-WP06 - Debt Service'!L$25,'H-32A-WP06 - Debt Service'!L$28/12,0)),"-")</f>
        <v>0</v>
      </c>
      <c r="O23" s="359">
        <f>IFERROR(IF(-SUM(O$21:O22)+O$16&lt;0.000001,0,IF($C23&gt;='H-32A-WP06 - Debt Service'!M$25,'H-32A-WP06 - Debt Service'!M$28/12,0)),"-")</f>
        <v>0</v>
      </c>
      <c r="P23" s="359">
        <f>IFERROR(IF(-SUM(P$21:P22)+P$16&lt;0.000001,0,IF($C23&gt;='H-32A-WP06 - Debt Service'!N$25,'H-32A-WP06 - Debt Service'!N$28/12,0)),"-")</f>
        <v>0</v>
      </c>
      <c r="Q23" s="449"/>
      <c r="R23" s="351">
        <f t="shared" si="1"/>
        <v>2019</v>
      </c>
      <c r="S23" s="368">
        <f t="shared" ref="S23:S86" si="3">EOMONTH(S22,0)+1</f>
        <v>43525</v>
      </c>
      <c r="T23" s="735">
        <v>0</v>
      </c>
      <c r="U23" s="359">
        <f>IFERROR(IF($C23&gt;='H-32A-WP06 - Debt Service'!R$25,'H-32A-WP06 - Debt Service'!R$28/12,0),"-")</f>
        <v>0</v>
      </c>
      <c r="V23" s="359">
        <f>IFERROR(IF($C23&gt;='H-32A-WP06 - Debt Service'!S$25,'H-32A-WP06 - Debt Service'!S$28/12,0),"-")</f>
        <v>0</v>
      </c>
      <c r="W23" s="359">
        <f>IFERROR(IF($C23&gt;='H-32A-WP06 - Debt Service'!T$25,'H-32A-WP06 - Debt Service'!T$28/12,0),"-")</f>
        <v>0</v>
      </c>
      <c r="X23" s="359">
        <f>IFERROR(IF($C23&gt;='H-32A-WP06 - Debt Service'!U$25,'H-32A-WP06 - Debt Service'!U$28/12,0),"-")</f>
        <v>0</v>
      </c>
      <c r="Y23" s="359">
        <f>IFERROR(IF($C23&gt;='H-32A-WP06 - Debt Service'!W$25,'H-32A-WP06 - Debt Service'!V$28/12,0),"-")</f>
        <v>0</v>
      </c>
      <c r="Z23" s="359">
        <f>IFERROR(IF(-SUM(Z$21:Z22)+Z$16&lt;0.000001,0,IF($C23&gt;='H-32A-WP06 - Debt Service'!X$25,'H-32A-WP06 - Debt Service'!W$28/12,0)),"-")</f>
        <v>0</v>
      </c>
      <c r="AA23" s="359">
        <f>IFERROR(IF(-SUM(AA$21:AA22)+AA$16&lt;0.000001,0,IF($C23&gt;='H-32A-WP06 - Debt Service'!Y$25,'H-32A-WP06 - Debt Service'!X$28/12,0)),"-")</f>
        <v>0</v>
      </c>
      <c r="AB23" s="359">
        <f>IFERROR(IF(-SUM(AB$21:AB22)+AB$16&lt;0.000001,0,IF($C23&gt;='H-32A-WP06 - Debt Service'!Y$25,'H-32A-WP06 - Debt Service'!Y$28/12,0)),"-")</f>
        <v>0</v>
      </c>
      <c r="AC23" s="359">
        <f>IFERROR(IF(-SUM(AC$21:AC22)+AC$16&lt;0.000001,0,IF($C23&gt;='H-32A-WP06 - Debt Service'!Z$25,'H-32A-WP06 - Debt Service'!Z$28/12,0)),"-")</f>
        <v>0</v>
      </c>
      <c r="AD23" s="359">
        <f>IFERROR(IF(-SUM(AD$21:AD22)+AD$16&lt;0.000001,0,IF($C23&gt;='H-32A-WP06 - Debt Service'!AB$25,'H-32A-WP06 - Debt Service'!AA$28/12,0)),"-")</f>
        <v>0</v>
      </c>
      <c r="AE23" s="359">
        <f>IFERROR(IF(-SUM(AE$21:AE22)+AE$16&lt;0.000001,0,IF($C23&gt;='H-32A-WP06 - Debt Service'!AC$25,'H-32A-WP06 - Debt Service'!AB$28/12,0)),"-")</f>
        <v>0</v>
      </c>
      <c r="AF23" s="359">
        <f>IFERROR(IF(-SUM(AF$21:AF22)+AF$16&lt;0.000001,0,IF($C23&gt;='H-32A-WP06 - Debt Service'!AD$25,'H-32A-WP06 - Debt Service'!AC$28/12,0)),"-")</f>
        <v>0</v>
      </c>
    </row>
    <row r="24" spans="2:32">
      <c r="B24" s="351">
        <f t="shared" si="0"/>
        <v>2019</v>
      </c>
      <c r="C24" s="368">
        <f t="shared" si="2"/>
        <v>43556</v>
      </c>
      <c r="D24" s="735">
        <v>5094.83</v>
      </c>
      <c r="E24" s="359">
        <v>0</v>
      </c>
      <c r="F24" s="359">
        <f>IFERROR(IF($C24&gt;='H-32A-WP06 - Debt Service'!D$25,'H-32A-WP06 - Debt Service'!D$28/12,0),"-")</f>
        <v>0</v>
      </c>
      <c r="G24" s="359">
        <f>IFERROR(IF($C24&gt;='H-32A-WP06 - Debt Service'!E$25,'H-32A-WP06 - Debt Service'!E$28/12,0),"-")</f>
        <v>0</v>
      </c>
      <c r="H24" s="359">
        <f>IFERROR(IF($C24&gt;='H-32A-WP06 - Debt Service'!F$25,'H-32A-WP06 - Debt Service'!F$28/12,0),"-")</f>
        <v>0</v>
      </c>
      <c r="I24" s="359">
        <f>IFERROR(IF($C24&gt;='H-32A-WP06 - Debt Service'!G$25,'H-32A-WP06 - Debt Service'!G$28/12,0),"-")</f>
        <v>0</v>
      </c>
      <c r="J24" s="359">
        <f>IFERROR(IF(-SUM(J$21:J23)+J$16&lt;0.000001,0,IF($C24&gt;='H-32A-WP06 - Debt Service'!H$25,'H-32A-WP06 - Debt Service'!H$28/12,0)),"-")</f>
        <v>0</v>
      </c>
      <c r="K24" s="359">
        <f>IFERROR(IF(-SUM(K$21:K23)+K$16&lt;0.000001,0,IF($C24&gt;='H-32A-WP06 - Debt Service'!I$25,'H-32A-WP06 - Debt Service'!I$28/12,0)),"-")</f>
        <v>0</v>
      </c>
      <c r="L24" s="359">
        <f>IFERROR(IF(-SUM(L$21:L23)+L$16&lt;0.000001,0,IF($C24&gt;='H-32A-WP06 - Debt Service'!J$25,'H-32A-WP06 - Debt Service'!J$28/12,0)),"-")</f>
        <v>0</v>
      </c>
      <c r="M24" s="359">
        <f>IFERROR(IF(-SUM(M$21:M23)+M$16&lt;0.000001,0,IF($C24&gt;='H-32A-WP06 - Debt Service'!K$25,'H-32A-WP06 - Debt Service'!K$28/12,0)),"-")</f>
        <v>0</v>
      </c>
      <c r="N24" s="359">
        <f>IFERROR(IF(-SUM(N$21:N23)+N$16&lt;0.000001,0,IF($C24&gt;='H-32A-WP06 - Debt Service'!L$25,'H-32A-WP06 - Debt Service'!L$28/12,0)),"-")</f>
        <v>0</v>
      </c>
      <c r="O24" s="359">
        <f>IFERROR(IF(-SUM(O$21:O23)+O$16&lt;0.000001,0,IF($C24&gt;='H-32A-WP06 - Debt Service'!M$25,'H-32A-WP06 - Debt Service'!M$28/12,0)),"-")</f>
        <v>0</v>
      </c>
      <c r="P24" s="359">
        <f>IFERROR(IF(-SUM(P$21:P23)+P$16&lt;0.000001,0,IF($C24&gt;='H-32A-WP06 - Debt Service'!N$25,'H-32A-WP06 - Debt Service'!N$28/12,0)),"-")</f>
        <v>0</v>
      </c>
      <c r="Q24" s="449"/>
      <c r="R24" s="351">
        <f t="shared" si="1"/>
        <v>2019</v>
      </c>
      <c r="S24" s="368">
        <f t="shared" si="3"/>
        <v>43556</v>
      </c>
      <c r="T24" s="735">
        <v>0</v>
      </c>
      <c r="U24" s="359">
        <f>IFERROR(IF($C24&gt;='H-32A-WP06 - Debt Service'!R$25,'H-32A-WP06 - Debt Service'!R$28/12,0),"-")</f>
        <v>0</v>
      </c>
      <c r="V24" s="359">
        <f>IFERROR(IF($C24&gt;='H-32A-WP06 - Debt Service'!S$25,'H-32A-WP06 - Debt Service'!S$28/12,0),"-")</f>
        <v>0</v>
      </c>
      <c r="W24" s="359">
        <f>IFERROR(IF($C24&gt;='H-32A-WP06 - Debt Service'!T$25,'H-32A-WP06 - Debt Service'!T$28/12,0),"-")</f>
        <v>0</v>
      </c>
      <c r="X24" s="359">
        <f>IFERROR(IF($C24&gt;='H-32A-WP06 - Debt Service'!U$25,'H-32A-WP06 - Debt Service'!U$28/12,0),"-")</f>
        <v>0</v>
      </c>
      <c r="Y24" s="359">
        <f>IFERROR(IF($C24&gt;='H-32A-WP06 - Debt Service'!W$25,'H-32A-WP06 - Debt Service'!V$28/12,0),"-")</f>
        <v>0</v>
      </c>
      <c r="Z24" s="359">
        <f>IFERROR(IF(-SUM(Z$21:Z23)+Z$16&lt;0.000001,0,IF($C24&gt;='H-32A-WP06 - Debt Service'!X$25,'H-32A-WP06 - Debt Service'!W$28/12,0)),"-")</f>
        <v>0</v>
      </c>
      <c r="AA24" s="359">
        <f>IFERROR(IF(-SUM(AA$21:AA23)+AA$16&lt;0.000001,0,IF($C24&gt;='H-32A-WP06 - Debt Service'!Y$25,'H-32A-WP06 - Debt Service'!X$28/12,0)),"-")</f>
        <v>0</v>
      </c>
      <c r="AB24" s="359">
        <f>IFERROR(IF(-SUM(AB$21:AB23)+AB$16&lt;0.000001,0,IF($C24&gt;='H-32A-WP06 - Debt Service'!Y$25,'H-32A-WP06 - Debt Service'!Y$28/12,0)),"-")</f>
        <v>0</v>
      </c>
      <c r="AC24" s="359">
        <f>IFERROR(IF(-SUM(AC$21:AC23)+AC$16&lt;0.000001,0,IF($C24&gt;='H-32A-WP06 - Debt Service'!Z$25,'H-32A-WP06 - Debt Service'!Z$28/12,0)),"-")</f>
        <v>0</v>
      </c>
      <c r="AD24" s="359">
        <f>IFERROR(IF(-SUM(AD$21:AD23)+AD$16&lt;0.000001,0,IF($C24&gt;='H-32A-WP06 - Debt Service'!AB$25,'H-32A-WP06 - Debt Service'!AA$28/12,0)),"-")</f>
        <v>0</v>
      </c>
      <c r="AE24" s="359">
        <f>IFERROR(IF(-SUM(AE$21:AE23)+AE$16&lt;0.000001,0,IF($C24&gt;='H-32A-WP06 - Debt Service'!AC$25,'H-32A-WP06 - Debt Service'!AB$28/12,0)),"-")</f>
        <v>0</v>
      </c>
      <c r="AF24" s="359">
        <f>IFERROR(IF(-SUM(AF$21:AF23)+AF$16&lt;0.000001,0,IF($C24&gt;='H-32A-WP06 - Debt Service'!AD$25,'H-32A-WP06 - Debt Service'!AC$28/12,0)),"-")</f>
        <v>0</v>
      </c>
    </row>
    <row r="25" spans="2:32">
      <c r="B25" s="351">
        <f t="shared" si="0"/>
        <v>2019</v>
      </c>
      <c r="C25" s="368">
        <f t="shared" si="2"/>
        <v>43586</v>
      </c>
      <c r="D25" s="735">
        <v>4435.4265118001504</v>
      </c>
      <c r="E25" s="359">
        <v>0</v>
      </c>
      <c r="F25" s="359">
        <f>IFERROR(IF($C25&gt;='H-32A-WP06 - Debt Service'!D$25,'H-32A-WP06 - Debt Service'!D$28/12,0),"-")</f>
        <v>0</v>
      </c>
      <c r="G25" s="359">
        <f>IFERROR(IF($C25&gt;='H-32A-WP06 - Debt Service'!E$25,'H-32A-WP06 - Debt Service'!E$28/12,0),"-")</f>
        <v>0</v>
      </c>
      <c r="H25" s="359">
        <f>IFERROR(IF($C25&gt;='H-32A-WP06 - Debt Service'!F$25,'H-32A-WP06 - Debt Service'!F$28/12,0),"-")</f>
        <v>0</v>
      </c>
      <c r="I25" s="359">
        <f>IFERROR(IF($C25&gt;='H-32A-WP06 - Debt Service'!G$25,'H-32A-WP06 - Debt Service'!G$28/12,0),"-")</f>
        <v>0</v>
      </c>
      <c r="J25" s="359">
        <f>IFERROR(IF(-SUM(J$21:J24)+J$16&lt;0.000001,0,IF($C25&gt;='H-32A-WP06 - Debt Service'!H$25,'H-32A-WP06 - Debt Service'!H$28/12,0)),"-")</f>
        <v>0</v>
      </c>
      <c r="K25" s="359">
        <f>IFERROR(IF(-SUM(K$21:K24)+K$16&lt;0.000001,0,IF($C25&gt;='H-32A-WP06 - Debt Service'!I$25,'H-32A-WP06 - Debt Service'!I$28/12,0)),"-")</f>
        <v>0</v>
      </c>
      <c r="L25" s="359">
        <f>IFERROR(IF(-SUM(L$21:L24)+L$16&lt;0.000001,0,IF($C25&gt;='H-32A-WP06 - Debt Service'!J$25,'H-32A-WP06 - Debt Service'!J$28/12,0)),"-")</f>
        <v>0</v>
      </c>
      <c r="M25" s="359">
        <f>IFERROR(IF(-SUM(M$21:M24)+M$16&lt;0.000001,0,IF($C25&gt;='H-32A-WP06 - Debt Service'!K$25,'H-32A-WP06 - Debt Service'!K$28/12,0)),"-")</f>
        <v>0</v>
      </c>
      <c r="N25" s="359">
        <f>IFERROR(IF(-SUM(N$21:N24)+N$16&lt;0.000001,0,IF($C25&gt;='H-32A-WP06 - Debt Service'!L$25,'H-32A-WP06 - Debt Service'!L$28/12,0)),"-")</f>
        <v>0</v>
      </c>
      <c r="O25" s="359">
        <f>IFERROR(IF(-SUM(O$21:O24)+O$16&lt;0.000001,0,IF($C25&gt;='H-32A-WP06 - Debt Service'!M$25,'H-32A-WP06 - Debt Service'!M$28/12,0)),"-")</f>
        <v>0</v>
      </c>
      <c r="P25" s="359">
        <f>IFERROR(IF(-SUM(P$21:P24)+P$16&lt;0.000001,0,IF($C25&gt;='H-32A-WP06 - Debt Service'!N$25,'H-32A-WP06 - Debt Service'!N$28/12,0)),"-")</f>
        <v>0</v>
      </c>
      <c r="Q25" s="449"/>
      <c r="R25" s="351">
        <f t="shared" si="1"/>
        <v>2019</v>
      </c>
      <c r="S25" s="368">
        <f t="shared" si="3"/>
        <v>43586</v>
      </c>
      <c r="T25" s="735">
        <v>524.33348819986304</v>
      </c>
      <c r="U25" s="359">
        <f>IFERROR(IF($C25&gt;='H-32A-WP06 - Debt Service'!R$25,'H-32A-WP06 - Debt Service'!R$28/12,0),"-")</f>
        <v>0</v>
      </c>
      <c r="V25" s="359">
        <f>IFERROR(IF($C25&gt;='H-32A-WP06 - Debt Service'!S$25,'H-32A-WP06 - Debt Service'!S$28/12,0),"-")</f>
        <v>0</v>
      </c>
      <c r="W25" s="359">
        <f>IFERROR(IF($C25&gt;='H-32A-WP06 - Debt Service'!T$25,'H-32A-WP06 - Debt Service'!T$28/12,0),"-")</f>
        <v>0</v>
      </c>
      <c r="X25" s="359">
        <f>IFERROR(IF($C25&gt;='H-32A-WP06 - Debt Service'!U$25,'H-32A-WP06 - Debt Service'!U$28/12,0),"-")</f>
        <v>0</v>
      </c>
      <c r="Y25" s="359">
        <f>IFERROR(IF($C25&gt;='H-32A-WP06 - Debt Service'!W$25,'H-32A-WP06 - Debt Service'!V$28/12,0),"-")</f>
        <v>0</v>
      </c>
      <c r="Z25" s="359">
        <f>IFERROR(IF(-SUM(Z$21:Z24)+Z$16&lt;0.000001,0,IF($C25&gt;='H-32A-WP06 - Debt Service'!X$25,'H-32A-WP06 - Debt Service'!W$28/12,0)),"-")</f>
        <v>0</v>
      </c>
      <c r="AA25" s="359">
        <f>IFERROR(IF(-SUM(AA$21:AA24)+AA$16&lt;0.000001,0,IF($C25&gt;='H-32A-WP06 - Debt Service'!Y$25,'H-32A-WP06 - Debt Service'!X$28/12,0)),"-")</f>
        <v>0</v>
      </c>
      <c r="AB25" s="359">
        <f>IFERROR(IF(-SUM(AB$21:AB24)+AB$16&lt;0.000001,0,IF($C25&gt;='H-32A-WP06 - Debt Service'!Y$25,'H-32A-WP06 - Debt Service'!Y$28/12,0)),"-")</f>
        <v>0</v>
      </c>
      <c r="AC25" s="359">
        <f>IFERROR(IF(-SUM(AC$21:AC24)+AC$16&lt;0.000001,0,IF($C25&gt;='H-32A-WP06 - Debt Service'!Z$25,'H-32A-WP06 - Debt Service'!Z$28/12,0)),"-")</f>
        <v>0</v>
      </c>
      <c r="AD25" s="359">
        <f>IFERROR(IF(-SUM(AD$21:AD24)+AD$16&lt;0.000001,0,IF($C25&gt;='H-32A-WP06 - Debt Service'!AB$25,'H-32A-WP06 - Debt Service'!AA$28/12,0)),"-")</f>
        <v>0</v>
      </c>
      <c r="AE25" s="359">
        <f>IFERROR(IF(-SUM(AE$21:AE24)+AE$16&lt;0.000001,0,IF($C25&gt;='H-32A-WP06 - Debt Service'!AC$25,'H-32A-WP06 - Debt Service'!AB$28/12,0)),"-")</f>
        <v>0</v>
      </c>
      <c r="AF25" s="359">
        <f>IFERROR(IF(-SUM(AF$21:AF24)+AF$16&lt;0.000001,0,IF($C25&gt;='H-32A-WP06 - Debt Service'!AD$25,'H-32A-WP06 - Debt Service'!AC$28/12,0)),"-")</f>
        <v>0</v>
      </c>
    </row>
    <row r="26" spans="2:32">
      <c r="B26" s="351">
        <f t="shared" si="0"/>
        <v>2019</v>
      </c>
      <c r="C26" s="368">
        <f t="shared" si="2"/>
        <v>43617</v>
      </c>
      <c r="D26" s="735">
        <v>4464.1716328407301</v>
      </c>
      <c r="E26" s="359">
        <v>0</v>
      </c>
      <c r="F26" s="359">
        <f>IFERROR(IF($C26&gt;='H-32A-WP06 - Debt Service'!D$25,'H-32A-WP06 - Debt Service'!D$28/12,0),"-")</f>
        <v>0</v>
      </c>
      <c r="G26" s="359">
        <f>IFERROR(IF($C26&gt;='H-32A-WP06 - Debt Service'!E$25,'H-32A-WP06 - Debt Service'!E$28/12,0),"-")</f>
        <v>0</v>
      </c>
      <c r="H26" s="359">
        <f>IFERROR(IF($C26&gt;='H-32A-WP06 - Debt Service'!F$25,'H-32A-WP06 - Debt Service'!F$28/12,0),"-")</f>
        <v>0</v>
      </c>
      <c r="I26" s="359">
        <f>IFERROR(IF($C26&gt;='H-32A-WP06 - Debt Service'!G$25,'H-32A-WP06 - Debt Service'!G$28/12,0),"-")</f>
        <v>0</v>
      </c>
      <c r="J26" s="359">
        <f>IFERROR(IF(-SUM(J$21:J25)+J$16&lt;0.000001,0,IF($C26&gt;='H-32A-WP06 - Debt Service'!H$25,'H-32A-WP06 - Debt Service'!H$28/12,0)),"-")</f>
        <v>0</v>
      </c>
      <c r="K26" s="359">
        <f>IFERROR(IF(-SUM(K$21:K25)+K$16&lt;0.000001,0,IF($C26&gt;='H-32A-WP06 - Debt Service'!I$25,'H-32A-WP06 - Debt Service'!I$28/12,0)),"-")</f>
        <v>0</v>
      </c>
      <c r="L26" s="359">
        <f>IFERROR(IF(-SUM(L$21:L25)+L$16&lt;0.000001,0,IF($C26&gt;='H-32A-WP06 - Debt Service'!J$25,'H-32A-WP06 - Debt Service'!J$28/12,0)),"-")</f>
        <v>0</v>
      </c>
      <c r="M26" s="359">
        <f>IFERROR(IF(-SUM(M$21:M25)+M$16&lt;0.000001,0,IF($C26&gt;='H-32A-WP06 - Debt Service'!K$25,'H-32A-WP06 - Debt Service'!K$28/12,0)),"-")</f>
        <v>0</v>
      </c>
      <c r="N26" s="359">
        <f>IFERROR(IF(-SUM(N$21:N25)+N$16&lt;0.000001,0,IF($C26&gt;='H-32A-WP06 - Debt Service'!L$25,'H-32A-WP06 - Debt Service'!L$28/12,0)),"-")</f>
        <v>0</v>
      </c>
      <c r="O26" s="359">
        <f>IFERROR(IF(-SUM(O$21:O25)+O$16&lt;0.000001,0,IF($C26&gt;='H-32A-WP06 - Debt Service'!M$25,'H-32A-WP06 - Debt Service'!M$28/12,0)),"-")</f>
        <v>0</v>
      </c>
      <c r="P26" s="359">
        <f>IFERROR(IF(-SUM(P$21:P25)+P$16&lt;0.000001,0,IF($C26&gt;='H-32A-WP06 - Debt Service'!N$25,'H-32A-WP06 - Debt Service'!N$28/12,0)),"-")</f>
        <v>0</v>
      </c>
      <c r="Q26" s="449"/>
      <c r="R26" s="351">
        <f t="shared" si="1"/>
        <v>2019</v>
      </c>
      <c r="S26" s="368">
        <f t="shared" si="3"/>
        <v>43617</v>
      </c>
      <c r="T26" s="735">
        <v>549.73836715927303</v>
      </c>
      <c r="U26" s="359">
        <f>IFERROR(IF($C26&gt;='H-32A-WP06 - Debt Service'!R$25,'H-32A-WP06 - Debt Service'!R$28/12,0),"-")</f>
        <v>0</v>
      </c>
      <c r="V26" s="359">
        <f>IFERROR(IF($C26&gt;='H-32A-WP06 - Debt Service'!S$25,'H-32A-WP06 - Debt Service'!S$28/12,0),"-")</f>
        <v>0</v>
      </c>
      <c r="W26" s="359">
        <f>IFERROR(IF($C26&gt;='H-32A-WP06 - Debt Service'!T$25,'H-32A-WP06 - Debt Service'!T$28/12,0),"-")</f>
        <v>0</v>
      </c>
      <c r="X26" s="359">
        <f>IFERROR(IF($C26&gt;='H-32A-WP06 - Debt Service'!U$25,'H-32A-WP06 - Debt Service'!U$28/12,0),"-")</f>
        <v>0</v>
      </c>
      <c r="Y26" s="359">
        <f>IFERROR(IF($C26&gt;='H-32A-WP06 - Debt Service'!W$25,'H-32A-WP06 - Debt Service'!V$28/12,0),"-")</f>
        <v>0</v>
      </c>
      <c r="Z26" s="359">
        <f>IFERROR(IF(-SUM(Z$21:Z25)+Z$16&lt;0.000001,0,IF($C26&gt;='H-32A-WP06 - Debt Service'!X$25,'H-32A-WP06 - Debt Service'!W$28/12,0)),"-")</f>
        <v>0</v>
      </c>
      <c r="AA26" s="359">
        <f>IFERROR(IF(-SUM(AA$21:AA25)+AA$16&lt;0.000001,0,IF($C26&gt;='H-32A-WP06 - Debt Service'!Y$25,'H-32A-WP06 - Debt Service'!X$28/12,0)),"-")</f>
        <v>0</v>
      </c>
      <c r="AB26" s="359">
        <f>IFERROR(IF(-SUM(AB$21:AB25)+AB$16&lt;0.000001,0,IF($C26&gt;='H-32A-WP06 - Debt Service'!Y$25,'H-32A-WP06 - Debt Service'!Y$28/12,0)),"-")</f>
        <v>0</v>
      </c>
      <c r="AC26" s="359">
        <f>IFERROR(IF(-SUM(AC$21:AC25)+AC$16&lt;0.000001,0,IF($C26&gt;='H-32A-WP06 - Debt Service'!Z$25,'H-32A-WP06 - Debt Service'!Z$28/12,0)),"-")</f>
        <v>0</v>
      </c>
      <c r="AD26" s="359">
        <f>IFERROR(IF(-SUM(AD$21:AD25)+AD$16&lt;0.000001,0,IF($C26&gt;='H-32A-WP06 - Debt Service'!AB$25,'H-32A-WP06 - Debt Service'!AA$28/12,0)),"-")</f>
        <v>0</v>
      </c>
      <c r="AE26" s="359">
        <f>IFERROR(IF(-SUM(AE$21:AE25)+AE$16&lt;0.000001,0,IF($C26&gt;='H-32A-WP06 - Debt Service'!AC$25,'H-32A-WP06 - Debt Service'!AB$28/12,0)),"-")</f>
        <v>0</v>
      </c>
      <c r="AF26" s="359">
        <f>IFERROR(IF(-SUM(AF$21:AF25)+AF$16&lt;0.000001,0,IF($C26&gt;='H-32A-WP06 - Debt Service'!AD$25,'H-32A-WP06 - Debt Service'!AC$28/12,0)),"-")</f>
        <v>0</v>
      </c>
    </row>
    <row r="27" spans="2:32">
      <c r="B27" s="351">
        <f t="shared" si="0"/>
        <v>2019</v>
      </c>
      <c r="C27" s="368">
        <f t="shared" si="2"/>
        <v>43647</v>
      </c>
      <c r="D27" s="735">
        <v>5306.2983274742001</v>
      </c>
      <c r="E27" s="359">
        <v>0</v>
      </c>
      <c r="F27" s="359">
        <f>IFERROR(IF($C27&gt;='H-32A-WP06 - Debt Service'!D$25,'H-32A-WP06 - Debt Service'!D$28/12,0),"-")</f>
        <v>0</v>
      </c>
      <c r="G27" s="359">
        <f>IFERROR(IF($C27&gt;='H-32A-WP06 - Debt Service'!E$25,'H-32A-WP06 - Debt Service'!E$28/12,0),"-")</f>
        <v>0</v>
      </c>
      <c r="H27" s="359">
        <f>IFERROR(IF($C27&gt;='H-32A-WP06 - Debt Service'!F$25,'H-32A-WP06 - Debt Service'!F$28/12,0),"-")</f>
        <v>0</v>
      </c>
      <c r="I27" s="359">
        <f>IFERROR(IF($C27&gt;='H-32A-WP06 - Debt Service'!G$25,'H-32A-WP06 - Debt Service'!G$28/12,0),"-")</f>
        <v>0</v>
      </c>
      <c r="J27" s="359">
        <f>IFERROR(IF(-SUM(J$21:J26)+J$16&lt;0.000001,0,IF($C27&gt;='H-32A-WP06 - Debt Service'!H$25,'H-32A-WP06 - Debt Service'!H$28/12,0)),"-")</f>
        <v>0</v>
      </c>
      <c r="K27" s="359">
        <f>IFERROR(IF(-SUM(K$21:K26)+K$16&lt;0.000001,0,IF($C27&gt;='H-32A-WP06 - Debt Service'!I$25,'H-32A-WP06 - Debt Service'!I$28/12,0)),"-")</f>
        <v>0</v>
      </c>
      <c r="L27" s="359">
        <f>IFERROR(IF(-SUM(L$21:L26)+L$16&lt;0.000001,0,IF($C27&gt;='H-32A-WP06 - Debt Service'!J$25,'H-32A-WP06 - Debt Service'!J$28/12,0)),"-")</f>
        <v>0</v>
      </c>
      <c r="M27" s="359">
        <f>IFERROR(IF(-SUM(M$21:M26)+M$16&lt;0.000001,0,IF($C27&gt;='H-32A-WP06 - Debt Service'!K$25,'H-32A-WP06 - Debt Service'!K$28/12,0)),"-")</f>
        <v>0</v>
      </c>
      <c r="N27" s="359">
        <f>IFERROR(IF(-SUM(N$21:N26)+N$16&lt;0.000001,0,IF($C27&gt;='H-32A-WP06 - Debt Service'!L$25,'H-32A-WP06 - Debt Service'!L$28/12,0)),"-")</f>
        <v>0</v>
      </c>
      <c r="O27" s="359">
        <f>IFERROR(IF(-SUM(O$21:O26)+O$16&lt;0.000001,0,IF($C27&gt;='H-32A-WP06 - Debt Service'!M$25,'H-32A-WP06 - Debt Service'!M$28/12,0)),"-")</f>
        <v>0</v>
      </c>
      <c r="P27" s="359">
        <f>IFERROR(IF(-SUM(P$21:P26)+P$16&lt;0.000001,0,IF($C27&gt;='H-32A-WP06 - Debt Service'!N$25,'H-32A-WP06 - Debt Service'!N$28/12,0)),"-")</f>
        <v>0</v>
      </c>
      <c r="Q27" s="449"/>
      <c r="R27" s="351">
        <f t="shared" si="1"/>
        <v>2019</v>
      </c>
      <c r="S27" s="368">
        <f t="shared" si="3"/>
        <v>43647</v>
      </c>
      <c r="T27" s="735">
        <v>653.44167252579496</v>
      </c>
      <c r="U27" s="359">
        <f>IFERROR(IF($C27&gt;='H-32A-WP06 - Debt Service'!R$25,'H-32A-WP06 - Debt Service'!R$28/12,0),"-")</f>
        <v>0</v>
      </c>
      <c r="V27" s="359">
        <f>IFERROR(IF($C27&gt;='H-32A-WP06 - Debt Service'!S$25,'H-32A-WP06 - Debt Service'!S$28/12,0),"-")</f>
        <v>0</v>
      </c>
      <c r="W27" s="359">
        <f>IFERROR(IF($C27&gt;='H-32A-WP06 - Debt Service'!T$25,'H-32A-WP06 - Debt Service'!T$28/12,0),"-")</f>
        <v>0</v>
      </c>
      <c r="X27" s="359">
        <f>IFERROR(IF($C27&gt;='H-32A-WP06 - Debt Service'!U$25,'H-32A-WP06 - Debt Service'!U$28/12,0),"-")</f>
        <v>0</v>
      </c>
      <c r="Y27" s="359">
        <f>IFERROR(IF($C27&gt;='H-32A-WP06 - Debt Service'!W$25,'H-32A-WP06 - Debt Service'!V$28/12,0),"-")</f>
        <v>0</v>
      </c>
      <c r="Z27" s="359">
        <f>IFERROR(IF(-SUM(Z$21:Z26)+Z$16&lt;0.000001,0,IF($C27&gt;='H-32A-WP06 - Debt Service'!X$25,'H-32A-WP06 - Debt Service'!W$28/12,0)),"-")</f>
        <v>0</v>
      </c>
      <c r="AA27" s="359">
        <f>IFERROR(IF(-SUM(AA$21:AA26)+AA$16&lt;0.000001,0,IF($C27&gt;='H-32A-WP06 - Debt Service'!Y$25,'H-32A-WP06 - Debt Service'!X$28/12,0)),"-")</f>
        <v>0</v>
      </c>
      <c r="AB27" s="359">
        <f>IFERROR(IF(-SUM(AB$21:AB26)+AB$16&lt;0.000001,0,IF($C27&gt;='H-32A-WP06 - Debt Service'!Y$25,'H-32A-WP06 - Debt Service'!Y$28/12,0)),"-")</f>
        <v>0</v>
      </c>
      <c r="AC27" s="359">
        <f>IFERROR(IF(-SUM(AC$21:AC26)+AC$16&lt;0.000001,0,IF($C27&gt;='H-32A-WP06 - Debt Service'!Z$25,'H-32A-WP06 - Debt Service'!Z$28/12,0)),"-")</f>
        <v>0</v>
      </c>
      <c r="AD27" s="359">
        <f>IFERROR(IF(-SUM(AD$21:AD26)+AD$16&lt;0.000001,0,IF($C27&gt;='H-32A-WP06 - Debt Service'!AB$25,'H-32A-WP06 - Debt Service'!AA$28/12,0)),"-")</f>
        <v>0</v>
      </c>
      <c r="AE27" s="359">
        <f>IFERROR(IF(-SUM(AE$21:AE26)+AE$16&lt;0.000001,0,IF($C27&gt;='H-32A-WP06 - Debt Service'!AC$25,'H-32A-WP06 - Debt Service'!AB$28/12,0)),"-")</f>
        <v>0</v>
      </c>
      <c r="AF27" s="359">
        <f>IFERROR(IF(-SUM(AF$21:AF26)+AF$16&lt;0.000001,0,IF($C27&gt;='H-32A-WP06 - Debt Service'!AD$25,'H-32A-WP06 - Debt Service'!AC$28/12,0)),"-")</f>
        <v>0</v>
      </c>
    </row>
    <row r="28" spans="2:32">
      <c r="B28" s="351">
        <f t="shared" si="0"/>
        <v>2019</v>
      </c>
      <c r="C28" s="368">
        <f t="shared" si="2"/>
        <v>43678</v>
      </c>
      <c r="D28" s="735">
        <v>4810.5592559012293</v>
      </c>
      <c r="E28" s="359">
        <v>0</v>
      </c>
      <c r="F28" s="359">
        <f>IFERROR(IF($C28&gt;='H-32A-WP06 - Debt Service'!D$25,'H-32A-WP06 - Debt Service'!D$28/12,0),"-")</f>
        <v>0</v>
      </c>
      <c r="G28" s="359">
        <f>IFERROR(IF($C28&gt;='H-32A-WP06 - Debt Service'!E$25,'H-32A-WP06 - Debt Service'!E$28/12,0),"-")</f>
        <v>0</v>
      </c>
      <c r="H28" s="359">
        <f>IFERROR(IF($C28&gt;='H-32A-WP06 - Debt Service'!F$25,'H-32A-WP06 - Debt Service'!F$28/12,0),"-")</f>
        <v>0</v>
      </c>
      <c r="I28" s="359">
        <f>IFERROR(IF($C28&gt;='H-32A-WP06 - Debt Service'!G$25,'H-32A-WP06 - Debt Service'!G$28/12,0),"-")</f>
        <v>0</v>
      </c>
      <c r="J28" s="359">
        <f>IFERROR(IF(-SUM(J$21:J27)+J$16&lt;0.000001,0,IF($C28&gt;='H-32A-WP06 - Debt Service'!H$25,'H-32A-WP06 - Debt Service'!H$28/12,0)),"-")</f>
        <v>0</v>
      </c>
      <c r="K28" s="359">
        <f>IFERROR(IF(-SUM(K$21:K27)+K$16&lt;0.000001,0,IF($C28&gt;='H-32A-WP06 - Debt Service'!I$25,'H-32A-WP06 - Debt Service'!I$28/12,0)),"-")</f>
        <v>0</v>
      </c>
      <c r="L28" s="359">
        <f>IFERROR(IF(-SUM(L$21:L27)+L$16&lt;0.000001,0,IF($C28&gt;='H-32A-WP06 - Debt Service'!J$25,'H-32A-WP06 - Debt Service'!J$28/12,0)),"-")</f>
        <v>0</v>
      </c>
      <c r="M28" s="359">
        <f>IFERROR(IF(-SUM(M$21:M27)+M$16&lt;0.000001,0,IF($C28&gt;='H-32A-WP06 - Debt Service'!K$25,'H-32A-WP06 - Debt Service'!K$28/12,0)),"-")</f>
        <v>0</v>
      </c>
      <c r="N28" s="359">
        <f>IFERROR(IF(-SUM(N$21:N27)+N$16&lt;0.000001,0,IF($C28&gt;='H-32A-WP06 - Debt Service'!L$25,'H-32A-WP06 - Debt Service'!L$28/12,0)),"-")</f>
        <v>0</v>
      </c>
      <c r="O28" s="359">
        <f>IFERROR(IF(-SUM(O$21:O27)+O$16&lt;0.000001,0,IF($C28&gt;='H-32A-WP06 - Debt Service'!M$25,'H-32A-WP06 - Debt Service'!M$28/12,0)),"-")</f>
        <v>0</v>
      </c>
      <c r="P28" s="359">
        <f>IFERROR(IF(-SUM(P$21:P27)+P$16&lt;0.000001,0,IF($C28&gt;='H-32A-WP06 - Debt Service'!N$25,'H-32A-WP06 - Debt Service'!N$28/12,0)),"-")</f>
        <v>0</v>
      </c>
      <c r="Q28" s="449"/>
      <c r="R28" s="351">
        <f t="shared" si="1"/>
        <v>2019</v>
      </c>
      <c r="S28" s="368">
        <f t="shared" si="3"/>
        <v>43678</v>
      </c>
      <c r="T28" s="735">
        <v>387.180744098763</v>
      </c>
      <c r="U28" s="359">
        <f>IFERROR(IF($C28&gt;='H-32A-WP06 - Debt Service'!R$25,'H-32A-WP06 - Debt Service'!R$28/12,0),"-")</f>
        <v>0</v>
      </c>
      <c r="V28" s="359">
        <f>IFERROR(IF($C28&gt;='H-32A-WP06 - Debt Service'!S$25,'H-32A-WP06 - Debt Service'!S$28/12,0),"-")</f>
        <v>0</v>
      </c>
      <c r="W28" s="359">
        <f>IFERROR(IF($C28&gt;='H-32A-WP06 - Debt Service'!T$25,'H-32A-WP06 - Debt Service'!T$28/12,0),"-")</f>
        <v>0</v>
      </c>
      <c r="X28" s="359">
        <f>IFERROR(IF($C28&gt;='H-32A-WP06 - Debt Service'!U$25,'H-32A-WP06 - Debt Service'!U$28/12,0),"-")</f>
        <v>0</v>
      </c>
      <c r="Y28" s="359">
        <f>IFERROR(IF($C28&gt;='H-32A-WP06 - Debt Service'!W$25,'H-32A-WP06 - Debt Service'!V$28/12,0),"-")</f>
        <v>0</v>
      </c>
      <c r="Z28" s="359">
        <f>IFERROR(IF(-SUM(Z$21:Z27)+Z$16&lt;0.000001,0,IF($C28&gt;='H-32A-WP06 - Debt Service'!X$25,'H-32A-WP06 - Debt Service'!W$28/12,0)),"-")</f>
        <v>0</v>
      </c>
      <c r="AA28" s="359">
        <f>IFERROR(IF(-SUM(AA$21:AA27)+AA$16&lt;0.000001,0,IF($C28&gt;='H-32A-WP06 - Debt Service'!Y$25,'H-32A-WP06 - Debt Service'!X$28/12,0)),"-")</f>
        <v>0</v>
      </c>
      <c r="AB28" s="359">
        <f>IFERROR(IF(-SUM(AB$21:AB27)+AB$16&lt;0.000001,0,IF($C28&gt;='H-32A-WP06 - Debt Service'!Y$25,'H-32A-WP06 - Debt Service'!Y$28/12,0)),"-")</f>
        <v>0</v>
      </c>
      <c r="AC28" s="359">
        <f>IFERROR(IF(-SUM(AC$21:AC27)+AC$16&lt;0.000001,0,IF($C28&gt;='H-32A-WP06 - Debt Service'!Z$25,'H-32A-WP06 - Debt Service'!Z$28/12,0)),"-")</f>
        <v>0</v>
      </c>
      <c r="AD28" s="359">
        <f>IFERROR(IF(-SUM(AD$21:AD27)+AD$16&lt;0.000001,0,IF($C28&gt;='H-32A-WP06 - Debt Service'!AB$25,'H-32A-WP06 - Debt Service'!AA$28/12,0)),"-")</f>
        <v>0</v>
      </c>
      <c r="AE28" s="359">
        <f>IFERROR(IF(-SUM(AE$21:AE27)+AE$16&lt;0.000001,0,IF($C28&gt;='H-32A-WP06 - Debt Service'!AC$25,'H-32A-WP06 - Debt Service'!AB$28/12,0)),"-")</f>
        <v>0</v>
      </c>
      <c r="AF28" s="359">
        <f>IFERROR(IF(-SUM(AF$21:AF27)+AF$16&lt;0.000001,0,IF($C28&gt;='H-32A-WP06 - Debt Service'!AD$25,'H-32A-WP06 - Debt Service'!AC$28/12,0)),"-")</f>
        <v>0</v>
      </c>
    </row>
    <row r="29" spans="2:32">
      <c r="B29" s="351">
        <f t="shared" si="0"/>
        <v>2019</v>
      </c>
      <c r="C29" s="368">
        <f t="shared" si="2"/>
        <v>43709</v>
      </c>
      <c r="D29" s="735">
        <v>7241.9660252236999</v>
      </c>
      <c r="E29" s="359">
        <v>0</v>
      </c>
      <c r="F29" s="359">
        <f>IFERROR(IF($C29&gt;='H-32A-WP06 - Debt Service'!D$25,'H-32A-WP06 - Debt Service'!D$28/12,0),"-")</f>
        <v>0</v>
      </c>
      <c r="G29" s="359">
        <f>IFERROR(IF($C29&gt;='H-32A-WP06 - Debt Service'!E$25,'H-32A-WP06 - Debt Service'!E$28/12,0),"-")</f>
        <v>0</v>
      </c>
      <c r="H29" s="359">
        <f>IFERROR(IF($C29&gt;='H-32A-WP06 - Debt Service'!F$25,'H-32A-WP06 - Debt Service'!F$28/12,0),"-")</f>
        <v>0</v>
      </c>
      <c r="I29" s="359">
        <f>IFERROR(IF($C29&gt;='H-32A-WP06 - Debt Service'!G$25,'H-32A-WP06 - Debt Service'!G$28/12,0),"-")</f>
        <v>0</v>
      </c>
      <c r="J29" s="359">
        <f>IFERROR(IF(-SUM(J$21:J28)+J$16&lt;0.000001,0,IF($C29&gt;='H-32A-WP06 - Debt Service'!H$25,'H-32A-WP06 - Debt Service'!H$28/12,0)),"-")</f>
        <v>0</v>
      </c>
      <c r="K29" s="359">
        <f>IFERROR(IF(-SUM(K$21:K28)+K$16&lt;0.000001,0,IF($C29&gt;='H-32A-WP06 - Debt Service'!I$25,'H-32A-WP06 - Debt Service'!I$28/12,0)),"-")</f>
        <v>0</v>
      </c>
      <c r="L29" s="359">
        <f>IFERROR(IF(-SUM(L$21:L28)+L$16&lt;0.000001,0,IF($C29&gt;='H-32A-WP06 - Debt Service'!J$25,'H-32A-WP06 - Debt Service'!J$28/12,0)),"-")</f>
        <v>0</v>
      </c>
      <c r="M29" s="359">
        <f>IFERROR(IF(-SUM(M$21:M28)+M$16&lt;0.000001,0,IF($C29&gt;='H-32A-WP06 - Debt Service'!K$25,'H-32A-WP06 - Debt Service'!K$28/12,0)),"-")</f>
        <v>0</v>
      </c>
      <c r="N29" s="359">
        <f>IFERROR(IF(-SUM(N$21:N28)+N$16&lt;0.000001,0,IF($C29&gt;='H-32A-WP06 - Debt Service'!L$25,'H-32A-WP06 - Debt Service'!L$28/12,0)),"-")</f>
        <v>0</v>
      </c>
      <c r="O29" s="359">
        <f>IFERROR(IF(-SUM(O$21:O28)+O$16&lt;0.000001,0,IF($C29&gt;='H-32A-WP06 - Debt Service'!M$25,'H-32A-WP06 - Debt Service'!M$28/12,0)),"-")</f>
        <v>0</v>
      </c>
      <c r="P29" s="359">
        <f>IFERROR(IF(-SUM(P$21:P28)+P$16&lt;0.000001,0,IF($C29&gt;='H-32A-WP06 - Debt Service'!N$25,'H-32A-WP06 - Debt Service'!N$28/12,0)),"-")</f>
        <v>0</v>
      </c>
      <c r="Q29" s="449"/>
      <c r="R29" s="351">
        <f t="shared" si="1"/>
        <v>2019</v>
      </c>
      <c r="S29" s="368">
        <f t="shared" si="3"/>
        <v>43709</v>
      </c>
      <c r="T29" s="735">
        <v>582.873974776301</v>
      </c>
      <c r="U29" s="359">
        <f>IFERROR(IF($C29&gt;='H-32A-WP06 - Debt Service'!R$25,'H-32A-WP06 - Debt Service'!R$28/12,0),"-")</f>
        <v>0</v>
      </c>
      <c r="V29" s="359">
        <f>IFERROR(IF($C29&gt;='H-32A-WP06 - Debt Service'!S$25,'H-32A-WP06 - Debt Service'!S$28/12,0),"-")</f>
        <v>0</v>
      </c>
      <c r="W29" s="359">
        <f>IFERROR(IF($C29&gt;='H-32A-WP06 - Debt Service'!T$25,'H-32A-WP06 - Debt Service'!T$28/12,0),"-")</f>
        <v>0</v>
      </c>
      <c r="X29" s="359">
        <f>IFERROR(IF($C29&gt;='H-32A-WP06 - Debt Service'!U$25,'H-32A-WP06 - Debt Service'!U$28/12,0),"-")</f>
        <v>0</v>
      </c>
      <c r="Y29" s="359">
        <f>IFERROR(IF($C29&gt;='H-32A-WP06 - Debt Service'!W$25,'H-32A-WP06 - Debt Service'!V$28/12,0),"-")</f>
        <v>0</v>
      </c>
      <c r="Z29" s="359">
        <f>IFERROR(IF(-SUM(Z$21:Z28)+Z$16&lt;0.000001,0,IF($C29&gt;='H-32A-WP06 - Debt Service'!X$25,'H-32A-WP06 - Debt Service'!W$28/12,0)),"-")</f>
        <v>0</v>
      </c>
      <c r="AA29" s="359">
        <f>IFERROR(IF(-SUM(AA$21:AA28)+AA$16&lt;0.000001,0,IF($C29&gt;='H-32A-WP06 - Debt Service'!Y$25,'H-32A-WP06 - Debt Service'!X$28/12,0)),"-")</f>
        <v>0</v>
      </c>
      <c r="AB29" s="359">
        <f>IFERROR(IF(-SUM(AB$21:AB28)+AB$16&lt;0.000001,0,IF($C29&gt;='H-32A-WP06 - Debt Service'!Y$25,'H-32A-WP06 - Debt Service'!Y$28/12,0)),"-")</f>
        <v>0</v>
      </c>
      <c r="AC29" s="359">
        <f>IFERROR(IF(-SUM(AC$21:AC28)+AC$16&lt;0.000001,0,IF($C29&gt;='H-32A-WP06 - Debt Service'!Z$25,'H-32A-WP06 - Debt Service'!Z$28/12,0)),"-")</f>
        <v>0</v>
      </c>
      <c r="AD29" s="359">
        <f>IFERROR(IF(-SUM(AD$21:AD28)+AD$16&lt;0.000001,0,IF($C29&gt;='H-32A-WP06 - Debt Service'!AB$25,'H-32A-WP06 - Debt Service'!AA$28/12,0)),"-")</f>
        <v>0</v>
      </c>
      <c r="AE29" s="359">
        <f>IFERROR(IF(-SUM(AE$21:AE28)+AE$16&lt;0.000001,0,IF($C29&gt;='H-32A-WP06 - Debt Service'!AC$25,'H-32A-WP06 - Debt Service'!AB$28/12,0)),"-")</f>
        <v>0</v>
      </c>
      <c r="AF29" s="359">
        <f>IFERROR(IF(-SUM(AF$21:AF28)+AF$16&lt;0.000001,0,IF($C29&gt;='H-32A-WP06 - Debt Service'!AD$25,'H-32A-WP06 - Debt Service'!AC$28/12,0)),"-")</f>
        <v>0</v>
      </c>
    </row>
    <row r="30" spans="2:32">
      <c r="B30" s="351">
        <f t="shared" si="0"/>
        <v>2019</v>
      </c>
      <c r="C30" s="368">
        <f t="shared" si="2"/>
        <v>43739</v>
      </c>
      <c r="D30" s="735">
        <v>6928.2737369993592</v>
      </c>
      <c r="E30" s="359">
        <v>0</v>
      </c>
      <c r="F30" s="359">
        <f>IFERROR(IF($C30&gt;='H-32A-WP06 - Debt Service'!D$25,'H-32A-WP06 - Debt Service'!D$28/12,0),"-")</f>
        <v>0</v>
      </c>
      <c r="G30" s="359">
        <f>IFERROR(IF($C30&gt;='H-32A-WP06 - Debt Service'!E$25,'H-32A-WP06 - Debt Service'!E$28/12,0),"-")</f>
        <v>0</v>
      </c>
      <c r="H30" s="359">
        <f>IFERROR(IF($C30&gt;='H-32A-WP06 - Debt Service'!F$25,'H-32A-WP06 - Debt Service'!F$28/12,0),"-")</f>
        <v>0</v>
      </c>
      <c r="I30" s="359">
        <f>IFERROR(IF($C30&gt;='H-32A-WP06 - Debt Service'!G$25,'H-32A-WP06 - Debt Service'!G$28/12,0),"-")</f>
        <v>0</v>
      </c>
      <c r="J30" s="359">
        <f>IFERROR(IF(-SUM(J$21:J29)+J$16&lt;0.000001,0,IF($C30&gt;='H-32A-WP06 - Debt Service'!H$25,'H-32A-WP06 - Debt Service'!H$28/12,0)),"-")</f>
        <v>0</v>
      </c>
      <c r="K30" s="359">
        <f>IFERROR(IF(-SUM(K$21:K29)+K$16&lt;0.000001,0,IF($C30&gt;='H-32A-WP06 - Debt Service'!I$25,'H-32A-WP06 - Debt Service'!I$28/12,0)),"-")</f>
        <v>0</v>
      </c>
      <c r="L30" s="359">
        <f>IFERROR(IF(-SUM(L$21:L29)+L$16&lt;0.000001,0,IF($C30&gt;='H-32A-WP06 - Debt Service'!J$25,'H-32A-WP06 - Debt Service'!J$28/12,0)),"-")</f>
        <v>0</v>
      </c>
      <c r="M30" s="359">
        <f>IFERROR(IF(-SUM(M$21:M29)+M$16&lt;0.000001,0,IF($C30&gt;='H-32A-WP06 - Debt Service'!K$25,'H-32A-WP06 - Debt Service'!K$28/12,0)),"-")</f>
        <v>0</v>
      </c>
      <c r="N30" s="359">
        <f>IFERROR(IF(-SUM(N$21:N29)+N$16&lt;0.000001,0,IF($C30&gt;='H-32A-WP06 - Debt Service'!L$25,'H-32A-WP06 - Debt Service'!L$28/12,0)),"-")</f>
        <v>0</v>
      </c>
      <c r="O30" s="359">
        <f>IFERROR(IF(-SUM(O$21:O29)+O$16&lt;0.000001,0,IF($C30&gt;='H-32A-WP06 - Debt Service'!M$25,'H-32A-WP06 - Debt Service'!M$28/12,0)),"-")</f>
        <v>0</v>
      </c>
      <c r="P30" s="359">
        <f>IFERROR(IF(-SUM(P$21:P29)+P$16&lt;0.000001,0,IF($C30&gt;='H-32A-WP06 - Debt Service'!N$25,'H-32A-WP06 - Debt Service'!N$28/12,0)),"-")</f>
        <v>0</v>
      </c>
      <c r="Q30" s="449"/>
      <c r="R30" s="351">
        <f t="shared" si="1"/>
        <v>2019</v>
      </c>
      <c r="S30" s="368">
        <f t="shared" si="3"/>
        <v>43739</v>
      </c>
      <c r="T30" s="735">
        <v>557.626263000638</v>
      </c>
      <c r="U30" s="359">
        <f>IFERROR(IF($C30&gt;='H-32A-WP06 - Debt Service'!R$25,'H-32A-WP06 - Debt Service'!R$28/12,0),"-")</f>
        <v>0</v>
      </c>
      <c r="V30" s="359">
        <f>IFERROR(IF($C30&gt;='H-32A-WP06 - Debt Service'!S$25,'H-32A-WP06 - Debt Service'!S$28/12,0),"-")</f>
        <v>0</v>
      </c>
      <c r="W30" s="359">
        <f>IFERROR(IF($C30&gt;='H-32A-WP06 - Debt Service'!T$25,'H-32A-WP06 - Debt Service'!T$28/12,0),"-")</f>
        <v>0</v>
      </c>
      <c r="X30" s="359">
        <f>IFERROR(IF($C30&gt;='H-32A-WP06 - Debt Service'!U$25,'H-32A-WP06 - Debt Service'!U$28/12,0),"-")</f>
        <v>0</v>
      </c>
      <c r="Y30" s="359">
        <f>IFERROR(IF($C30&gt;='H-32A-WP06 - Debt Service'!W$25,'H-32A-WP06 - Debt Service'!V$28/12,0),"-")</f>
        <v>0</v>
      </c>
      <c r="Z30" s="359">
        <f>IFERROR(IF(-SUM(Z$21:Z29)+Z$16&lt;0.000001,0,IF($C30&gt;='H-32A-WP06 - Debt Service'!X$25,'H-32A-WP06 - Debt Service'!W$28/12,0)),"-")</f>
        <v>0</v>
      </c>
      <c r="AA30" s="359">
        <f>IFERROR(IF(-SUM(AA$21:AA29)+AA$16&lt;0.000001,0,IF($C30&gt;='H-32A-WP06 - Debt Service'!Y$25,'H-32A-WP06 - Debt Service'!X$28/12,0)),"-")</f>
        <v>0</v>
      </c>
      <c r="AB30" s="359">
        <f>IFERROR(IF(-SUM(AB$21:AB29)+AB$16&lt;0.000001,0,IF($C30&gt;='H-32A-WP06 - Debt Service'!Y$25,'H-32A-WP06 - Debt Service'!Y$28/12,0)),"-")</f>
        <v>0</v>
      </c>
      <c r="AC30" s="359">
        <f>IFERROR(IF(-SUM(AC$21:AC29)+AC$16&lt;0.000001,0,IF($C30&gt;='H-32A-WP06 - Debt Service'!Z$25,'H-32A-WP06 - Debt Service'!Z$28/12,0)),"-")</f>
        <v>0</v>
      </c>
      <c r="AD30" s="359">
        <f>IFERROR(IF(-SUM(AD$21:AD29)+AD$16&lt;0.000001,0,IF($C30&gt;='H-32A-WP06 - Debt Service'!AB$25,'H-32A-WP06 - Debt Service'!AA$28/12,0)),"-")</f>
        <v>0</v>
      </c>
      <c r="AE30" s="359">
        <f>IFERROR(IF(-SUM(AE$21:AE29)+AE$16&lt;0.000001,0,IF($C30&gt;='H-32A-WP06 - Debt Service'!AC$25,'H-32A-WP06 - Debt Service'!AB$28/12,0)),"-")</f>
        <v>0</v>
      </c>
      <c r="AF30" s="359">
        <f>IFERROR(IF(-SUM(AF$21:AF29)+AF$16&lt;0.000001,0,IF($C30&gt;='H-32A-WP06 - Debt Service'!AD$25,'H-32A-WP06 - Debt Service'!AC$28/12,0)),"-")</f>
        <v>0</v>
      </c>
    </row>
    <row r="31" spans="2:32">
      <c r="B31" s="351">
        <f t="shared" si="0"/>
        <v>2019</v>
      </c>
      <c r="C31" s="368">
        <f t="shared" si="2"/>
        <v>43770</v>
      </c>
      <c r="D31" s="735">
        <v>6308.3822136494</v>
      </c>
      <c r="E31" s="359">
        <v>0</v>
      </c>
      <c r="F31" s="359">
        <f>IFERROR(IF($C31&gt;='H-32A-WP06 - Debt Service'!D$25,'H-32A-WP06 - Debt Service'!D$28/12,0),"-")</f>
        <v>0</v>
      </c>
      <c r="G31" s="359">
        <f>IFERROR(IF($C31&gt;='H-32A-WP06 - Debt Service'!E$25,'H-32A-WP06 - Debt Service'!E$28/12,0),"-")</f>
        <v>0</v>
      </c>
      <c r="H31" s="359">
        <f>IFERROR(IF($C31&gt;='H-32A-WP06 - Debt Service'!F$25,'H-32A-WP06 - Debt Service'!F$28/12,0),"-")</f>
        <v>0</v>
      </c>
      <c r="I31" s="359">
        <f>IFERROR(IF($C31&gt;='H-32A-WP06 - Debt Service'!G$25,'H-32A-WP06 - Debt Service'!G$28/12,0),"-")</f>
        <v>0</v>
      </c>
      <c r="J31" s="359">
        <f>IFERROR(IF(-SUM(J$21:J30)+J$16&lt;0.000001,0,IF($C31&gt;='H-32A-WP06 - Debt Service'!H$25,'H-32A-WP06 - Debt Service'!H$28/12,0)),"-")</f>
        <v>0</v>
      </c>
      <c r="K31" s="359">
        <f>IFERROR(IF(-SUM(K$21:K30)+K$16&lt;0.000001,0,IF($C31&gt;='H-32A-WP06 - Debt Service'!I$25,'H-32A-WP06 - Debt Service'!I$28/12,0)),"-")</f>
        <v>0</v>
      </c>
      <c r="L31" s="359">
        <f>IFERROR(IF(-SUM(L$21:L30)+L$16&lt;0.000001,0,IF($C31&gt;='H-32A-WP06 - Debt Service'!J$25,'H-32A-WP06 - Debt Service'!J$28/12,0)),"-")</f>
        <v>0</v>
      </c>
      <c r="M31" s="359">
        <f>IFERROR(IF(-SUM(M$21:M30)+M$16&lt;0.000001,0,IF($C31&gt;='H-32A-WP06 - Debt Service'!K$25,'H-32A-WP06 - Debt Service'!K$28/12,0)),"-")</f>
        <v>0</v>
      </c>
      <c r="N31" s="359">
        <f>IFERROR(IF(-SUM(N$21:N30)+N$16&lt;0.000001,0,IF($C31&gt;='H-32A-WP06 - Debt Service'!L$25,'H-32A-WP06 - Debt Service'!L$28/12,0)),"-")</f>
        <v>0</v>
      </c>
      <c r="O31" s="359">
        <f>IFERROR(IF(-SUM(O$21:O30)+O$16&lt;0.000001,0,IF($C31&gt;='H-32A-WP06 - Debt Service'!M$25,'H-32A-WP06 - Debt Service'!M$28/12,0)),"-")</f>
        <v>0</v>
      </c>
      <c r="P31" s="359">
        <f>IFERROR(IF(-SUM(P$21:P30)+P$16&lt;0.000001,0,IF($C31&gt;='H-32A-WP06 - Debt Service'!N$25,'H-32A-WP06 - Debt Service'!N$28/12,0)),"-")</f>
        <v>0</v>
      </c>
      <c r="Q31" s="449"/>
      <c r="R31" s="351">
        <f t="shared" si="1"/>
        <v>2019</v>
      </c>
      <c r="S31" s="368">
        <f t="shared" si="3"/>
        <v>43770</v>
      </c>
      <c r="T31" s="735">
        <v>373.05778635066002</v>
      </c>
      <c r="U31" s="359">
        <f>IFERROR(IF($C31&gt;='H-32A-WP06 - Debt Service'!R$25,'H-32A-WP06 - Debt Service'!R$28/12,0),"-")</f>
        <v>0</v>
      </c>
      <c r="V31" s="359">
        <f>IFERROR(IF($C31&gt;='H-32A-WP06 - Debt Service'!S$25,'H-32A-WP06 - Debt Service'!S$28/12,0),"-")</f>
        <v>0</v>
      </c>
      <c r="W31" s="359">
        <f>IFERROR(IF($C31&gt;='H-32A-WP06 - Debt Service'!T$25,'H-32A-WP06 - Debt Service'!T$28/12,0),"-")</f>
        <v>0</v>
      </c>
      <c r="X31" s="359">
        <f>IFERROR(IF($C31&gt;='H-32A-WP06 - Debt Service'!U$25,'H-32A-WP06 - Debt Service'!U$28/12,0),"-")</f>
        <v>0</v>
      </c>
      <c r="Y31" s="359">
        <f>IFERROR(IF($C31&gt;='H-32A-WP06 - Debt Service'!W$25,'H-32A-WP06 - Debt Service'!V$28/12,0),"-")</f>
        <v>0</v>
      </c>
      <c r="Z31" s="359">
        <f>IFERROR(IF(-SUM(Z$21:Z30)+Z$16&lt;0.000001,0,IF($C31&gt;='H-32A-WP06 - Debt Service'!X$25,'H-32A-WP06 - Debt Service'!W$28/12,0)),"-")</f>
        <v>0</v>
      </c>
      <c r="AA31" s="359">
        <f>IFERROR(IF(-SUM(AA$21:AA30)+AA$16&lt;0.000001,0,IF($C31&gt;='H-32A-WP06 - Debt Service'!Y$25,'H-32A-WP06 - Debt Service'!X$28/12,0)),"-")</f>
        <v>0</v>
      </c>
      <c r="AB31" s="359">
        <f>IFERROR(IF(-SUM(AB$21:AB30)+AB$16&lt;0.000001,0,IF($C31&gt;='H-32A-WP06 - Debt Service'!Y$25,'H-32A-WP06 - Debt Service'!Y$28/12,0)),"-")</f>
        <v>0</v>
      </c>
      <c r="AC31" s="359">
        <f>IFERROR(IF(-SUM(AC$21:AC30)+AC$16&lt;0.000001,0,IF($C31&gt;='H-32A-WP06 - Debt Service'!Z$25,'H-32A-WP06 - Debt Service'!Z$28/12,0)),"-")</f>
        <v>0</v>
      </c>
      <c r="AD31" s="359">
        <f>IFERROR(IF(-SUM(AD$21:AD30)+AD$16&lt;0.000001,0,IF($C31&gt;='H-32A-WP06 - Debt Service'!AB$25,'H-32A-WP06 - Debt Service'!AA$28/12,0)),"-")</f>
        <v>0</v>
      </c>
      <c r="AE31" s="359">
        <f>IFERROR(IF(-SUM(AE$21:AE30)+AE$16&lt;0.000001,0,IF($C31&gt;='H-32A-WP06 - Debt Service'!AC$25,'H-32A-WP06 - Debt Service'!AB$28/12,0)),"-")</f>
        <v>0</v>
      </c>
      <c r="AF31" s="359">
        <f>IFERROR(IF(-SUM(AF$21:AF30)+AF$16&lt;0.000001,0,IF($C31&gt;='H-32A-WP06 - Debt Service'!AD$25,'H-32A-WP06 - Debt Service'!AC$28/12,0)),"-")</f>
        <v>0</v>
      </c>
    </row>
    <row r="32" spans="2:32">
      <c r="B32" s="351">
        <f t="shared" si="0"/>
        <v>2019</v>
      </c>
      <c r="C32" s="368">
        <f t="shared" si="2"/>
        <v>43800</v>
      </c>
      <c r="D32" s="735">
        <v>9220.9520393886505</v>
      </c>
      <c r="E32" s="359">
        <v>0</v>
      </c>
      <c r="F32" s="359">
        <f>IFERROR(IF($C32&gt;='H-32A-WP06 - Debt Service'!D$25,'H-32A-WP06 - Debt Service'!D$28/12,0),"-")</f>
        <v>0</v>
      </c>
      <c r="G32" s="359">
        <f>IFERROR(IF($C32&gt;='H-32A-WP06 - Debt Service'!E$25,'H-32A-WP06 - Debt Service'!E$28/12,0),"-")</f>
        <v>0</v>
      </c>
      <c r="H32" s="359">
        <f>IFERROR(IF($C32&gt;='H-32A-WP06 - Debt Service'!F$25,'H-32A-WP06 - Debt Service'!F$28/12,0),"-")</f>
        <v>0</v>
      </c>
      <c r="I32" s="359">
        <f>IFERROR(IF($C32&gt;='H-32A-WP06 - Debt Service'!G$25,'H-32A-WP06 - Debt Service'!G$28/12,0),"-")</f>
        <v>0</v>
      </c>
      <c r="J32" s="359">
        <f>IFERROR(IF(-SUM(J$21:J31)+J$16&lt;0.000001,0,IF($C32&gt;='H-32A-WP06 - Debt Service'!H$25,'H-32A-WP06 - Debt Service'!H$28/12,0)),"-")</f>
        <v>0</v>
      </c>
      <c r="K32" s="359">
        <f>IFERROR(IF(-SUM(K$21:K31)+K$16&lt;0.000001,0,IF($C32&gt;='H-32A-WP06 - Debt Service'!I$25,'H-32A-WP06 - Debt Service'!I$28/12,0)),"-")</f>
        <v>0</v>
      </c>
      <c r="L32" s="359">
        <f>IFERROR(IF(-SUM(L$21:L31)+L$16&lt;0.000001,0,IF($C32&gt;='H-32A-WP06 - Debt Service'!J$25,'H-32A-WP06 - Debt Service'!J$28/12,0)),"-")</f>
        <v>0</v>
      </c>
      <c r="M32" s="359">
        <f>IFERROR(IF(-SUM(M$21:M31)+M$16&lt;0.000001,0,IF($C32&gt;='H-32A-WP06 - Debt Service'!K$25,'H-32A-WP06 - Debt Service'!K$28/12,0)),"-")</f>
        <v>0</v>
      </c>
      <c r="N32" s="359">
        <f>IFERROR(IF(-SUM(N$21:N31)+N$16&lt;0.000001,0,IF($C32&gt;='H-32A-WP06 - Debt Service'!L$25,'H-32A-WP06 - Debt Service'!L$28/12,0)),"-")</f>
        <v>0</v>
      </c>
      <c r="O32" s="359">
        <f>IFERROR(IF(-SUM(O$21:O31)+O$16&lt;0.000001,0,IF($C32&gt;='H-32A-WP06 - Debt Service'!M$25,'H-32A-WP06 - Debt Service'!M$28/12,0)),"-")</f>
        <v>0</v>
      </c>
      <c r="P32" s="359">
        <f>IFERROR(IF(-SUM(P$21:P31)+P$16&lt;0.000001,0,IF($C32&gt;='H-32A-WP06 - Debt Service'!N$25,'H-32A-WP06 - Debt Service'!N$28/12,0)),"-")</f>
        <v>0</v>
      </c>
      <c r="Q32" s="449"/>
      <c r="R32" s="351">
        <f t="shared" si="1"/>
        <v>2019</v>
      </c>
      <c r="S32" s="368">
        <f t="shared" si="3"/>
        <v>43800</v>
      </c>
      <c r="T32" s="735">
        <v>545.29796061135005</v>
      </c>
      <c r="U32" s="359">
        <f>IFERROR(IF($C32&gt;='H-32A-WP06 - Debt Service'!R$25,'H-32A-WP06 - Debt Service'!R$28/12,0),"-")</f>
        <v>0</v>
      </c>
      <c r="V32" s="359">
        <f>IFERROR(IF($C32&gt;='H-32A-WP06 - Debt Service'!S$25,'H-32A-WP06 - Debt Service'!S$28/12,0),"-")</f>
        <v>0</v>
      </c>
      <c r="W32" s="359">
        <f>IFERROR(IF($C32&gt;='H-32A-WP06 - Debt Service'!T$25,'H-32A-WP06 - Debt Service'!T$28/12,0),"-")</f>
        <v>0</v>
      </c>
      <c r="X32" s="359">
        <f>IFERROR(IF($C32&gt;='H-32A-WP06 - Debt Service'!U$25,'H-32A-WP06 - Debt Service'!U$28/12,0),"-")</f>
        <v>0</v>
      </c>
      <c r="Y32" s="359">
        <f>IFERROR(IF($C32&gt;='H-32A-WP06 - Debt Service'!W$25,'H-32A-WP06 - Debt Service'!V$28/12,0),"-")</f>
        <v>0</v>
      </c>
      <c r="Z32" s="359">
        <f>IFERROR(IF(-SUM(Z$21:Z31)+Z$16&lt;0.000001,0,IF($C32&gt;='H-32A-WP06 - Debt Service'!X$25,'H-32A-WP06 - Debt Service'!W$28/12,0)),"-")</f>
        <v>0</v>
      </c>
      <c r="AA32" s="359">
        <f>IFERROR(IF(-SUM(AA$21:AA31)+AA$16&lt;0.000001,0,IF($C32&gt;='H-32A-WP06 - Debt Service'!Y$25,'H-32A-WP06 - Debt Service'!X$28/12,0)),"-")</f>
        <v>0</v>
      </c>
      <c r="AB32" s="359">
        <f>IFERROR(IF(-SUM(AB$21:AB31)+AB$16&lt;0.000001,0,IF($C32&gt;='H-32A-WP06 - Debt Service'!Y$25,'H-32A-WP06 - Debt Service'!Y$28/12,0)),"-")</f>
        <v>0</v>
      </c>
      <c r="AC32" s="359">
        <f>IFERROR(IF(-SUM(AC$21:AC31)+AC$16&lt;0.000001,0,IF($C32&gt;='H-32A-WP06 - Debt Service'!Z$25,'H-32A-WP06 - Debt Service'!Z$28/12,0)),"-")</f>
        <v>0</v>
      </c>
      <c r="AD32" s="359">
        <f>IFERROR(IF(-SUM(AD$21:AD31)+AD$16&lt;0.000001,0,IF($C32&gt;='H-32A-WP06 - Debt Service'!AB$25,'H-32A-WP06 - Debt Service'!AA$28/12,0)),"-")</f>
        <v>0</v>
      </c>
      <c r="AE32" s="359">
        <f>IFERROR(IF(-SUM(AE$21:AE31)+AE$16&lt;0.000001,0,IF($C32&gt;='H-32A-WP06 - Debt Service'!AC$25,'H-32A-WP06 - Debt Service'!AB$28/12,0)),"-")</f>
        <v>0</v>
      </c>
      <c r="AF32" s="359">
        <f>IFERROR(IF(-SUM(AF$21:AF31)+AF$16&lt;0.000001,0,IF($C32&gt;='H-32A-WP06 - Debt Service'!AD$25,'H-32A-WP06 - Debt Service'!AC$28/12,0)),"-")</f>
        <v>0</v>
      </c>
    </row>
    <row r="33" spans="2:32">
      <c r="B33" s="351">
        <f t="shared" si="0"/>
        <v>2020</v>
      </c>
      <c r="C33" s="368">
        <f t="shared" si="2"/>
        <v>43831</v>
      </c>
      <c r="D33" s="735">
        <v>20897.511533496054</v>
      </c>
      <c r="E33" s="359">
        <v>0</v>
      </c>
      <c r="F33" s="359">
        <f>IFERROR(IF($C33&gt;='H-32A-WP06 - Debt Service'!D$25,'H-32A-WP06 - Debt Service'!D$28/12,0),"-")</f>
        <v>0</v>
      </c>
      <c r="G33" s="359">
        <f>IFERROR(IF($C33&gt;='H-32A-WP06 - Debt Service'!E$25,'H-32A-WP06 - Debt Service'!E$28/12,0),"-")</f>
        <v>0</v>
      </c>
      <c r="H33" s="359">
        <f>IFERROR(IF($C33&gt;='H-32A-WP06 - Debt Service'!F$25,'H-32A-WP06 - Debt Service'!F$28/12,0),"-")</f>
        <v>0</v>
      </c>
      <c r="I33" s="359">
        <f>IFERROR(IF($C33&gt;='H-32A-WP06 - Debt Service'!G$25,'H-32A-WP06 - Debt Service'!G$28/12,0),"-")</f>
        <v>0</v>
      </c>
      <c r="J33" s="359">
        <f>IFERROR(IF(-SUM(J$21:J32)+J$16&lt;0.000001,0,IF($C33&gt;='H-32A-WP06 - Debt Service'!H$25,'H-32A-WP06 - Debt Service'!H$28/12,0)),"-")</f>
        <v>0</v>
      </c>
      <c r="K33" s="359">
        <f>IFERROR(IF(-SUM(K$21:K32)+K$16&lt;0.000001,0,IF($C33&gt;='H-32A-WP06 - Debt Service'!I$25,'H-32A-WP06 - Debt Service'!I$28/12,0)),"-")</f>
        <v>0</v>
      </c>
      <c r="L33" s="359">
        <f>IFERROR(IF(-SUM(L$21:L32)+L$16&lt;0.000001,0,IF($C33&gt;='H-32A-WP06 - Debt Service'!J$25,'H-32A-WP06 - Debt Service'!J$28/12,0)),"-")</f>
        <v>0</v>
      </c>
      <c r="M33" s="359">
        <f>IFERROR(IF(-SUM(M$21:M32)+M$16&lt;0.000001,0,IF($C33&gt;='H-32A-WP06 - Debt Service'!K$25,'H-32A-WP06 - Debt Service'!K$28/12,0)),"-")</f>
        <v>0</v>
      </c>
      <c r="N33" s="359">
        <f>IFERROR(IF(-SUM(N$21:N32)+N$16&lt;0.000001,0,IF($C33&gt;='H-32A-WP06 - Debt Service'!L$25,'H-32A-WP06 - Debt Service'!L$28/12,0)),"-")</f>
        <v>0</v>
      </c>
      <c r="O33" s="359">
        <f>IFERROR(IF(-SUM(O$21:O32)+O$16&lt;0.000001,0,IF($C33&gt;='H-32A-WP06 - Debt Service'!M$25,'H-32A-WP06 - Debt Service'!M$28/12,0)),"-")</f>
        <v>0</v>
      </c>
      <c r="P33" s="359">
        <f>IFERROR(IF(-SUM(P$21:P32)+P$16&lt;0.000001,0,IF($C33&gt;='H-32A-WP06 - Debt Service'!N$25,'H-32A-WP06 - Debt Service'!N$28/12,0)),"-")</f>
        <v>0</v>
      </c>
      <c r="Q33" s="449"/>
      <c r="R33" s="351">
        <f t="shared" si="1"/>
        <v>2020</v>
      </c>
      <c r="S33" s="368">
        <f t="shared" si="3"/>
        <v>43831</v>
      </c>
      <c r="T33" s="735">
        <v>2288.9914748102701</v>
      </c>
      <c r="U33" s="359">
        <f>IFERROR(IF($C33&gt;='H-32A-WP06 - Debt Service'!R$25,'H-32A-WP06 - Debt Service'!R$28/12,0),"-")</f>
        <v>0</v>
      </c>
      <c r="V33" s="359">
        <f>IFERROR(IF($C33&gt;='H-32A-WP06 - Debt Service'!S$25,'H-32A-WP06 - Debt Service'!S$28/12,0),"-")</f>
        <v>0</v>
      </c>
      <c r="W33" s="359">
        <f>IFERROR(IF($C33&gt;='H-32A-WP06 - Debt Service'!T$25,'H-32A-WP06 - Debt Service'!T$28/12,0),"-")</f>
        <v>0</v>
      </c>
      <c r="X33" s="359">
        <f>IFERROR(IF($C33&gt;='H-32A-WP06 - Debt Service'!U$25,'H-32A-WP06 - Debt Service'!U$28/12,0),"-")</f>
        <v>0</v>
      </c>
      <c r="Y33" s="359">
        <f>IFERROR(IF($C33&gt;='H-32A-WP06 - Debt Service'!W$25,'H-32A-WP06 - Debt Service'!V$28/12,0),"-")</f>
        <v>0</v>
      </c>
      <c r="Z33" s="359">
        <f>IFERROR(IF(-SUM(Z$21:Z32)+Z$16&lt;0.000001,0,IF($C33&gt;='H-32A-WP06 - Debt Service'!W$25,'H-32A-WP06 - Debt Service'!W$28/12,0)),"-")</f>
        <v>0</v>
      </c>
      <c r="AA33" s="359">
        <f>IFERROR(IF(-SUM(AA$21:AA32)+AA$16&lt;0.000001,0,IF($C33&gt;='H-32A-WP06 - Debt Service'!Y$25,'H-32A-WP06 - Debt Service'!X$28/12,0)),"-")</f>
        <v>0</v>
      </c>
      <c r="AB33" s="359">
        <f>IFERROR(IF(-SUM(AB$21:AB32)+AB$16&lt;0.000001,0,IF($C33&gt;='H-32A-WP06 - Debt Service'!Y$25,'H-32A-WP06 - Debt Service'!Y$28/12,0)),"-")</f>
        <v>0</v>
      </c>
      <c r="AC33" s="359">
        <f>IFERROR(IF(-SUM(AC$21:AC32)+AC$16&lt;0.000001,0,IF($C33&gt;='H-32A-WP06 - Debt Service'!Z$25,'H-32A-WP06 - Debt Service'!Z$28/12,0)),"-")</f>
        <v>0</v>
      </c>
      <c r="AD33" s="359">
        <f>IFERROR(IF(-SUM(AD$21:AD32)+AD$16&lt;0.000001,0,IF($C33&gt;='H-32A-WP06 - Debt Service'!AB$25,'H-32A-WP06 - Debt Service'!AA$28/12,0)),"-")</f>
        <v>0</v>
      </c>
      <c r="AE33" s="359">
        <f>IFERROR(IF(-SUM(AE$21:AE32)+AE$16&lt;0.000001,0,IF($C33&gt;='H-32A-WP06 - Debt Service'!AC$25,'H-32A-WP06 - Debt Service'!AB$28/12,0)),"-")</f>
        <v>0</v>
      </c>
      <c r="AF33" s="359">
        <f>IFERROR(IF(-SUM(AF$21:AF32)+AF$16&lt;0.000001,0,IF($C33&gt;='H-32A-WP06 - Debt Service'!AD$25,'H-32A-WP06 - Debt Service'!AC$28/12,0)),"-")</f>
        <v>0</v>
      </c>
    </row>
    <row r="34" spans="2:32">
      <c r="B34" s="351">
        <f t="shared" si="0"/>
        <v>2020</v>
      </c>
      <c r="C34" s="368">
        <f t="shared" si="2"/>
        <v>43862</v>
      </c>
      <c r="D34" s="735">
        <v>20897.511533496054</v>
      </c>
      <c r="E34" s="359">
        <v>0</v>
      </c>
      <c r="F34" s="359">
        <f>IFERROR(IF($C34&gt;='H-32A-WP06 - Debt Service'!D$25,'H-32A-WP06 - Debt Service'!D$28/12,0),"-")</f>
        <v>0</v>
      </c>
      <c r="G34" s="359">
        <f>IFERROR(IF($C34&gt;='H-32A-WP06 - Debt Service'!E$25,'H-32A-WP06 - Debt Service'!E$28/12,0),"-")</f>
        <v>0</v>
      </c>
      <c r="H34" s="359">
        <f>IFERROR(IF($C34&gt;='H-32A-WP06 - Debt Service'!F$25,'H-32A-WP06 - Debt Service'!F$28/12,0),"-")</f>
        <v>0</v>
      </c>
      <c r="I34" s="359">
        <f>IFERROR(IF($C34&gt;='H-32A-WP06 - Debt Service'!G$25,'H-32A-WP06 - Debt Service'!G$28/12,0),"-")</f>
        <v>0</v>
      </c>
      <c r="J34" s="359">
        <f>IFERROR(IF(-SUM(J$21:J33)+J$16&lt;0.000001,0,IF($C34&gt;='H-32A-WP06 - Debt Service'!H$25,'H-32A-WP06 - Debt Service'!H$28/12,0)),"-")</f>
        <v>0</v>
      </c>
      <c r="K34" s="359">
        <f>IFERROR(IF(-SUM(K$21:K33)+K$16&lt;0.000001,0,IF($C34&gt;='H-32A-WP06 - Debt Service'!I$25,'H-32A-WP06 - Debt Service'!I$28/12,0)),"-")</f>
        <v>0</v>
      </c>
      <c r="L34" s="359">
        <f>IFERROR(IF(-SUM(L$21:L33)+L$16&lt;0.000001,0,IF($C34&gt;='H-32A-WP06 - Debt Service'!J$25,'H-32A-WP06 - Debt Service'!J$28/12,0)),"-")</f>
        <v>0</v>
      </c>
      <c r="M34" s="359">
        <f>IFERROR(IF(-SUM(M$21:M33)+M$16&lt;0.000001,0,IF($C34&gt;='H-32A-WP06 - Debt Service'!K$25,'H-32A-WP06 - Debt Service'!K$28/12,0)),"-")</f>
        <v>0</v>
      </c>
      <c r="N34" s="359">
        <f>IFERROR(IF(-SUM(N$21:N33)+N$16&lt;0.000001,0,IF($C34&gt;='H-32A-WP06 - Debt Service'!L$25,'H-32A-WP06 - Debt Service'!L$28/12,0)),"-")</f>
        <v>0</v>
      </c>
      <c r="O34" s="359">
        <f>IFERROR(IF(-SUM(O$21:O33)+O$16&lt;0.000001,0,IF($C34&gt;='H-32A-WP06 - Debt Service'!M$25,'H-32A-WP06 - Debt Service'!M$28/12,0)),"-")</f>
        <v>0</v>
      </c>
      <c r="P34" s="359">
        <f>IFERROR(IF(-SUM(P$21:P33)+P$16&lt;0.000001,0,IF($C34&gt;='H-32A-WP06 - Debt Service'!N$25,'H-32A-WP06 - Debt Service'!N$28/12,0)),"-")</f>
        <v>0</v>
      </c>
      <c r="Q34" s="449"/>
      <c r="R34" s="351">
        <f t="shared" si="1"/>
        <v>2020</v>
      </c>
      <c r="S34" s="368">
        <f t="shared" si="3"/>
        <v>43862</v>
      </c>
      <c r="T34" s="735">
        <v>2288.9914748102701</v>
      </c>
      <c r="U34" s="359">
        <f>IFERROR(IF($C34&gt;='H-32A-WP06 - Debt Service'!R$25,'H-32A-WP06 - Debt Service'!R$28/12,0),"-")</f>
        <v>0</v>
      </c>
      <c r="V34" s="359">
        <f>IFERROR(IF($C34&gt;='H-32A-WP06 - Debt Service'!S$25,'H-32A-WP06 - Debt Service'!S$28/12,0),"-")</f>
        <v>0</v>
      </c>
      <c r="W34" s="359">
        <f>IFERROR(IF($C34&gt;='H-32A-WP06 - Debt Service'!T$25,'H-32A-WP06 - Debt Service'!T$28/12,0),"-")</f>
        <v>0</v>
      </c>
      <c r="X34" s="359">
        <f>IFERROR(IF($C34&gt;='H-32A-WP06 - Debt Service'!U$25,'H-32A-WP06 - Debt Service'!U$28/12,0),"-")</f>
        <v>0</v>
      </c>
      <c r="Y34" s="359">
        <f>IFERROR(IF($C34&gt;='H-32A-WP06 - Debt Service'!W$25,'H-32A-WP06 - Debt Service'!V$28/12,0),"-")</f>
        <v>0</v>
      </c>
      <c r="Z34" s="359">
        <f>IFERROR(IF(-SUM(Z$21:Z33)+Z$16&lt;0.000001,0,IF($C34&gt;='H-32A-WP06 - Debt Service'!W$25,'H-32A-WP06 - Debt Service'!W$28/12,0)),"-")</f>
        <v>0</v>
      </c>
      <c r="AA34" s="359">
        <f>IFERROR(IF(-SUM(AA$21:AA33)+AA$16&lt;0.000001,0,IF($C34&gt;='H-32A-WP06 - Debt Service'!Y$25,'H-32A-WP06 - Debt Service'!X$28/12,0)),"-")</f>
        <v>0</v>
      </c>
      <c r="AB34" s="359">
        <f>IFERROR(IF(-SUM(AB$21:AB33)+AB$16&lt;0.000001,0,IF($C34&gt;='H-32A-WP06 - Debt Service'!Y$25,'H-32A-WP06 - Debt Service'!Y$28/12,0)),"-")</f>
        <v>0</v>
      </c>
      <c r="AC34" s="359">
        <f>IFERROR(IF(-SUM(AC$21:AC33)+AC$16&lt;0.000001,0,IF($C34&gt;='H-32A-WP06 - Debt Service'!Z$25,'H-32A-WP06 - Debt Service'!Z$28/12,0)),"-")</f>
        <v>0</v>
      </c>
      <c r="AD34" s="359">
        <f>IFERROR(IF(-SUM(AD$21:AD33)+AD$16&lt;0.000001,0,IF($C34&gt;='H-32A-WP06 - Debt Service'!AB$25,'H-32A-WP06 - Debt Service'!AA$28/12,0)),"-")</f>
        <v>0</v>
      </c>
      <c r="AE34" s="359">
        <f>IFERROR(IF(-SUM(AE$21:AE33)+AE$16&lt;0.000001,0,IF($C34&gt;='H-32A-WP06 - Debt Service'!AC$25,'H-32A-WP06 - Debt Service'!AB$28/12,0)),"-")</f>
        <v>0</v>
      </c>
      <c r="AF34" s="359">
        <f>IFERROR(IF(-SUM(AF$21:AF33)+AF$16&lt;0.000001,0,IF($C34&gt;='H-32A-WP06 - Debt Service'!AD$25,'H-32A-WP06 - Debt Service'!AC$28/12,0)),"-")</f>
        <v>0</v>
      </c>
    </row>
    <row r="35" spans="2:32">
      <c r="B35" s="351">
        <f t="shared" si="0"/>
        <v>2020</v>
      </c>
      <c r="C35" s="368">
        <f t="shared" si="2"/>
        <v>43891</v>
      </c>
      <c r="D35" s="735">
        <v>20897.511533496054</v>
      </c>
      <c r="E35" s="359">
        <v>0</v>
      </c>
      <c r="F35" s="359">
        <f>IFERROR(IF($C35&gt;='H-32A-WP06 - Debt Service'!D$25,'H-32A-WP06 - Debt Service'!D$28/12,0),"-")</f>
        <v>0</v>
      </c>
      <c r="G35" s="359">
        <f>IFERROR(IF($C35&gt;='H-32A-WP06 - Debt Service'!E$25,'H-32A-WP06 - Debt Service'!E$28/12,0),"-")</f>
        <v>0</v>
      </c>
      <c r="H35" s="359">
        <f>IFERROR(IF($C35&gt;='H-32A-WP06 - Debt Service'!F$25,'H-32A-WP06 - Debt Service'!F$28/12,0),"-")</f>
        <v>0</v>
      </c>
      <c r="I35" s="359">
        <f>IFERROR(IF($C35&gt;='H-32A-WP06 - Debt Service'!G$25,'H-32A-WP06 - Debt Service'!G$28/12,0),"-")</f>
        <v>0</v>
      </c>
      <c r="J35" s="359">
        <f>IFERROR(IF(-SUM(J$21:J34)+J$16&lt;0.000001,0,IF($C35&gt;='H-32A-WP06 - Debt Service'!H$25,'H-32A-WP06 - Debt Service'!H$28/12,0)),"-")</f>
        <v>0</v>
      </c>
      <c r="K35" s="359">
        <f>IFERROR(IF(-SUM(K$21:K34)+K$16&lt;0.000001,0,IF($C35&gt;='H-32A-WP06 - Debt Service'!I$25,'H-32A-WP06 - Debt Service'!I$28/12,0)),"-")</f>
        <v>0</v>
      </c>
      <c r="L35" s="359">
        <f>IFERROR(IF(-SUM(L$21:L34)+L$16&lt;0.000001,0,IF($C35&gt;='H-32A-WP06 - Debt Service'!J$25,'H-32A-WP06 - Debt Service'!J$28/12,0)),"-")</f>
        <v>0</v>
      </c>
      <c r="M35" s="359">
        <f>IFERROR(IF(-SUM(M$21:M34)+M$16&lt;0.000001,0,IF($C35&gt;='H-32A-WP06 - Debt Service'!K$25,'H-32A-WP06 - Debt Service'!K$28/12,0)),"-")</f>
        <v>0</v>
      </c>
      <c r="N35" s="359">
        <f>IFERROR(IF(-SUM(N$21:N34)+N$16&lt;0.000001,0,IF($C35&gt;='H-32A-WP06 - Debt Service'!L$25,'H-32A-WP06 - Debt Service'!L$28/12,0)),"-")</f>
        <v>0</v>
      </c>
      <c r="O35" s="359">
        <f>IFERROR(IF(-SUM(O$21:O34)+O$16&lt;0.000001,0,IF($C35&gt;='H-32A-WP06 - Debt Service'!M$25,'H-32A-WP06 - Debt Service'!M$28/12,0)),"-")</f>
        <v>0</v>
      </c>
      <c r="P35" s="359">
        <f>IFERROR(IF(-SUM(P$21:P34)+P$16&lt;0.000001,0,IF($C35&gt;='H-32A-WP06 - Debt Service'!N$25,'H-32A-WP06 - Debt Service'!N$28/12,0)),"-")</f>
        <v>0</v>
      </c>
      <c r="Q35" s="449"/>
      <c r="R35" s="351">
        <f t="shared" si="1"/>
        <v>2020</v>
      </c>
      <c r="S35" s="368">
        <f t="shared" si="3"/>
        <v>43891</v>
      </c>
      <c r="T35" s="735">
        <v>2288.9914748102701</v>
      </c>
      <c r="U35" s="359">
        <f>IFERROR(IF($C35&gt;='H-32A-WP06 - Debt Service'!R$25,'H-32A-WP06 - Debt Service'!R$28/12,0),"-")</f>
        <v>0</v>
      </c>
      <c r="V35" s="359">
        <f>IFERROR(IF($C35&gt;='H-32A-WP06 - Debt Service'!S$25,'H-32A-WP06 - Debt Service'!S$28/12,0),"-")</f>
        <v>0</v>
      </c>
      <c r="W35" s="359">
        <f>IFERROR(IF($C35&gt;='H-32A-WP06 - Debt Service'!T$25,'H-32A-WP06 - Debt Service'!T$28/12,0),"-")</f>
        <v>0</v>
      </c>
      <c r="X35" s="359">
        <f>IFERROR(IF($C35&gt;='H-32A-WP06 - Debt Service'!U$25,'H-32A-WP06 - Debt Service'!U$28/12,0),"-")</f>
        <v>0</v>
      </c>
      <c r="Y35" s="359">
        <f>IFERROR(IF($C35&gt;='H-32A-WP06 - Debt Service'!W$25,'H-32A-WP06 - Debt Service'!V$28/12,0),"-")</f>
        <v>0</v>
      </c>
      <c r="Z35" s="359">
        <f>IFERROR(IF(-SUM(Z$21:Z34)+Z$16&lt;0.000001,0,IF($C35&gt;='H-32A-WP06 - Debt Service'!W$25,'H-32A-WP06 - Debt Service'!W$28/12,0)),"-")</f>
        <v>0</v>
      </c>
      <c r="AA35" s="359">
        <f>IFERROR(IF(-SUM(AA$21:AA34)+AA$16&lt;0.000001,0,IF($C35&gt;='H-32A-WP06 - Debt Service'!Y$25,'H-32A-WP06 - Debt Service'!X$28/12,0)),"-")</f>
        <v>0</v>
      </c>
      <c r="AB35" s="359">
        <f>IFERROR(IF(-SUM(AB$21:AB34)+AB$16&lt;0.000001,0,IF($C35&gt;='H-32A-WP06 - Debt Service'!Y$25,'H-32A-WP06 - Debt Service'!Y$28/12,0)),"-")</f>
        <v>0</v>
      </c>
      <c r="AC35" s="359">
        <f>IFERROR(IF(-SUM(AC$21:AC34)+AC$16&lt;0.000001,0,IF($C35&gt;='H-32A-WP06 - Debt Service'!Z$25,'H-32A-WP06 - Debt Service'!Z$28/12,0)),"-")</f>
        <v>0</v>
      </c>
      <c r="AD35" s="359">
        <f>IFERROR(IF(-SUM(AD$21:AD34)+AD$16&lt;0.000001,0,IF($C35&gt;='H-32A-WP06 - Debt Service'!AB$25,'H-32A-WP06 - Debt Service'!AA$28/12,0)),"-")</f>
        <v>0</v>
      </c>
      <c r="AE35" s="359">
        <f>IFERROR(IF(-SUM(AE$21:AE34)+AE$16&lt;0.000001,0,IF($C35&gt;='H-32A-WP06 - Debt Service'!AC$25,'H-32A-WP06 - Debt Service'!AB$28/12,0)),"-")</f>
        <v>0</v>
      </c>
      <c r="AF35" s="359">
        <f>IFERROR(IF(-SUM(AF$21:AF34)+AF$16&lt;0.000001,0,IF($C35&gt;='H-32A-WP06 - Debt Service'!AD$25,'H-32A-WP06 - Debt Service'!AC$28/12,0)),"-")</f>
        <v>0</v>
      </c>
    </row>
    <row r="36" spans="2:32">
      <c r="B36" s="351">
        <f t="shared" si="0"/>
        <v>2020</v>
      </c>
      <c r="C36" s="368">
        <f t="shared" si="2"/>
        <v>43922</v>
      </c>
      <c r="D36" s="735">
        <v>20897.511533496054</v>
      </c>
      <c r="E36" s="359">
        <v>0</v>
      </c>
      <c r="F36" s="359">
        <f>IFERROR(IF($C36&gt;='H-32A-WP06 - Debt Service'!D$25,'H-32A-WP06 - Debt Service'!D$28/12,0),"-")</f>
        <v>0</v>
      </c>
      <c r="G36" s="359">
        <f>IFERROR(IF($C36&gt;='H-32A-WP06 - Debt Service'!E$25,'H-32A-WP06 - Debt Service'!E$28/12,0),"-")</f>
        <v>0</v>
      </c>
      <c r="H36" s="359">
        <f>IFERROR(IF($C36&gt;='H-32A-WP06 - Debt Service'!F$25,'H-32A-WP06 - Debt Service'!F$28/12,0),"-")</f>
        <v>0</v>
      </c>
      <c r="I36" s="359">
        <f>IFERROR(IF($C36&gt;='H-32A-WP06 - Debt Service'!G$25,'H-32A-WP06 - Debt Service'!G$28/12,0),"-")</f>
        <v>0</v>
      </c>
      <c r="J36" s="359">
        <f>IFERROR(IF(-SUM(J$21:J35)+J$16&lt;0.000001,0,IF($C36&gt;='H-32A-WP06 - Debt Service'!H$25,'H-32A-WP06 - Debt Service'!H$28/12,0)),"-")</f>
        <v>0</v>
      </c>
      <c r="K36" s="359">
        <f>IFERROR(IF(-SUM(K$21:K35)+K$16&lt;0.000001,0,IF($C36&gt;='H-32A-WP06 - Debt Service'!I$25,'H-32A-WP06 - Debt Service'!I$28/12,0)),"-")</f>
        <v>0</v>
      </c>
      <c r="L36" s="359">
        <f>IFERROR(IF(-SUM(L$21:L35)+L$16&lt;0.000001,0,IF($C36&gt;='H-32A-WP06 - Debt Service'!J$25,'H-32A-WP06 - Debt Service'!J$28/12,0)),"-")</f>
        <v>0</v>
      </c>
      <c r="M36" s="359">
        <f>IFERROR(IF(-SUM(M$21:M35)+M$16&lt;0.000001,0,IF($C36&gt;='H-32A-WP06 - Debt Service'!K$25,'H-32A-WP06 - Debt Service'!K$28/12,0)),"-")</f>
        <v>0</v>
      </c>
      <c r="N36" s="359">
        <f>IFERROR(IF(-SUM(N$21:N35)+N$16&lt;0.000001,0,IF($C36&gt;='H-32A-WP06 - Debt Service'!L$25,'H-32A-WP06 - Debt Service'!L$28/12,0)),"-")</f>
        <v>0</v>
      </c>
      <c r="O36" s="359">
        <f>IFERROR(IF(-SUM(O$21:O35)+O$16&lt;0.000001,0,IF($C36&gt;='H-32A-WP06 - Debt Service'!M$25,'H-32A-WP06 - Debt Service'!M$28/12,0)),"-")</f>
        <v>0</v>
      </c>
      <c r="P36" s="359">
        <f>IFERROR(IF(-SUM(P$21:P35)+P$16&lt;0.000001,0,IF($C36&gt;='H-32A-WP06 - Debt Service'!N$25,'H-32A-WP06 - Debt Service'!N$28/12,0)),"-")</f>
        <v>0</v>
      </c>
      <c r="Q36" s="449"/>
      <c r="R36" s="351">
        <f t="shared" si="1"/>
        <v>2020</v>
      </c>
      <c r="S36" s="368">
        <f t="shared" si="3"/>
        <v>43922</v>
      </c>
      <c r="T36" s="735">
        <v>2288.9914748102701</v>
      </c>
      <c r="U36" s="359">
        <f>IFERROR(IF($C36&gt;='H-32A-WP06 - Debt Service'!R$25,'H-32A-WP06 - Debt Service'!R$28/12,0),"-")</f>
        <v>0</v>
      </c>
      <c r="V36" s="359">
        <f>IFERROR(IF($C36&gt;='H-32A-WP06 - Debt Service'!S$25,'H-32A-WP06 - Debt Service'!S$28/12,0),"-")</f>
        <v>0</v>
      </c>
      <c r="W36" s="359">
        <f>IFERROR(IF($C36&gt;='H-32A-WP06 - Debt Service'!T$25,'H-32A-WP06 - Debt Service'!T$28/12,0),"-")</f>
        <v>0</v>
      </c>
      <c r="X36" s="359">
        <f>IFERROR(IF($C36&gt;='H-32A-WP06 - Debt Service'!U$25,'H-32A-WP06 - Debt Service'!U$28/12,0),"-")</f>
        <v>0</v>
      </c>
      <c r="Y36" s="359">
        <f>IFERROR(IF($C36&gt;='H-32A-WP06 - Debt Service'!W$25,'H-32A-WP06 - Debt Service'!V$28/12,0),"-")</f>
        <v>0</v>
      </c>
      <c r="Z36" s="359">
        <f>IFERROR(IF(-SUM(Z$21:Z35)+Z$16&lt;0.000001,0,IF($C36&gt;='H-32A-WP06 - Debt Service'!W$25,'H-32A-WP06 - Debt Service'!W$28/12,0)),"-")</f>
        <v>0</v>
      </c>
      <c r="AA36" s="359">
        <f>IFERROR(IF(-SUM(AA$21:AA35)+AA$16&lt;0.000001,0,IF($C36&gt;='H-32A-WP06 - Debt Service'!Y$25,'H-32A-WP06 - Debt Service'!X$28/12,0)),"-")</f>
        <v>0</v>
      </c>
      <c r="AB36" s="359">
        <f>IFERROR(IF(-SUM(AB$21:AB35)+AB$16&lt;0.000001,0,IF($C36&gt;='H-32A-WP06 - Debt Service'!Y$25,'H-32A-WP06 - Debt Service'!Y$28/12,0)),"-")</f>
        <v>0</v>
      </c>
      <c r="AC36" s="359">
        <f>IFERROR(IF(-SUM(AC$21:AC35)+AC$16&lt;0.000001,0,IF($C36&gt;='H-32A-WP06 - Debt Service'!Z$25,'H-32A-WP06 - Debt Service'!Z$28/12,0)),"-")</f>
        <v>0</v>
      </c>
      <c r="AD36" s="359">
        <f>IFERROR(IF(-SUM(AD$21:AD35)+AD$16&lt;0.000001,0,IF($C36&gt;='H-32A-WP06 - Debt Service'!AB$25,'H-32A-WP06 - Debt Service'!AA$28/12,0)),"-")</f>
        <v>0</v>
      </c>
      <c r="AE36" s="359">
        <f>IFERROR(IF(-SUM(AE$21:AE35)+AE$16&lt;0.000001,0,IF($C36&gt;='H-32A-WP06 - Debt Service'!AC$25,'H-32A-WP06 - Debt Service'!AB$28/12,0)),"-")</f>
        <v>0</v>
      </c>
      <c r="AF36" s="359">
        <f>IFERROR(IF(-SUM(AF$21:AF35)+AF$16&lt;0.000001,0,IF($C36&gt;='H-32A-WP06 - Debt Service'!AD$25,'H-32A-WP06 - Debt Service'!AC$28/12,0)),"-")</f>
        <v>0</v>
      </c>
    </row>
    <row r="37" spans="2:32">
      <c r="B37" s="351">
        <f t="shared" si="0"/>
        <v>2020</v>
      </c>
      <c r="C37" s="368">
        <f t="shared" si="2"/>
        <v>43952</v>
      </c>
      <c r="D37" s="735">
        <v>20897.511533496054</v>
      </c>
      <c r="E37" s="359">
        <v>0</v>
      </c>
      <c r="F37" s="359">
        <f>IFERROR(IF($C37&gt;='H-32A-WP06 - Debt Service'!D$25,'H-32A-WP06 - Debt Service'!D$28/12,0),"-")</f>
        <v>0</v>
      </c>
      <c r="G37" s="359">
        <f>IFERROR(IF($C37&gt;='H-32A-WP06 - Debt Service'!E$25,'H-32A-WP06 - Debt Service'!E$28/12,0),"-")</f>
        <v>0</v>
      </c>
      <c r="H37" s="359">
        <f>IFERROR(IF($C37&gt;='H-32A-WP06 - Debt Service'!F$25,'H-32A-WP06 - Debt Service'!F$28/12,0),"-")</f>
        <v>0</v>
      </c>
      <c r="I37" s="359">
        <f>IFERROR(IF($C37&gt;='H-32A-WP06 - Debt Service'!G$25,'H-32A-WP06 - Debt Service'!G$28/12,0),"-")</f>
        <v>0</v>
      </c>
      <c r="J37" s="359">
        <f>IFERROR(IF(-SUM(J$21:J36)+J$16&lt;0.000001,0,IF($C37&gt;='H-32A-WP06 - Debt Service'!H$25,'H-32A-WP06 - Debt Service'!H$28/12,0)),"-")</f>
        <v>0</v>
      </c>
      <c r="K37" s="359">
        <f>IFERROR(IF(-SUM(K$21:K36)+K$16&lt;0.000001,0,IF($C37&gt;='H-32A-WP06 - Debt Service'!I$25,'H-32A-WP06 - Debt Service'!I$28/12,0)),"-")</f>
        <v>0</v>
      </c>
      <c r="L37" s="359">
        <f>IFERROR(IF(-SUM(L$21:L36)+L$16&lt;0.000001,0,IF($C37&gt;='H-32A-WP06 - Debt Service'!J$25,'H-32A-WP06 - Debt Service'!J$28/12,0)),"-")</f>
        <v>0</v>
      </c>
      <c r="M37" s="359">
        <f>IFERROR(IF(-SUM(M$21:M36)+M$16&lt;0.000001,0,IF($C37&gt;='H-32A-WP06 - Debt Service'!K$25,'H-32A-WP06 - Debt Service'!K$28/12,0)),"-")</f>
        <v>0</v>
      </c>
      <c r="N37" s="359">
        <f>IFERROR(IF(-SUM(N$21:N36)+N$16&lt;0.000001,0,IF($C37&gt;='H-32A-WP06 - Debt Service'!L$25,'H-32A-WP06 - Debt Service'!L$28/12,0)),"-")</f>
        <v>0</v>
      </c>
      <c r="O37" s="359">
        <f>IFERROR(IF(-SUM(O$21:O36)+O$16&lt;0.000001,0,IF($C37&gt;='H-32A-WP06 - Debt Service'!M$25,'H-32A-WP06 - Debt Service'!M$28/12,0)),"-")</f>
        <v>0</v>
      </c>
      <c r="P37" s="359">
        <f>IFERROR(IF(-SUM(P$21:P36)+P$16&lt;0.000001,0,IF($C37&gt;='H-32A-WP06 - Debt Service'!N$25,'H-32A-WP06 - Debt Service'!N$28/12,0)),"-")</f>
        <v>0</v>
      </c>
      <c r="Q37" s="449"/>
      <c r="R37" s="351">
        <f t="shared" si="1"/>
        <v>2020</v>
      </c>
      <c r="S37" s="368">
        <f t="shared" si="3"/>
        <v>43952</v>
      </c>
      <c r="T37" s="735">
        <v>2288.9914748102701</v>
      </c>
      <c r="U37" s="359">
        <f>IFERROR(IF($C37&gt;='H-32A-WP06 - Debt Service'!R$25,'H-32A-WP06 - Debt Service'!R$28/12,0),"-")</f>
        <v>0</v>
      </c>
      <c r="V37" s="359">
        <f>IFERROR(IF($C37&gt;='H-32A-WP06 - Debt Service'!S$25,'H-32A-WP06 - Debt Service'!S$28/12,0),"-")</f>
        <v>0</v>
      </c>
      <c r="W37" s="359">
        <f>IFERROR(IF($C37&gt;='H-32A-WP06 - Debt Service'!T$25,'H-32A-WP06 - Debt Service'!T$28/12,0),"-")</f>
        <v>0</v>
      </c>
      <c r="X37" s="359">
        <f>IFERROR(IF($C37&gt;='H-32A-WP06 - Debt Service'!U$25,'H-32A-WP06 - Debt Service'!U$28/12,0),"-")</f>
        <v>0</v>
      </c>
      <c r="Y37" s="359">
        <f>IFERROR(IF($C37&gt;='H-32A-WP06 - Debt Service'!W$25,'H-32A-WP06 - Debt Service'!V$28/12,0),"-")</f>
        <v>0</v>
      </c>
      <c r="Z37" s="359">
        <f>IFERROR(IF(-SUM(Z$21:Z36)+Z$16&lt;0.000001,0,IF($C37&gt;='H-32A-WP06 - Debt Service'!W$25,'H-32A-WP06 - Debt Service'!W$28/12,0)),"-")</f>
        <v>0</v>
      </c>
      <c r="AA37" s="359">
        <f>IFERROR(IF(-SUM(AA$21:AA36)+AA$16&lt;0.000001,0,IF($C37&gt;='H-32A-WP06 - Debt Service'!Y$25,'H-32A-WP06 - Debt Service'!X$28/12,0)),"-")</f>
        <v>0</v>
      </c>
      <c r="AB37" s="359">
        <f>IFERROR(IF(-SUM(AB$21:AB36)+AB$16&lt;0.000001,0,IF($C37&gt;='H-32A-WP06 - Debt Service'!Y$25,'H-32A-WP06 - Debt Service'!Y$28/12,0)),"-")</f>
        <v>0</v>
      </c>
      <c r="AC37" s="359">
        <f>IFERROR(IF(-SUM(AC$21:AC36)+AC$16&lt;0.000001,0,IF($C37&gt;='H-32A-WP06 - Debt Service'!Z$25,'H-32A-WP06 - Debt Service'!Z$28/12,0)),"-")</f>
        <v>0</v>
      </c>
      <c r="AD37" s="359">
        <f>IFERROR(IF(-SUM(AD$21:AD36)+AD$16&lt;0.000001,0,IF($C37&gt;='H-32A-WP06 - Debt Service'!AB$25,'H-32A-WP06 - Debt Service'!AA$28/12,0)),"-")</f>
        <v>0</v>
      </c>
      <c r="AE37" s="359">
        <f>IFERROR(IF(-SUM(AE$21:AE36)+AE$16&lt;0.000001,0,IF($C37&gt;='H-32A-WP06 - Debt Service'!AC$25,'H-32A-WP06 - Debt Service'!AB$28/12,0)),"-")</f>
        <v>0</v>
      </c>
      <c r="AF37" s="359">
        <f>IFERROR(IF(-SUM(AF$21:AF36)+AF$16&lt;0.000001,0,IF($C37&gt;='H-32A-WP06 - Debt Service'!AD$25,'H-32A-WP06 - Debt Service'!AC$28/12,0)),"-")</f>
        <v>0</v>
      </c>
    </row>
    <row r="38" spans="2:32">
      <c r="B38" s="351">
        <f t="shared" si="0"/>
        <v>2020</v>
      </c>
      <c r="C38" s="368">
        <f t="shared" si="2"/>
        <v>43983</v>
      </c>
      <c r="D38" s="735">
        <v>20897.511533496054</v>
      </c>
      <c r="E38" s="359">
        <v>0</v>
      </c>
      <c r="F38" s="359">
        <f>IFERROR(IF($C38&gt;='H-32A-WP06 - Debt Service'!D$25,'H-32A-WP06 - Debt Service'!D$28/12,0),"-")</f>
        <v>0</v>
      </c>
      <c r="G38" s="359">
        <f>IFERROR(IF($C38&gt;='H-32A-WP06 - Debt Service'!E$25,'H-32A-WP06 - Debt Service'!E$28/12,0),"-")</f>
        <v>0</v>
      </c>
      <c r="H38" s="359">
        <f>IFERROR(IF($C38&gt;='H-32A-WP06 - Debt Service'!F$25,'H-32A-WP06 - Debt Service'!F$28/12,0),"-")</f>
        <v>0</v>
      </c>
      <c r="I38" s="359">
        <f>IFERROR(IF($C38&gt;='H-32A-WP06 - Debt Service'!G$25,'H-32A-WP06 - Debt Service'!G$28/12,0),"-")</f>
        <v>0</v>
      </c>
      <c r="J38" s="359">
        <f>IFERROR(IF(-SUM(J$21:J37)+J$16&lt;0.000001,0,IF($C38&gt;='H-32A-WP06 - Debt Service'!H$25,'H-32A-WP06 - Debt Service'!H$28/12,0)),"-")</f>
        <v>0</v>
      </c>
      <c r="K38" s="359">
        <f>IFERROR(IF(-SUM(K$21:K37)+K$16&lt;0.000001,0,IF($C38&gt;='H-32A-WP06 - Debt Service'!I$25,'H-32A-WP06 - Debt Service'!I$28/12,0)),"-")</f>
        <v>0</v>
      </c>
      <c r="L38" s="359">
        <f>IFERROR(IF(-SUM(L$21:L37)+L$16&lt;0.000001,0,IF($C38&gt;='H-32A-WP06 - Debt Service'!J$25,'H-32A-WP06 - Debt Service'!J$28/12,0)),"-")</f>
        <v>0</v>
      </c>
      <c r="M38" s="359">
        <f>IFERROR(IF(-SUM(M$21:M37)+M$16&lt;0.000001,0,IF($C38&gt;='H-32A-WP06 - Debt Service'!K$25,'H-32A-WP06 - Debt Service'!K$28/12,0)),"-")</f>
        <v>0</v>
      </c>
      <c r="N38" s="359">
        <f>IFERROR(IF(-SUM(N$21:N37)+N$16&lt;0.000001,0,IF($C38&gt;='H-32A-WP06 - Debt Service'!L$25,'H-32A-WP06 - Debt Service'!L$28/12,0)),"-")</f>
        <v>0</v>
      </c>
      <c r="O38" s="359">
        <f>IFERROR(IF(-SUM(O$21:O37)+O$16&lt;0.000001,0,IF($C38&gt;='H-32A-WP06 - Debt Service'!M$25,'H-32A-WP06 - Debt Service'!M$28/12,0)),"-")</f>
        <v>0</v>
      </c>
      <c r="P38" s="359">
        <f>IFERROR(IF(-SUM(P$21:P37)+P$16&lt;0.000001,0,IF($C38&gt;='H-32A-WP06 - Debt Service'!N$25,'H-32A-WP06 - Debt Service'!N$28/12,0)),"-")</f>
        <v>0</v>
      </c>
      <c r="Q38" s="449"/>
      <c r="R38" s="351">
        <f t="shared" si="1"/>
        <v>2020</v>
      </c>
      <c r="S38" s="368">
        <f t="shared" si="3"/>
        <v>43983</v>
      </c>
      <c r="T38" s="735">
        <v>2288.9914748102701</v>
      </c>
      <c r="U38" s="359">
        <f>IFERROR(IF($C38&gt;='H-32A-WP06 - Debt Service'!R$25,'H-32A-WP06 - Debt Service'!R$28/12,0),"-")</f>
        <v>0</v>
      </c>
      <c r="V38" s="359">
        <f>IFERROR(IF($C38&gt;='H-32A-WP06 - Debt Service'!S$25,'H-32A-WP06 - Debt Service'!S$28/12,0),"-")</f>
        <v>0</v>
      </c>
      <c r="W38" s="359">
        <f>IFERROR(IF($C38&gt;='H-32A-WP06 - Debt Service'!T$25,'H-32A-WP06 - Debt Service'!T$28/12,0),"-")</f>
        <v>0</v>
      </c>
      <c r="X38" s="359">
        <f>IFERROR(IF($C38&gt;='H-32A-WP06 - Debt Service'!U$25,'H-32A-WP06 - Debt Service'!U$28/12,0),"-")</f>
        <v>0</v>
      </c>
      <c r="Y38" s="359">
        <f>IFERROR(IF($C38&gt;='H-32A-WP06 - Debt Service'!W$25,'H-32A-WP06 - Debt Service'!V$28/12,0),"-")</f>
        <v>0</v>
      </c>
      <c r="Z38" s="359">
        <f>IFERROR(IF(-SUM(Z$21:Z37)+Z$16&lt;0.000001,0,IF($C38&gt;='H-32A-WP06 - Debt Service'!W$25,'H-32A-WP06 - Debt Service'!W$28/12,0)),"-")</f>
        <v>0</v>
      </c>
      <c r="AA38" s="359">
        <f>IFERROR(IF(-SUM(AA$21:AA37)+AA$16&lt;0.000001,0,IF($C38&gt;='H-32A-WP06 - Debt Service'!Y$25,'H-32A-WP06 - Debt Service'!X$28/12,0)),"-")</f>
        <v>0</v>
      </c>
      <c r="AB38" s="359">
        <f>IFERROR(IF(-SUM(AB$21:AB37)+AB$16&lt;0.000001,0,IF($C38&gt;='H-32A-WP06 - Debt Service'!Y$25,'H-32A-WP06 - Debt Service'!Y$28/12,0)),"-")</f>
        <v>0</v>
      </c>
      <c r="AC38" s="359">
        <f>IFERROR(IF(-SUM(AC$21:AC37)+AC$16&lt;0.000001,0,IF($C38&gt;='H-32A-WP06 - Debt Service'!Z$25,'H-32A-WP06 - Debt Service'!Z$28/12,0)),"-")</f>
        <v>0</v>
      </c>
      <c r="AD38" s="359">
        <f>IFERROR(IF(-SUM(AD$21:AD37)+AD$16&lt;0.000001,0,IF($C38&gt;='H-32A-WP06 - Debt Service'!AB$25,'H-32A-WP06 - Debt Service'!AA$28/12,0)),"-")</f>
        <v>0</v>
      </c>
      <c r="AE38" s="359">
        <f>IFERROR(IF(-SUM(AE$21:AE37)+AE$16&lt;0.000001,0,IF($C38&gt;='H-32A-WP06 - Debt Service'!AC$25,'H-32A-WP06 - Debt Service'!AB$28/12,0)),"-")</f>
        <v>0</v>
      </c>
      <c r="AF38" s="359">
        <f>IFERROR(IF(-SUM(AF$21:AF37)+AF$16&lt;0.000001,0,IF($C38&gt;='H-32A-WP06 - Debt Service'!AD$25,'H-32A-WP06 - Debt Service'!AC$28/12,0)),"-")</f>
        <v>0</v>
      </c>
    </row>
    <row r="39" spans="2:32">
      <c r="B39" s="351">
        <f t="shared" si="0"/>
        <v>2020</v>
      </c>
      <c r="C39" s="368">
        <f t="shared" si="2"/>
        <v>44013</v>
      </c>
      <c r="D39" s="735">
        <v>20897.511533496054</v>
      </c>
      <c r="E39" s="359">
        <v>0</v>
      </c>
      <c r="F39" s="359">
        <f>IFERROR(IF($C39&gt;='H-32A-WP06 - Debt Service'!D$25,'H-32A-WP06 - Debt Service'!D$28/12,0),"-")</f>
        <v>0</v>
      </c>
      <c r="G39" s="359">
        <f>IFERROR(IF($C39&gt;='H-32A-WP06 - Debt Service'!E$25,'H-32A-WP06 - Debt Service'!E$28/12,0),"-")</f>
        <v>0</v>
      </c>
      <c r="H39" s="359">
        <f>IFERROR(IF($C39&gt;='H-32A-WP06 - Debt Service'!F$25,'H-32A-WP06 - Debt Service'!F$28/12,0),"-")</f>
        <v>0</v>
      </c>
      <c r="I39" s="359">
        <f>IFERROR(IF($C39&gt;='H-32A-WP06 - Debt Service'!G$25,'H-32A-WP06 - Debt Service'!G$28/12,0),"-")</f>
        <v>0</v>
      </c>
      <c r="J39" s="359">
        <f>IFERROR(IF(-SUM(J$21:J38)+J$16&lt;0.000001,0,IF($C39&gt;='H-32A-WP06 - Debt Service'!H$25,'H-32A-WP06 - Debt Service'!H$28/12,0)),"-")</f>
        <v>0</v>
      </c>
      <c r="K39" s="359">
        <f>IFERROR(IF(-SUM(K$21:K38)+K$16&lt;0.000001,0,IF($C39&gt;='H-32A-WP06 - Debt Service'!I$25,'H-32A-WP06 - Debt Service'!I$28/12,0)),"-")</f>
        <v>0</v>
      </c>
      <c r="L39" s="359">
        <f>IFERROR(IF(-SUM(L$21:L38)+L$16&lt;0.000001,0,IF($C39&gt;='H-32A-WP06 - Debt Service'!J$25,'H-32A-WP06 - Debt Service'!J$28/12,0)),"-")</f>
        <v>0</v>
      </c>
      <c r="M39" s="359">
        <f>IFERROR(IF(-SUM(M$21:M38)+M$16&lt;0.000001,0,IF($C39&gt;='H-32A-WP06 - Debt Service'!K$25,'H-32A-WP06 - Debt Service'!K$28/12,0)),"-")</f>
        <v>0</v>
      </c>
      <c r="N39" s="359">
        <f>IFERROR(IF(-SUM(N$21:N38)+N$16&lt;0.000001,0,IF($C39&gt;='H-32A-WP06 - Debt Service'!L$25,'H-32A-WP06 - Debt Service'!L$28/12,0)),"-")</f>
        <v>0</v>
      </c>
      <c r="O39" s="359">
        <f>IFERROR(IF(-SUM(O$21:O38)+O$16&lt;0.000001,0,IF($C39&gt;='H-32A-WP06 - Debt Service'!M$25,'H-32A-WP06 - Debt Service'!M$28/12,0)),"-")</f>
        <v>0</v>
      </c>
      <c r="P39" s="359">
        <f>IFERROR(IF(-SUM(P$21:P38)+P$16&lt;0.000001,0,IF($C39&gt;='H-32A-WP06 - Debt Service'!N$25,'H-32A-WP06 - Debt Service'!N$28/12,0)),"-")</f>
        <v>0</v>
      </c>
      <c r="Q39" s="449"/>
      <c r="R39" s="351">
        <f t="shared" si="1"/>
        <v>2020</v>
      </c>
      <c r="S39" s="368">
        <f t="shared" si="3"/>
        <v>44013</v>
      </c>
      <c r="T39" s="735">
        <v>2288.9914748102701</v>
      </c>
      <c r="U39" s="359">
        <f>IFERROR(IF($C39&gt;='H-32A-WP06 - Debt Service'!R$25,'H-32A-WP06 - Debt Service'!R$28/12,0),"-")</f>
        <v>0</v>
      </c>
      <c r="V39" s="359">
        <f>IFERROR(IF($C39&gt;='H-32A-WP06 - Debt Service'!S$25,'H-32A-WP06 - Debt Service'!S$28/12,0),"-")</f>
        <v>0</v>
      </c>
      <c r="W39" s="359">
        <f>IFERROR(IF($C39&gt;='H-32A-WP06 - Debt Service'!T$25,'H-32A-WP06 - Debt Service'!T$28/12,0),"-")</f>
        <v>0</v>
      </c>
      <c r="X39" s="359">
        <f>IFERROR(IF($C39&gt;='H-32A-WP06 - Debt Service'!U$25,'H-32A-WP06 - Debt Service'!U$28/12,0),"-")</f>
        <v>0</v>
      </c>
      <c r="Y39" s="359">
        <f>IFERROR(IF($C39&gt;='H-32A-WP06 - Debt Service'!W$25,'H-32A-WP06 - Debt Service'!V$28/12,0),"-")</f>
        <v>0</v>
      </c>
      <c r="Z39" s="359">
        <f>IFERROR(IF(-SUM(Z$21:Z38)+Z$16&lt;0.000001,0,IF($C39&gt;='H-32A-WP06 - Debt Service'!W$25,'H-32A-WP06 - Debt Service'!W$28/12,0)),"-")</f>
        <v>0</v>
      </c>
      <c r="AA39" s="359">
        <f>IFERROR(IF(-SUM(AA$21:AA38)+AA$16&lt;0.000001,0,IF($C39&gt;='H-32A-WP06 - Debt Service'!Y$25,'H-32A-WP06 - Debt Service'!X$28/12,0)),"-")</f>
        <v>0</v>
      </c>
      <c r="AB39" s="359">
        <f>IFERROR(IF(-SUM(AB$21:AB38)+AB$16&lt;0.000001,0,IF($C39&gt;='H-32A-WP06 - Debt Service'!Y$25,'H-32A-WP06 - Debt Service'!Y$28/12,0)),"-")</f>
        <v>0</v>
      </c>
      <c r="AC39" s="359">
        <f>IFERROR(IF(-SUM(AC$21:AC38)+AC$16&lt;0.000001,0,IF($C39&gt;='H-32A-WP06 - Debt Service'!Z$25,'H-32A-WP06 - Debt Service'!Z$28/12,0)),"-")</f>
        <v>0</v>
      </c>
      <c r="AD39" s="359">
        <f>IFERROR(IF(-SUM(AD$21:AD38)+AD$16&lt;0.000001,0,IF($C39&gt;='H-32A-WP06 - Debt Service'!AB$25,'H-32A-WP06 - Debt Service'!AA$28/12,0)),"-")</f>
        <v>0</v>
      </c>
      <c r="AE39" s="359">
        <f>IFERROR(IF(-SUM(AE$21:AE38)+AE$16&lt;0.000001,0,IF($C39&gt;='H-32A-WP06 - Debt Service'!AC$25,'H-32A-WP06 - Debt Service'!AB$28/12,0)),"-")</f>
        <v>0</v>
      </c>
      <c r="AF39" s="359">
        <f>IFERROR(IF(-SUM(AF$21:AF38)+AF$16&lt;0.000001,0,IF($C39&gt;='H-32A-WP06 - Debt Service'!AD$25,'H-32A-WP06 - Debt Service'!AC$28/12,0)),"-")</f>
        <v>0</v>
      </c>
    </row>
    <row r="40" spans="2:32">
      <c r="B40" s="351">
        <f t="shared" si="0"/>
        <v>2020</v>
      </c>
      <c r="C40" s="368">
        <f t="shared" si="2"/>
        <v>44044</v>
      </c>
      <c r="D40" s="735">
        <v>20897.511533496054</v>
      </c>
      <c r="E40" s="359">
        <v>0</v>
      </c>
      <c r="F40" s="359">
        <f>IFERROR(IF($C40&gt;='H-32A-WP06 - Debt Service'!D$25,'H-32A-WP06 - Debt Service'!D$28/12,0),"-")</f>
        <v>0</v>
      </c>
      <c r="G40" s="359">
        <f>IFERROR(IF($C40&gt;='H-32A-WP06 - Debt Service'!E$25,'H-32A-WP06 - Debt Service'!E$28/12,0),"-")</f>
        <v>0</v>
      </c>
      <c r="H40" s="359">
        <f>IFERROR(IF($C40&gt;='H-32A-WP06 - Debt Service'!F$25,'H-32A-WP06 - Debt Service'!F$28/12,0),"-")</f>
        <v>0</v>
      </c>
      <c r="I40" s="359">
        <f>IFERROR(IF($C40&gt;='H-32A-WP06 - Debt Service'!G$25,'H-32A-WP06 - Debt Service'!G$28/12,0),"-")</f>
        <v>0</v>
      </c>
      <c r="J40" s="359">
        <f>IFERROR(IF(-SUM(J$21:J39)+J$16&lt;0.000001,0,IF($C40&gt;='H-32A-WP06 - Debt Service'!H$25,'H-32A-WP06 - Debt Service'!H$28/12,0)),"-")</f>
        <v>0</v>
      </c>
      <c r="K40" s="359">
        <f>IFERROR(IF(-SUM(K$21:K39)+K$16&lt;0.000001,0,IF($C40&gt;='H-32A-WP06 - Debt Service'!I$25,'H-32A-WP06 - Debt Service'!I$28/12,0)),"-")</f>
        <v>0</v>
      </c>
      <c r="L40" s="359">
        <f>IFERROR(IF(-SUM(L$21:L39)+L$16&lt;0.000001,0,IF($C40&gt;='H-32A-WP06 - Debt Service'!J$25,'H-32A-WP06 - Debt Service'!J$28/12,0)),"-")</f>
        <v>0</v>
      </c>
      <c r="M40" s="359">
        <f>IFERROR(IF(-SUM(M$21:M39)+M$16&lt;0.000001,0,IF($C40&gt;='H-32A-WP06 - Debt Service'!K$25,'H-32A-WP06 - Debt Service'!K$28/12,0)),"-")</f>
        <v>0</v>
      </c>
      <c r="N40" s="359">
        <f>IFERROR(IF(-SUM(N$21:N39)+N$16&lt;0.000001,0,IF($C40&gt;='H-32A-WP06 - Debt Service'!L$25,'H-32A-WP06 - Debt Service'!L$28/12,0)),"-")</f>
        <v>0</v>
      </c>
      <c r="O40" s="359">
        <f>IFERROR(IF(-SUM(O$21:O39)+O$16&lt;0.000001,0,IF($C40&gt;='H-32A-WP06 - Debt Service'!M$25,'H-32A-WP06 - Debt Service'!M$28/12,0)),"-")</f>
        <v>0</v>
      </c>
      <c r="P40" s="359">
        <f>IFERROR(IF(-SUM(P$21:P39)+P$16&lt;0.000001,0,IF($C40&gt;='H-32A-WP06 - Debt Service'!N$25,'H-32A-WP06 - Debt Service'!N$28/12,0)),"-")</f>
        <v>0</v>
      </c>
      <c r="Q40" s="449"/>
      <c r="R40" s="351">
        <f t="shared" si="1"/>
        <v>2020</v>
      </c>
      <c r="S40" s="368">
        <f t="shared" si="3"/>
        <v>44044</v>
      </c>
      <c r="T40" s="735">
        <v>2288.9914748102701</v>
      </c>
      <c r="U40" s="359">
        <f>IFERROR(IF($C40&gt;='H-32A-WP06 - Debt Service'!R$25,'H-32A-WP06 - Debt Service'!R$28/12,0),"-")</f>
        <v>0</v>
      </c>
      <c r="V40" s="359">
        <f>IFERROR(IF($C40&gt;='H-32A-WP06 - Debt Service'!S$25,'H-32A-WP06 - Debt Service'!S$28/12,0),"-")</f>
        <v>0</v>
      </c>
      <c r="W40" s="359">
        <f>IFERROR(IF($C40&gt;='H-32A-WP06 - Debt Service'!T$25,'H-32A-WP06 - Debt Service'!T$28/12,0),"-")</f>
        <v>0</v>
      </c>
      <c r="X40" s="359">
        <f>IFERROR(IF($C40&gt;='H-32A-WP06 - Debt Service'!U$25,'H-32A-WP06 - Debt Service'!U$28/12,0),"-")</f>
        <v>0</v>
      </c>
      <c r="Y40" s="359">
        <f>IFERROR(IF($C40&gt;='H-32A-WP06 - Debt Service'!W$25,'H-32A-WP06 - Debt Service'!V$28/12,0),"-")</f>
        <v>0</v>
      </c>
      <c r="Z40" s="359">
        <f>IFERROR(IF(-SUM(Z$21:Z39)+Z$16&lt;0.000001,0,IF($C40&gt;='H-32A-WP06 - Debt Service'!W$25,'H-32A-WP06 - Debt Service'!W$28/12,0)),"-")</f>
        <v>0</v>
      </c>
      <c r="AA40" s="359">
        <f>IFERROR(IF(-SUM(AA$21:AA39)+AA$16&lt;0.000001,0,IF($C40&gt;='H-32A-WP06 - Debt Service'!Y$25,'H-32A-WP06 - Debt Service'!X$28/12,0)),"-")</f>
        <v>0</v>
      </c>
      <c r="AB40" s="359">
        <f>IFERROR(IF(-SUM(AB$21:AB39)+AB$16&lt;0.000001,0,IF($C40&gt;='H-32A-WP06 - Debt Service'!Y$25,'H-32A-WP06 - Debt Service'!Y$28/12,0)),"-")</f>
        <v>0</v>
      </c>
      <c r="AC40" s="359">
        <f>IFERROR(IF(-SUM(AC$21:AC39)+AC$16&lt;0.000001,0,IF($C40&gt;='H-32A-WP06 - Debt Service'!Z$25,'H-32A-WP06 - Debt Service'!Z$28/12,0)),"-")</f>
        <v>0</v>
      </c>
      <c r="AD40" s="359">
        <f>IFERROR(IF(-SUM(AD$21:AD39)+AD$16&lt;0.000001,0,IF($C40&gt;='H-32A-WP06 - Debt Service'!AB$25,'H-32A-WP06 - Debt Service'!AA$28/12,0)),"-")</f>
        <v>0</v>
      </c>
      <c r="AE40" s="359">
        <f>IFERROR(IF(-SUM(AE$21:AE39)+AE$16&lt;0.000001,0,IF($C40&gt;='H-32A-WP06 - Debt Service'!AC$25,'H-32A-WP06 - Debt Service'!AB$28/12,0)),"-")</f>
        <v>0</v>
      </c>
      <c r="AF40" s="359">
        <f>IFERROR(IF(-SUM(AF$21:AF39)+AF$16&lt;0.000001,0,IF($C40&gt;='H-32A-WP06 - Debt Service'!AD$25,'H-32A-WP06 - Debt Service'!AC$28/12,0)),"-")</f>
        <v>0</v>
      </c>
    </row>
    <row r="41" spans="2:32">
      <c r="B41" s="351">
        <f t="shared" si="0"/>
        <v>2020</v>
      </c>
      <c r="C41" s="368">
        <f t="shared" si="2"/>
        <v>44075</v>
      </c>
      <c r="D41" s="735">
        <v>45854.55538213723</v>
      </c>
      <c r="E41" s="359">
        <v>0</v>
      </c>
      <c r="F41" s="359">
        <f>IFERROR(IF($C41&gt;='H-32A-WP06 - Debt Service'!D$25,'H-32A-WP06 - Debt Service'!D$28/12,0),"-")</f>
        <v>0</v>
      </c>
      <c r="G41" s="359">
        <f>IFERROR(IF($C41&gt;='H-32A-WP06 - Debt Service'!E$25,'H-32A-WP06 - Debt Service'!E$28/12,0),"-")</f>
        <v>0</v>
      </c>
      <c r="H41" s="359">
        <f>IFERROR(IF($C41&gt;='H-32A-WP06 - Debt Service'!F$25,'H-32A-WP06 - Debt Service'!F$28/12,0),"-")</f>
        <v>0</v>
      </c>
      <c r="I41" s="359">
        <f>IFERROR(IF($C41&gt;='H-32A-WP06 - Debt Service'!G$25,'H-32A-WP06 - Debt Service'!G$28/12,0),"-")</f>
        <v>0</v>
      </c>
      <c r="J41" s="359">
        <f>IFERROR(IF(-SUM(J$21:J40)+J$16&lt;0.000001,0,IF($C41&gt;='H-32A-WP06 - Debt Service'!H$25,'H-32A-WP06 - Debt Service'!H$28/12,0)),"-")</f>
        <v>0</v>
      </c>
      <c r="K41" s="359">
        <f>IFERROR(IF(-SUM(K$21:K40)+K$16&lt;0.000001,0,IF($C41&gt;='H-32A-WP06 - Debt Service'!I$25,'H-32A-WP06 - Debt Service'!I$28/12,0)),"-")</f>
        <v>0</v>
      </c>
      <c r="L41" s="359">
        <f>IFERROR(IF(-SUM(L$21:L40)+L$16&lt;0.000001,0,IF($C41&gt;='H-32A-WP06 - Debt Service'!J$25,'H-32A-WP06 - Debt Service'!J$28/12,0)),"-")</f>
        <v>0</v>
      </c>
      <c r="M41" s="359">
        <f>IFERROR(IF(-SUM(M$21:M40)+M$16&lt;0.000001,0,IF($C41&gt;='H-32A-WP06 - Debt Service'!K$25,'H-32A-WP06 - Debt Service'!K$28/12,0)),"-")</f>
        <v>0</v>
      </c>
      <c r="N41" s="359">
        <f>IFERROR(IF(-SUM(N$21:N40)+N$16&lt;0.000001,0,IF($C41&gt;='H-32A-WP06 - Debt Service'!L$25,'H-32A-WP06 - Debt Service'!L$28/12,0)),"-")</f>
        <v>0</v>
      </c>
      <c r="O41" s="359">
        <f>IFERROR(IF(-SUM(O$21:O40)+O$16&lt;0.000001,0,IF($C41&gt;='H-32A-WP06 - Debt Service'!M$25,'H-32A-WP06 - Debt Service'!M$28/12,0)),"-")</f>
        <v>0</v>
      </c>
      <c r="P41" s="359">
        <f>IFERROR(IF(-SUM(P$21:P40)+P$16&lt;0.000001,0,IF($C41&gt;='H-32A-WP06 - Debt Service'!N$25,'H-32A-WP06 - Debt Service'!N$28/12,0)),"-")</f>
        <v>0</v>
      </c>
      <c r="Q41" s="449"/>
      <c r="R41" s="351">
        <f t="shared" si="1"/>
        <v>2020</v>
      </c>
      <c r="S41" s="368">
        <f t="shared" si="3"/>
        <v>44075</v>
      </c>
      <c r="T41" s="735">
        <v>2288.9914748102701</v>
      </c>
      <c r="U41" s="359">
        <f>IFERROR(IF($C41&gt;='H-32A-WP06 - Debt Service'!R$25,'H-32A-WP06 - Debt Service'!R$28/12,0),"-")</f>
        <v>0</v>
      </c>
      <c r="V41" s="359">
        <f>IFERROR(IF($C41&gt;='H-32A-WP06 - Debt Service'!S$25,'H-32A-WP06 - Debt Service'!S$28/12,0),"-")</f>
        <v>0</v>
      </c>
      <c r="W41" s="359">
        <f>IFERROR(IF($C41&gt;='H-32A-WP06 - Debt Service'!T$25,'H-32A-WP06 - Debt Service'!T$28/12,0),"-")</f>
        <v>0</v>
      </c>
      <c r="X41" s="359">
        <f>IFERROR(IF($C41&gt;='H-32A-WP06 - Debt Service'!U$25,'H-32A-WP06 - Debt Service'!U$28/12,0),"-")</f>
        <v>0</v>
      </c>
      <c r="Y41" s="359">
        <f>IFERROR(IF($C41&gt;='H-32A-WP06 - Debt Service'!W$25,'H-32A-WP06 - Debt Service'!V$28/12,0),"-")</f>
        <v>0</v>
      </c>
      <c r="Z41" s="359">
        <f>IFERROR(IF(-SUM(Z$21:Z40)+Z$16&lt;0.000001,0,IF($C41&gt;='H-32A-WP06 - Debt Service'!W$25,'H-32A-WP06 - Debt Service'!W$28/12,0)),"-")</f>
        <v>0</v>
      </c>
      <c r="AA41" s="359">
        <f>IFERROR(IF(-SUM(AA$21:AA40)+AA$16&lt;0.000001,0,IF($C41&gt;='H-32A-WP06 - Debt Service'!Y$25,'H-32A-WP06 - Debt Service'!X$28/12,0)),"-")</f>
        <v>0</v>
      </c>
      <c r="AB41" s="359">
        <f>IFERROR(IF(-SUM(AB$21:AB40)+AB$16&lt;0.000001,0,IF($C41&gt;='H-32A-WP06 - Debt Service'!Y$25,'H-32A-WP06 - Debt Service'!Y$28/12,0)),"-")</f>
        <v>0</v>
      </c>
      <c r="AC41" s="359">
        <f>IFERROR(IF(-SUM(AC$21:AC40)+AC$16&lt;0.000001,0,IF($C41&gt;='H-32A-WP06 - Debt Service'!Z$25,'H-32A-WP06 - Debt Service'!Z$28/12,0)),"-")</f>
        <v>0</v>
      </c>
      <c r="AD41" s="359">
        <f>IFERROR(IF(-SUM(AD$21:AD40)+AD$16&lt;0.000001,0,IF($C41&gt;='H-32A-WP06 - Debt Service'!AB$25,'H-32A-WP06 - Debt Service'!AA$28/12,0)),"-")</f>
        <v>0</v>
      </c>
      <c r="AE41" s="359">
        <f>IFERROR(IF(-SUM(AE$21:AE40)+AE$16&lt;0.000001,0,IF($C41&gt;='H-32A-WP06 - Debt Service'!AC$25,'H-32A-WP06 - Debt Service'!AB$28/12,0)),"-")</f>
        <v>0</v>
      </c>
      <c r="AF41" s="359">
        <f>IFERROR(IF(-SUM(AF$21:AF40)+AF$16&lt;0.000001,0,IF($C41&gt;='H-32A-WP06 - Debt Service'!AD$25,'H-32A-WP06 - Debt Service'!AC$28/12,0)),"-")</f>
        <v>0</v>
      </c>
    </row>
    <row r="42" spans="2:32">
      <c r="B42" s="351">
        <f t="shared" si="0"/>
        <v>2020</v>
      </c>
      <c r="C42" s="368">
        <f t="shared" si="2"/>
        <v>44105</v>
      </c>
      <c r="D42" s="735">
        <v>45854.55538213723</v>
      </c>
      <c r="E42" s="359">
        <v>0</v>
      </c>
      <c r="F42" s="359">
        <f>IFERROR(IF($C42&gt;='H-32A-WP06 - Debt Service'!D$25,'H-32A-WP06 - Debt Service'!D$28/12,0),"-")</f>
        <v>0</v>
      </c>
      <c r="G42" s="359">
        <f>IFERROR(IF($C42&gt;='H-32A-WP06 - Debt Service'!E$25,'H-32A-WP06 - Debt Service'!E$28/12,0),"-")</f>
        <v>0</v>
      </c>
      <c r="H42" s="359">
        <f>IFERROR(IF($C42&gt;='H-32A-WP06 - Debt Service'!F$25,'H-32A-WP06 - Debt Service'!F$28/12,0),"-")</f>
        <v>0</v>
      </c>
      <c r="I42" s="359">
        <f>IFERROR(IF($C42&gt;='H-32A-WP06 - Debt Service'!G$25,'H-32A-WP06 - Debt Service'!G$28/12,0),"-")</f>
        <v>0</v>
      </c>
      <c r="J42" s="359">
        <f>IFERROR(IF(-SUM(J$21:J41)+J$16&lt;0.000001,0,IF($C42&gt;='H-32A-WP06 - Debt Service'!H$25,'H-32A-WP06 - Debt Service'!H$28/12,0)),"-")</f>
        <v>0</v>
      </c>
      <c r="K42" s="359">
        <f>IFERROR(IF(-SUM(K$21:K41)+K$16&lt;0.000001,0,IF($C42&gt;='H-32A-WP06 - Debt Service'!I$25,'H-32A-WP06 - Debt Service'!I$28/12,0)),"-")</f>
        <v>0</v>
      </c>
      <c r="L42" s="359">
        <f>IFERROR(IF(-SUM(L$21:L41)+L$16&lt;0.000001,0,IF($C42&gt;='H-32A-WP06 - Debt Service'!J$25,'H-32A-WP06 - Debt Service'!J$28/12,0)),"-")</f>
        <v>0</v>
      </c>
      <c r="M42" s="359">
        <f>IFERROR(IF(-SUM(M$21:M41)+M$16&lt;0.000001,0,IF($C42&gt;='H-32A-WP06 - Debt Service'!K$25,'H-32A-WP06 - Debt Service'!K$28/12,0)),"-")</f>
        <v>0</v>
      </c>
      <c r="N42" s="359">
        <f>IFERROR(IF(-SUM(N$21:N41)+N$16&lt;0.000001,0,IF($C42&gt;='H-32A-WP06 - Debt Service'!L$25,'H-32A-WP06 - Debt Service'!L$28/12,0)),"-")</f>
        <v>0</v>
      </c>
      <c r="O42" s="359">
        <f>IFERROR(IF(-SUM(O$21:O41)+O$16&lt;0.000001,0,IF($C42&gt;='H-32A-WP06 - Debt Service'!M$25,'H-32A-WP06 - Debt Service'!M$28/12,0)),"-")</f>
        <v>0</v>
      </c>
      <c r="P42" s="359">
        <f>IFERROR(IF(-SUM(P$21:P41)+P$16&lt;0.000001,0,IF($C42&gt;='H-32A-WP06 - Debt Service'!N$25,'H-32A-WP06 - Debt Service'!N$28/12,0)),"-")</f>
        <v>0</v>
      </c>
      <c r="Q42" s="449"/>
      <c r="R42" s="351">
        <f t="shared" si="1"/>
        <v>2020</v>
      </c>
      <c r="S42" s="368">
        <f t="shared" si="3"/>
        <v>44105</v>
      </c>
      <c r="T42" s="735">
        <v>2288.9914748102701</v>
      </c>
      <c r="U42" s="359">
        <f>IFERROR(IF($C42&gt;='H-32A-WP06 - Debt Service'!R$25,'H-32A-WP06 - Debt Service'!R$28/12,0),"-")</f>
        <v>0</v>
      </c>
      <c r="V42" s="359">
        <f>IFERROR(IF($C42&gt;='H-32A-WP06 - Debt Service'!S$25,'H-32A-WP06 - Debt Service'!S$28/12,0),"-")</f>
        <v>0</v>
      </c>
      <c r="W42" s="359">
        <f>IFERROR(IF($C42&gt;='H-32A-WP06 - Debt Service'!T$25,'H-32A-WP06 - Debt Service'!T$28/12,0),"-")</f>
        <v>0</v>
      </c>
      <c r="X42" s="359">
        <f>IFERROR(IF($C42&gt;='H-32A-WP06 - Debt Service'!U$25,'H-32A-WP06 - Debt Service'!U$28/12,0),"-")</f>
        <v>0</v>
      </c>
      <c r="Y42" s="359">
        <f>IFERROR(IF($C42&gt;='H-32A-WP06 - Debt Service'!W$25,'H-32A-WP06 - Debt Service'!V$28/12,0),"-")</f>
        <v>0</v>
      </c>
      <c r="Z42" s="359">
        <f>IFERROR(IF(-SUM(Z$21:Z41)+Z$16&lt;0.000001,0,IF($C42&gt;='H-32A-WP06 - Debt Service'!W$25,'H-32A-WP06 - Debt Service'!W$28/12,0)),"-")</f>
        <v>0</v>
      </c>
      <c r="AA42" s="359">
        <f>IFERROR(IF(-SUM(AA$21:AA41)+AA$16&lt;0.000001,0,IF($C42&gt;='H-32A-WP06 - Debt Service'!Y$25,'H-32A-WP06 - Debt Service'!X$28/12,0)),"-")</f>
        <v>0</v>
      </c>
      <c r="AB42" s="359">
        <f>IFERROR(IF(-SUM(AB$21:AB41)+AB$16&lt;0.000001,0,IF($C42&gt;='H-32A-WP06 - Debt Service'!Y$25,'H-32A-WP06 - Debt Service'!Y$28/12,0)),"-")</f>
        <v>0</v>
      </c>
      <c r="AC42" s="359">
        <f>IFERROR(IF(-SUM(AC$21:AC41)+AC$16&lt;0.000001,0,IF($C42&gt;='H-32A-WP06 - Debt Service'!Z$25,'H-32A-WP06 - Debt Service'!Z$28/12,0)),"-")</f>
        <v>0</v>
      </c>
      <c r="AD42" s="359">
        <f>IFERROR(IF(-SUM(AD$21:AD41)+AD$16&lt;0.000001,0,IF($C42&gt;='H-32A-WP06 - Debt Service'!AB$25,'H-32A-WP06 - Debt Service'!AA$28/12,0)),"-")</f>
        <v>0</v>
      </c>
      <c r="AE42" s="359">
        <f>IFERROR(IF(-SUM(AE$21:AE41)+AE$16&lt;0.000001,0,IF($C42&gt;='H-32A-WP06 - Debt Service'!AC$25,'H-32A-WP06 - Debt Service'!AB$28/12,0)),"-")</f>
        <v>0</v>
      </c>
      <c r="AF42" s="359">
        <f>IFERROR(IF(-SUM(AF$21:AF41)+AF$16&lt;0.000001,0,IF($C42&gt;='H-32A-WP06 - Debt Service'!AD$25,'H-32A-WP06 - Debt Service'!AC$28/12,0)),"-")</f>
        <v>0</v>
      </c>
    </row>
    <row r="43" spans="2:32">
      <c r="B43" s="351">
        <f t="shared" si="0"/>
        <v>2020</v>
      </c>
      <c r="C43" s="368">
        <f t="shared" si="2"/>
        <v>44136</v>
      </c>
      <c r="D43" s="735">
        <v>45854.55538213723</v>
      </c>
      <c r="E43" s="359">
        <v>0</v>
      </c>
      <c r="F43" s="359">
        <f>IFERROR(IF($C43&gt;='H-32A-WP06 - Debt Service'!D$25,'H-32A-WP06 - Debt Service'!D$28/12,0),"-")</f>
        <v>0</v>
      </c>
      <c r="G43" s="359">
        <f>IFERROR(IF($C43&gt;='H-32A-WP06 - Debt Service'!E$25,'H-32A-WP06 - Debt Service'!E$28/12,0),"-")</f>
        <v>0</v>
      </c>
      <c r="H43" s="359">
        <f>IFERROR(IF($C43&gt;='H-32A-WP06 - Debt Service'!F$25,'H-32A-WP06 - Debt Service'!F$28/12,0),"-")</f>
        <v>0</v>
      </c>
      <c r="I43" s="359">
        <f>IFERROR(IF($C43&gt;='H-32A-WP06 - Debt Service'!G$25,'H-32A-WP06 - Debt Service'!G$28/12,0),"-")</f>
        <v>0</v>
      </c>
      <c r="J43" s="359">
        <f>IFERROR(IF(-SUM(J$21:J42)+J$16&lt;0.000001,0,IF($C43&gt;='H-32A-WP06 - Debt Service'!H$25,'H-32A-WP06 - Debt Service'!H$28/12,0)),"-")</f>
        <v>0</v>
      </c>
      <c r="K43" s="359">
        <f>IFERROR(IF(-SUM(K$21:K42)+K$16&lt;0.000001,0,IF($C43&gt;='H-32A-WP06 - Debt Service'!I$25,'H-32A-WP06 - Debt Service'!I$28/12,0)),"-")</f>
        <v>0</v>
      </c>
      <c r="L43" s="359">
        <f>IFERROR(IF(-SUM(L$21:L42)+L$16&lt;0.000001,0,IF($C43&gt;='H-32A-WP06 - Debt Service'!J$25,'H-32A-WP06 - Debt Service'!J$28/12,0)),"-")</f>
        <v>0</v>
      </c>
      <c r="M43" s="359">
        <f>IFERROR(IF(-SUM(M$21:M42)+M$16&lt;0.000001,0,IF($C43&gt;='H-32A-WP06 - Debt Service'!K$25,'H-32A-WP06 - Debt Service'!K$28/12,0)),"-")</f>
        <v>0</v>
      </c>
      <c r="N43" s="359">
        <f>IFERROR(IF(-SUM(N$21:N42)+N$16&lt;0.000001,0,IF($C43&gt;='H-32A-WP06 - Debt Service'!L$25,'H-32A-WP06 - Debt Service'!L$28/12,0)),"-")</f>
        <v>0</v>
      </c>
      <c r="O43" s="359">
        <f>IFERROR(IF(-SUM(O$21:O42)+O$16&lt;0.000001,0,IF($C43&gt;='H-32A-WP06 - Debt Service'!M$25,'H-32A-WP06 - Debt Service'!M$28/12,0)),"-")</f>
        <v>0</v>
      </c>
      <c r="P43" s="359">
        <f>IFERROR(IF(-SUM(P$21:P42)+P$16&lt;0.000001,0,IF($C43&gt;='H-32A-WP06 - Debt Service'!N$25,'H-32A-WP06 - Debt Service'!N$28/12,0)),"-")</f>
        <v>0</v>
      </c>
      <c r="Q43" s="449"/>
      <c r="R43" s="351">
        <f t="shared" si="1"/>
        <v>2020</v>
      </c>
      <c r="S43" s="368">
        <f t="shared" si="3"/>
        <v>44136</v>
      </c>
      <c r="T43" s="735">
        <v>2288.9914748102701</v>
      </c>
      <c r="U43" s="359">
        <f>IFERROR(IF($C43&gt;='H-32A-WP06 - Debt Service'!R$25,'H-32A-WP06 - Debt Service'!R$28/12,0),"-")</f>
        <v>0</v>
      </c>
      <c r="V43" s="359">
        <f>IFERROR(IF($C43&gt;='H-32A-WP06 - Debt Service'!S$25,'H-32A-WP06 - Debt Service'!S$28/12,0),"-")</f>
        <v>0</v>
      </c>
      <c r="W43" s="359">
        <f>IFERROR(IF($C43&gt;='H-32A-WP06 - Debt Service'!T$25,'H-32A-WP06 - Debt Service'!T$28/12,0),"-")</f>
        <v>0</v>
      </c>
      <c r="X43" s="359">
        <f>IFERROR(IF($C43&gt;='H-32A-WP06 - Debt Service'!U$25,'H-32A-WP06 - Debt Service'!U$28/12,0),"-")</f>
        <v>0</v>
      </c>
      <c r="Y43" s="359">
        <f>IFERROR(IF($C43&gt;='H-32A-WP06 - Debt Service'!W$25,'H-32A-WP06 - Debt Service'!V$28/12,0),"-")</f>
        <v>0</v>
      </c>
      <c r="Z43" s="359">
        <f>IFERROR(IF(-SUM(Z$21:Z42)+Z$16&lt;0.000001,0,IF($C43&gt;='H-32A-WP06 - Debt Service'!W$25,'H-32A-WP06 - Debt Service'!W$28/12,0)),"-")</f>
        <v>0</v>
      </c>
      <c r="AA43" s="359">
        <f>IFERROR(IF(-SUM(AA$21:AA42)+AA$16&lt;0.000001,0,IF($C43&gt;='H-32A-WP06 - Debt Service'!Y$25,'H-32A-WP06 - Debt Service'!X$28/12,0)),"-")</f>
        <v>0</v>
      </c>
      <c r="AB43" s="359">
        <f>IFERROR(IF(-SUM(AB$21:AB42)+AB$16&lt;0.000001,0,IF($C43&gt;='H-32A-WP06 - Debt Service'!Y$25,'H-32A-WP06 - Debt Service'!Y$28/12,0)),"-")</f>
        <v>0</v>
      </c>
      <c r="AC43" s="359">
        <f>IFERROR(IF(-SUM(AC$21:AC42)+AC$16&lt;0.000001,0,IF($C43&gt;='H-32A-WP06 - Debt Service'!Z$25,'H-32A-WP06 - Debt Service'!Z$28/12,0)),"-")</f>
        <v>0</v>
      </c>
      <c r="AD43" s="359">
        <f>IFERROR(IF(-SUM(AD$21:AD42)+AD$16&lt;0.000001,0,IF($C43&gt;='H-32A-WP06 - Debt Service'!AB$25,'H-32A-WP06 - Debt Service'!AA$28/12,0)),"-")</f>
        <v>0</v>
      </c>
      <c r="AE43" s="359">
        <f>IFERROR(IF(-SUM(AE$21:AE42)+AE$16&lt;0.000001,0,IF($C43&gt;='H-32A-WP06 - Debt Service'!AC$25,'H-32A-WP06 - Debt Service'!AB$28/12,0)),"-")</f>
        <v>0</v>
      </c>
      <c r="AF43" s="359">
        <f>IFERROR(IF(-SUM(AF$21:AF42)+AF$16&lt;0.000001,0,IF($C43&gt;='H-32A-WP06 - Debt Service'!AD$25,'H-32A-WP06 - Debt Service'!AC$28/12,0)),"-")</f>
        <v>0</v>
      </c>
    </row>
    <row r="44" spans="2:32">
      <c r="B44" s="351">
        <f t="shared" si="0"/>
        <v>2020</v>
      </c>
      <c r="C44" s="368">
        <f t="shared" si="2"/>
        <v>44166</v>
      </c>
      <c r="D44" s="735">
        <v>52461.989031961115</v>
      </c>
      <c r="E44" s="359">
        <v>0</v>
      </c>
      <c r="F44" s="359">
        <f>IFERROR(IF($C44&gt;='H-32A-WP06 - Debt Service'!D$25,'H-32A-WP06 - Debt Service'!D$28/12,0),"-")</f>
        <v>0</v>
      </c>
      <c r="G44" s="359">
        <f>IFERROR(IF($C44&gt;='H-32A-WP06 - Debt Service'!E$25,'H-32A-WP06 - Debt Service'!E$28/12,0),"-")</f>
        <v>0</v>
      </c>
      <c r="H44" s="359">
        <f>IFERROR(IF($C44&gt;='H-32A-WP06 - Debt Service'!F$25,'H-32A-WP06 - Debt Service'!F$28/12,0),"-")</f>
        <v>0</v>
      </c>
      <c r="I44" s="359">
        <f>IFERROR(IF($C44&gt;='H-32A-WP06 - Debt Service'!G$25,'H-32A-WP06 - Debt Service'!G$28/12,0),"-")</f>
        <v>0</v>
      </c>
      <c r="J44" s="359">
        <f>IFERROR(IF(-SUM(J$21:J43)+J$16&lt;0.000001,0,IF($C44&gt;='H-32A-WP06 - Debt Service'!H$25,'H-32A-WP06 - Debt Service'!H$28/12,0)),"-")</f>
        <v>0</v>
      </c>
      <c r="K44" s="359">
        <f>IFERROR(IF(-SUM(K$21:K43)+K$16&lt;0.000001,0,IF($C44&gt;='H-32A-WP06 - Debt Service'!I$25,'H-32A-WP06 - Debt Service'!I$28/12,0)),"-")</f>
        <v>0</v>
      </c>
      <c r="L44" s="359">
        <f>IFERROR(IF(-SUM(L$21:L43)+L$16&lt;0.000001,0,IF($C44&gt;='H-32A-WP06 - Debt Service'!J$25,'H-32A-WP06 - Debt Service'!J$28/12,0)),"-")</f>
        <v>0</v>
      </c>
      <c r="M44" s="359">
        <f>IFERROR(IF(-SUM(M$21:M43)+M$16&lt;0.000001,0,IF($C44&gt;='H-32A-WP06 - Debt Service'!K$25,'H-32A-WP06 - Debt Service'!K$28/12,0)),"-")</f>
        <v>0</v>
      </c>
      <c r="N44" s="359">
        <f>IFERROR(IF(-SUM(N$21:N43)+N$16&lt;0.000001,0,IF($C44&gt;='H-32A-WP06 - Debt Service'!L$25,'H-32A-WP06 - Debt Service'!L$28/12,0)),"-")</f>
        <v>0</v>
      </c>
      <c r="O44" s="359">
        <f>IFERROR(IF(-SUM(O$21:O43)+O$16&lt;0.000001,0,IF($C44&gt;='H-32A-WP06 - Debt Service'!M$25,'H-32A-WP06 - Debt Service'!M$28/12,0)),"-")</f>
        <v>0</v>
      </c>
      <c r="P44" s="359">
        <f>IFERROR(IF(-SUM(P$21:P43)+P$16&lt;0.000001,0,IF($C44&gt;='H-32A-WP06 - Debt Service'!N$25,'H-32A-WP06 - Debt Service'!N$28/12,0)),"-")</f>
        <v>0</v>
      </c>
      <c r="Q44" s="449"/>
      <c r="R44" s="351">
        <f t="shared" si="1"/>
        <v>2020</v>
      </c>
      <c r="S44" s="368">
        <f t="shared" si="3"/>
        <v>44166</v>
      </c>
      <c r="T44" s="735">
        <v>2288.9914748102701</v>
      </c>
      <c r="U44" s="359">
        <f>IFERROR(IF($C44&gt;='H-32A-WP06 - Debt Service'!R$25,'H-32A-WP06 - Debt Service'!R$28/12,0),"-")</f>
        <v>0</v>
      </c>
      <c r="V44" s="359">
        <f>IFERROR(IF($C44&gt;='H-32A-WP06 - Debt Service'!S$25,'H-32A-WP06 - Debt Service'!S$28/12,0),"-")</f>
        <v>0</v>
      </c>
      <c r="W44" s="359">
        <f>IFERROR(IF($C44&gt;='H-32A-WP06 - Debt Service'!T$25,'H-32A-WP06 - Debt Service'!T$28/12,0),"-")</f>
        <v>0</v>
      </c>
      <c r="X44" s="359">
        <f>IFERROR(IF($C44&gt;='H-32A-WP06 - Debt Service'!U$25,'H-32A-WP06 - Debt Service'!U$28/12,0),"-")</f>
        <v>0</v>
      </c>
      <c r="Y44" s="359">
        <f>IFERROR(IF($C44&gt;='H-32A-WP06 - Debt Service'!W$25,'H-32A-WP06 - Debt Service'!V$28/12,0),"-")</f>
        <v>0</v>
      </c>
      <c r="Z44" s="359">
        <f>IFERROR(IF(-SUM(Z$21:Z43)+Z$16&lt;0.000001,0,IF($C44&gt;='H-32A-WP06 - Debt Service'!W$25,'H-32A-WP06 - Debt Service'!W$28/12,0)),"-")</f>
        <v>0</v>
      </c>
      <c r="AA44" s="359">
        <f>IFERROR(IF(-SUM(AA$21:AA43)+AA$16&lt;0.000001,0,IF($C44&gt;='H-32A-WP06 - Debt Service'!Y$25,'H-32A-WP06 - Debt Service'!X$28/12,0)),"-")</f>
        <v>0</v>
      </c>
      <c r="AB44" s="359">
        <f>IFERROR(IF(-SUM(AB$21:AB43)+AB$16&lt;0.000001,0,IF($C44&gt;='H-32A-WP06 - Debt Service'!Y$25,'H-32A-WP06 - Debt Service'!Y$28/12,0)),"-")</f>
        <v>0</v>
      </c>
      <c r="AC44" s="359">
        <f>IFERROR(IF(-SUM(AC$21:AC43)+AC$16&lt;0.000001,0,IF($C44&gt;='H-32A-WP06 - Debt Service'!Z$25,'H-32A-WP06 - Debt Service'!Z$28/12,0)),"-")</f>
        <v>0</v>
      </c>
      <c r="AD44" s="359">
        <f>IFERROR(IF(-SUM(AD$21:AD43)+AD$16&lt;0.000001,0,IF($C44&gt;='H-32A-WP06 - Debt Service'!AB$25,'H-32A-WP06 - Debt Service'!AA$28/12,0)),"-")</f>
        <v>0</v>
      </c>
      <c r="AE44" s="359">
        <f>IFERROR(IF(-SUM(AE$21:AE43)+AE$16&lt;0.000001,0,IF($C44&gt;='H-32A-WP06 - Debt Service'!AC$25,'H-32A-WP06 - Debt Service'!AB$28/12,0)),"-")</f>
        <v>0</v>
      </c>
      <c r="AF44" s="359">
        <f>IFERROR(IF(-SUM(AF$21:AF43)+AF$16&lt;0.000001,0,IF($C44&gt;='H-32A-WP06 - Debt Service'!AD$25,'H-32A-WP06 - Debt Service'!AC$28/12,0)),"-")</f>
        <v>0</v>
      </c>
    </row>
    <row r="45" spans="2:32">
      <c r="B45" s="351">
        <f t="shared" si="0"/>
        <v>2021</v>
      </c>
      <c r="C45" s="368">
        <f t="shared" si="2"/>
        <v>44197</v>
      </c>
      <c r="D45" s="735">
        <v>87613.045293924952</v>
      </c>
      <c r="E45" s="359">
        <v>0</v>
      </c>
      <c r="F45" s="359">
        <f>IFERROR(IF($C45&gt;='H-32A-WP06 - Debt Service'!D$25,'H-32A-WP06 - Debt Service'!D$28/12,0),"-")</f>
        <v>0</v>
      </c>
      <c r="G45" s="359">
        <f>IFERROR(IF($C45&gt;='H-32A-WP06 - Debt Service'!E$25,'H-32A-WP06 - Debt Service'!E$28/12,0),"-")</f>
        <v>0</v>
      </c>
      <c r="H45" s="359">
        <f>IFERROR(IF($C45&gt;='H-32A-WP06 - Debt Service'!F$25,'H-32A-WP06 - Debt Service'!F$28/12,0),"-")</f>
        <v>0</v>
      </c>
      <c r="I45" s="359">
        <f>IFERROR(IF($C45&gt;='H-32A-WP06 - Debt Service'!G$25,'H-32A-WP06 - Debt Service'!G$28/12,0),"-")</f>
        <v>0</v>
      </c>
      <c r="J45" s="359">
        <f>IFERROR(IF(-SUM(J$21:J44)+J$16&lt;0.000001,0,IF($C45&gt;='H-32A-WP06 - Debt Service'!H$25,'H-32A-WP06 - Debt Service'!H$28/12,0)),"-")</f>
        <v>0</v>
      </c>
      <c r="K45" s="359">
        <f>IFERROR(IF(-SUM(K$21:K44)+K$16&lt;0.000001,0,IF($C45&gt;='H-32A-WP06 - Debt Service'!I$25,'H-32A-WP06 - Debt Service'!I$28/12,0)),"-")</f>
        <v>0</v>
      </c>
      <c r="L45" s="359">
        <f>IFERROR(IF(-SUM(L$21:L44)+L$16&lt;0.000001,0,IF($C45&gt;='H-32A-WP06 - Debt Service'!J$25,'H-32A-WP06 - Debt Service'!J$28/12,0)),"-")</f>
        <v>0</v>
      </c>
      <c r="M45" s="359">
        <f>IFERROR(IF(-SUM(M$21:M44)+M$16&lt;0.000001,0,IF($C45&gt;='H-32A-WP06 - Debt Service'!K$25,'H-32A-WP06 - Debt Service'!K$28/12,0)),"-")</f>
        <v>0</v>
      </c>
      <c r="N45" s="359">
        <f>IFERROR(IF(-SUM(N$21:N44)+N$16&lt;0.000001,0,IF($C45&gt;='H-32A-WP06 - Debt Service'!L$25,'H-32A-WP06 - Debt Service'!L$28/12,0)),"-")</f>
        <v>0</v>
      </c>
      <c r="O45" s="359">
        <f>IFERROR(IF(-SUM(O$21:O44)+O$16&lt;0.000001,0,IF($C45&gt;='H-32A-WP06 - Debt Service'!M$25,'H-32A-WP06 - Debt Service'!M$28/12,0)),"-")</f>
        <v>0</v>
      </c>
      <c r="P45" s="359">
        <f>IFERROR(IF(-SUM(P$21:P44)+P$16&lt;0.000001,0,IF($C45&gt;='H-32A-WP06 - Debt Service'!N$25,'H-32A-WP06 - Debt Service'!N$28/12,0)),"-")</f>
        <v>0</v>
      </c>
      <c r="Q45" s="449"/>
      <c r="R45" s="351">
        <f t="shared" si="1"/>
        <v>2021</v>
      </c>
      <c r="S45" s="368">
        <f t="shared" si="3"/>
        <v>44197</v>
      </c>
      <c r="T45" s="735">
        <v>2288.9914748102701</v>
      </c>
      <c r="U45" s="359">
        <f>IFERROR(IF($C45&gt;='H-32A-WP06 - Debt Service'!R$25,'H-32A-WP06 - Debt Service'!R$28/12,0),"-")</f>
        <v>0</v>
      </c>
      <c r="V45" s="359">
        <f>IFERROR(IF($C45&gt;='H-32A-WP06 - Debt Service'!S$25,'H-32A-WP06 - Debt Service'!S$28/12,0),"-")</f>
        <v>0</v>
      </c>
      <c r="W45" s="359">
        <f>IFERROR(IF($C45&gt;='H-32A-WP06 - Debt Service'!T$25,'H-32A-WP06 - Debt Service'!T$28/12,0),"-")</f>
        <v>0</v>
      </c>
      <c r="X45" s="359">
        <f>IFERROR(IF($C45&gt;='H-32A-WP06 - Debt Service'!U$25,'H-32A-WP06 - Debt Service'!U$28/12,0),"-")</f>
        <v>0</v>
      </c>
      <c r="Y45" s="359">
        <f>IFERROR(IF($C45&gt;='H-32A-WP06 - Debt Service'!W$25,'H-32A-WP06 - Debt Service'!V$28/12,0),"-")</f>
        <v>0</v>
      </c>
      <c r="Z45" s="359">
        <f>IFERROR(IF(-SUM(Z$21:Z44)+Z$16&lt;0.000001,0,IF($C45&gt;='H-32A-WP06 - Debt Service'!W$25,'H-32A-WP06 - Debt Service'!W$28/12,0)),"-")</f>
        <v>0</v>
      </c>
      <c r="AA45" s="359">
        <f>IFERROR(IF(-SUM(AA$21:AA44)+AA$16&lt;0.000001,0,IF($C45&gt;='H-32A-WP06 - Debt Service'!Y$25,'H-32A-WP06 - Debt Service'!X$28/12,0)),"-")</f>
        <v>0</v>
      </c>
      <c r="AB45" s="359">
        <f>IFERROR(IF(-SUM(AB$21:AB44)+AB$16&lt;0.000001,0,IF($C45&gt;='H-32A-WP06 - Debt Service'!Y$25,'H-32A-WP06 - Debt Service'!Y$28/12,0)),"-")</f>
        <v>0</v>
      </c>
      <c r="AC45" s="359">
        <f>IFERROR(IF(-SUM(AC$21:AC44)+AC$16&lt;0.000001,0,IF($C45&gt;='H-32A-WP06 - Debt Service'!Z$25,'H-32A-WP06 - Debt Service'!Z$28/12,0)),"-")</f>
        <v>0</v>
      </c>
      <c r="AD45" s="359">
        <f>IFERROR(IF(-SUM(AD$21:AD44)+AD$16&lt;0.000001,0,IF($C45&gt;='H-32A-WP06 - Debt Service'!AB$25,'H-32A-WP06 - Debt Service'!AA$28/12,0)),"-")</f>
        <v>0</v>
      </c>
      <c r="AE45" s="359">
        <f>IFERROR(IF(-SUM(AE$21:AE44)+AE$16&lt;0.000001,0,IF($C45&gt;='H-32A-WP06 - Debt Service'!AC$25,'H-32A-WP06 - Debt Service'!AB$28/12,0)),"-")</f>
        <v>0</v>
      </c>
      <c r="AF45" s="359">
        <f>IFERROR(IF(-SUM(AF$21:AF44)+AF$16&lt;0.000001,0,IF($C45&gt;='H-32A-WP06 - Debt Service'!AD$25,'H-32A-WP06 - Debt Service'!AC$28/12,0)),"-")</f>
        <v>0</v>
      </c>
    </row>
    <row r="46" spans="2:32">
      <c r="B46" s="351">
        <f t="shared" si="0"/>
        <v>2021</v>
      </c>
      <c r="C46" s="368">
        <f t="shared" si="2"/>
        <v>44228</v>
      </c>
      <c r="D46" s="735">
        <v>99451.423694322933</v>
      </c>
      <c r="E46" s="359">
        <v>0</v>
      </c>
      <c r="F46" s="359">
        <f>IFERROR(IF($C46&gt;='H-32A-WP06 - Debt Service'!D$25,'H-32A-WP06 - Debt Service'!D$28/12,0),"-")</f>
        <v>0</v>
      </c>
      <c r="G46" s="359">
        <f>IFERROR(IF($C46&gt;='H-32A-WP06 - Debt Service'!E$25,'H-32A-WP06 - Debt Service'!E$28/12,0),"-")</f>
        <v>0</v>
      </c>
      <c r="H46" s="359">
        <f>IFERROR(IF($C46&gt;='H-32A-WP06 - Debt Service'!F$25,'H-32A-WP06 - Debt Service'!F$28/12,0),"-")</f>
        <v>0</v>
      </c>
      <c r="I46" s="359">
        <f>IFERROR(IF($C46&gt;='H-32A-WP06 - Debt Service'!G$25,'H-32A-WP06 - Debt Service'!G$28/12,0),"-")</f>
        <v>0</v>
      </c>
      <c r="J46" s="359">
        <f>IFERROR(IF(-SUM(J$21:J45)+J$16&lt;0.000001,0,IF($C46&gt;='H-32A-WP06 - Debt Service'!H$25,'H-32A-WP06 - Debt Service'!H$28/12,0)),"-")</f>
        <v>0</v>
      </c>
      <c r="K46" s="359">
        <f>IFERROR(IF(-SUM(K$21:K45)+K$16&lt;0.000001,0,IF($C46&gt;='H-32A-WP06 - Debt Service'!I$25,'H-32A-WP06 - Debt Service'!I$28/12,0)),"-")</f>
        <v>0</v>
      </c>
      <c r="L46" s="359">
        <f>IFERROR(IF(-SUM(L$21:L45)+L$16&lt;0.000001,0,IF($C46&gt;='H-32A-WP06 - Debt Service'!J$25,'H-32A-WP06 - Debt Service'!J$28/12,0)),"-")</f>
        <v>0</v>
      </c>
      <c r="M46" s="359">
        <f>IFERROR(IF(-SUM(M$21:M45)+M$16&lt;0.000001,0,IF($C46&gt;='H-32A-WP06 - Debt Service'!K$25,'H-32A-WP06 - Debt Service'!K$28/12,0)),"-")</f>
        <v>0</v>
      </c>
      <c r="N46" s="359">
        <f>IFERROR(IF(-SUM(N$21:N45)+N$16&lt;0.000001,0,IF($C46&gt;='H-32A-WP06 - Debt Service'!L$25,'H-32A-WP06 - Debt Service'!L$28/12,0)),"-")</f>
        <v>0</v>
      </c>
      <c r="O46" s="359">
        <f>IFERROR(IF(-SUM(O$21:O45)+O$16&lt;0.000001,0,IF($C46&gt;='H-32A-WP06 - Debt Service'!M$25,'H-32A-WP06 - Debt Service'!M$28/12,0)),"-")</f>
        <v>0</v>
      </c>
      <c r="P46" s="359">
        <f>IFERROR(IF(-SUM(P$21:P45)+P$16&lt;0.000001,0,IF($C46&gt;='H-32A-WP06 - Debt Service'!N$25,'H-32A-WP06 - Debt Service'!N$28/12,0)),"-")</f>
        <v>0</v>
      </c>
      <c r="Q46" s="449"/>
      <c r="R46" s="351">
        <f t="shared" si="1"/>
        <v>2021</v>
      </c>
      <c r="S46" s="368">
        <f t="shared" si="3"/>
        <v>44228</v>
      </c>
      <c r="T46" s="735">
        <v>2288.9914748102701</v>
      </c>
      <c r="U46" s="359">
        <f>IFERROR(IF($C46&gt;='H-32A-WP06 - Debt Service'!R$25,'H-32A-WP06 - Debt Service'!R$28/12,0),"-")</f>
        <v>0</v>
      </c>
      <c r="V46" s="359">
        <f>IFERROR(IF($C46&gt;='H-32A-WP06 - Debt Service'!S$25,'H-32A-WP06 - Debt Service'!S$28/12,0),"-")</f>
        <v>0</v>
      </c>
      <c r="W46" s="359">
        <f>IFERROR(IF($C46&gt;='H-32A-WP06 - Debt Service'!T$25,'H-32A-WP06 - Debt Service'!T$28/12,0),"-")</f>
        <v>0</v>
      </c>
      <c r="X46" s="359">
        <f>IFERROR(IF($C46&gt;='H-32A-WP06 - Debt Service'!U$25,'H-32A-WP06 - Debt Service'!U$28/12,0),"-")</f>
        <v>0</v>
      </c>
      <c r="Y46" s="359">
        <f>IFERROR(IF($C46&gt;='H-32A-WP06 - Debt Service'!W$25,'H-32A-WP06 - Debt Service'!V$28/12,0),"-")</f>
        <v>0</v>
      </c>
      <c r="Z46" s="359">
        <f>IFERROR(IF(-SUM(Z$21:Z45)+Z$16&lt;0.000001,0,IF($C46&gt;='H-32A-WP06 - Debt Service'!W$25,'H-32A-WP06 - Debt Service'!W$28/12,0)),"-")</f>
        <v>0</v>
      </c>
      <c r="AA46" s="359">
        <f>IFERROR(IF(-SUM(AA$21:AA45)+AA$16&lt;0.000001,0,IF($C46&gt;='H-32A-WP06 - Debt Service'!Y$25,'H-32A-WP06 - Debt Service'!X$28/12,0)),"-")</f>
        <v>0</v>
      </c>
      <c r="AB46" s="359">
        <f>IFERROR(IF(-SUM(AB$21:AB45)+AB$16&lt;0.000001,0,IF($C46&gt;='H-32A-WP06 - Debt Service'!Y$25,'H-32A-WP06 - Debt Service'!Y$28/12,0)),"-")</f>
        <v>0</v>
      </c>
      <c r="AC46" s="359">
        <f>IFERROR(IF(-SUM(AC$21:AC45)+AC$16&lt;0.000001,0,IF($C46&gt;='H-32A-WP06 - Debt Service'!Z$25,'H-32A-WP06 - Debt Service'!Z$28/12,0)),"-")</f>
        <v>0</v>
      </c>
      <c r="AD46" s="359">
        <f>IFERROR(IF(-SUM(AD$21:AD45)+AD$16&lt;0.000001,0,IF($C46&gt;='H-32A-WP06 - Debt Service'!AB$25,'H-32A-WP06 - Debt Service'!AA$28/12,0)),"-")</f>
        <v>0</v>
      </c>
      <c r="AE46" s="359">
        <f>IFERROR(IF(-SUM(AE$21:AE45)+AE$16&lt;0.000001,0,IF($C46&gt;='H-32A-WP06 - Debt Service'!AC$25,'H-32A-WP06 - Debt Service'!AB$28/12,0)),"-")</f>
        <v>0</v>
      </c>
      <c r="AF46" s="359">
        <f>IFERROR(IF(-SUM(AF$21:AF45)+AF$16&lt;0.000001,0,IF($C46&gt;='H-32A-WP06 - Debt Service'!AD$25,'H-32A-WP06 - Debt Service'!AC$28/12,0)),"-")</f>
        <v>0</v>
      </c>
    </row>
    <row r="47" spans="2:32">
      <c r="B47" s="351">
        <f t="shared" si="0"/>
        <v>2021</v>
      </c>
      <c r="C47" s="368">
        <f t="shared" si="2"/>
        <v>44256</v>
      </c>
      <c r="D47" s="735">
        <v>99451.423694322933</v>
      </c>
      <c r="E47" s="359">
        <v>0</v>
      </c>
      <c r="F47" s="359">
        <f>IFERROR(IF($C47&gt;='H-32A-WP06 - Debt Service'!D$25,'H-32A-WP06 - Debt Service'!D$28/12,0),"-")</f>
        <v>0</v>
      </c>
      <c r="G47" s="359">
        <f>IFERROR(IF($C47&gt;='H-32A-WP06 - Debt Service'!E$25,'H-32A-WP06 - Debt Service'!E$28/12,0),"-")</f>
        <v>0</v>
      </c>
      <c r="H47" s="359">
        <f>IFERROR(IF($C47&gt;='H-32A-WP06 - Debt Service'!F$25,'H-32A-WP06 - Debt Service'!F$28/12,0),"-")</f>
        <v>0</v>
      </c>
      <c r="I47" s="359">
        <f>IFERROR(IF($C47&gt;='H-32A-WP06 - Debt Service'!G$25,'H-32A-WP06 - Debt Service'!G$28/12,0),"-")</f>
        <v>0</v>
      </c>
      <c r="J47" s="359">
        <f>IFERROR(IF(-SUM(J$21:J46)+J$16&lt;0.000001,0,IF($C47&gt;='H-32A-WP06 - Debt Service'!H$25,'H-32A-WP06 - Debt Service'!H$28/12,0)),"-")</f>
        <v>0</v>
      </c>
      <c r="K47" s="359">
        <f>IFERROR(IF(-SUM(K$21:K46)+K$16&lt;0.000001,0,IF($C47&gt;='H-32A-WP06 - Debt Service'!I$25,'H-32A-WP06 - Debt Service'!I$28/12,0)),"-")</f>
        <v>0</v>
      </c>
      <c r="L47" s="359">
        <f>IFERROR(IF(-SUM(L$21:L46)+L$16&lt;0.000001,0,IF($C47&gt;='H-32A-WP06 - Debt Service'!J$25,'H-32A-WP06 - Debt Service'!J$28/12,0)),"-")</f>
        <v>0</v>
      </c>
      <c r="M47" s="359">
        <f>IFERROR(IF(-SUM(M$21:M46)+M$16&lt;0.000001,0,IF($C47&gt;='H-32A-WP06 - Debt Service'!K$25,'H-32A-WP06 - Debt Service'!K$28/12,0)),"-")</f>
        <v>0</v>
      </c>
      <c r="N47" s="359">
        <f>IFERROR(IF(-SUM(N$21:N46)+N$16&lt;0.000001,0,IF($C47&gt;='H-32A-WP06 - Debt Service'!L$25,'H-32A-WP06 - Debt Service'!L$28/12,0)),"-")</f>
        <v>0</v>
      </c>
      <c r="O47" s="359">
        <f>IFERROR(IF(-SUM(O$21:O46)+O$16&lt;0.000001,0,IF($C47&gt;='H-32A-WP06 - Debt Service'!M$25,'H-32A-WP06 - Debt Service'!M$28/12,0)),"-")</f>
        <v>0</v>
      </c>
      <c r="P47" s="359">
        <f>IFERROR(IF(-SUM(P$21:P46)+P$16&lt;0.000001,0,IF($C47&gt;='H-32A-WP06 - Debt Service'!N$25,'H-32A-WP06 - Debt Service'!N$28/12,0)),"-")</f>
        <v>0</v>
      </c>
      <c r="Q47" s="449"/>
      <c r="R47" s="351">
        <f t="shared" si="1"/>
        <v>2021</v>
      </c>
      <c r="S47" s="368">
        <f t="shared" si="3"/>
        <v>44256</v>
      </c>
      <c r="T47" s="735">
        <v>2288.9914748102701</v>
      </c>
      <c r="U47" s="359">
        <f>IFERROR(IF($C47&gt;='H-32A-WP06 - Debt Service'!R$25,'H-32A-WP06 - Debt Service'!R$28/12,0),"-")</f>
        <v>0</v>
      </c>
      <c r="V47" s="359">
        <f>IFERROR(IF($C47&gt;='H-32A-WP06 - Debt Service'!S$25,'H-32A-WP06 - Debt Service'!S$28/12,0),"-")</f>
        <v>0</v>
      </c>
      <c r="W47" s="359">
        <f>IFERROR(IF($C47&gt;='H-32A-WP06 - Debt Service'!T$25,'H-32A-WP06 - Debt Service'!T$28/12,0),"-")</f>
        <v>0</v>
      </c>
      <c r="X47" s="359">
        <f>IFERROR(IF($C47&gt;='H-32A-WP06 - Debt Service'!U$25,'H-32A-WP06 - Debt Service'!U$28/12,0),"-")</f>
        <v>0</v>
      </c>
      <c r="Y47" s="359">
        <f>IFERROR(IF($C47&gt;='H-32A-WP06 - Debt Service'!W$25,'H-32A-WP06 - Debt Service'!V$28/12,0),"-")</f>
        <v>0</v>
      </c>
      <c r="Z47" s="359">
        <f>IFERROR(IF(-SUM(Z$21:Z46)+Z$16&lt;0.000001,0,IF($C47&gt;='H-32A-WP06 - Debt Service'!W$25,'H-32A-WP06 - Debt Service'!W$28/12,0)),"-")</f>
        <v>0</v>
      </c>
      <c r="AA47" s="359">
        <f>IFERROR(IF(-SUM(AA$21:AA46)+AA$16&lt;0.000001,0,IF($C47&gt;='H-32A-WP06 - Debt Service'!Y$25,'H-32A-WP06 - Debt Service'!X$28/12,0)),"-")</f>
        <v>0</v>
      </c>
      <c r="AB47" s="359">
        <f>IFERROR(IF(-SUM(AB$21:AB46)+AB$16&lt;0.000001,0,IF($C47&gt;='H-32A-WP06 - Debt Service'!Y$25,'H-32A-WP06 - Debt Service'!Y$28/12,0)),"-")</f>
        <v>0</v>
      </c>
      <c r="AC47" s="359">
        <f>IFERROR(IF(-SUM(AC$21:AC46)+AC$16&lt;0.000001,0,IF($C47&gt;='H-32A-WP06 - Debt Service'!Z$25,'H-32A-WP06 - Debt Service'!Z$28/12,0)),"-")</f>
        <v>0</v>
      </c>
      <c r="AD47" s="359">
        <f>IFERROR(IF(-SUM(AD$21:AD46)+AD$16&lt;0.000001,0,IF($C47&gt;='H-32A-WP06 - Debt Service'!AB$25,'H-32A-WP06 - Debt Service'!AA$28/12,0)),"-")</f>
        <v>0</v>
      </c>
      <c r="AE47" s="359">
        <f>IFERROR(IF(-SUM(AE$21:AE46)+AE$16&lt;0.000001,0,IF($C47&gt;='H-32A-WP06 - Debt Service'!AC$25,'H-32A-WP06 - Debt Service'!AB$28/12,0)),"-")</f>
        <v>0</v>
      </c>
      <c r="AF47" s="359">
        <f>IFERROR(IF(-SUM(AF$21:AF46)+AF$16&lt;0.000001,0,IF($C47&gt;='H-32A-WP06 - Debt Service'!AD$25,'H-32A-WP06 - Debt Service'!AC$28/12,0)),"-")</f>
        <v>0</v>
      </c>
    </row>
    <row r="48" spans="2:32">
      <c r="B48" s="351">
        <f t="shared" si="0"/>
        <v>2021</v>
      </c>
      <c r="C48" s="368">
        <f t="shared" si="2"/>
        <v>44287</v>
      </c>
      <c r="D48" s="735">
        <v>99451.423694322933</v>
      </c>
      <c r="E48" s="359">
        <v>0</v>
      </c>
      <c r="F48" s="359">
        <f>IFERROR(IF($C48&gt;='H-32A-WP06 - Debt Service'!D$25,'H-32A-WP06 - Debt Service'!D$28/12,0),"-")</f>
        <v>0</v>
      </c>
      <c r="G48" s="359">
        <f>IFERROR(IF($C48&gt;='H-32A-WP06 - Debt Service'!E$25,'H-32A-WP06 - Debt Service'!E$28/12,0),"-")</f>
        <v>0</v>
      </c>
      <c r="H48" s="359">
        <f>IFERROR(IF($C48&gt;='H-32A-WP06 - Debt Service'!F$25,'H-32A-WP06 - Debt Service'!F$28/12,0),"-")</f>
        <v>0</v>
      </c>
      <c r="I48" s="359">
        <f>IFERROR(IF($C48&gt;='H-32A-WP06 - Debt Service'!G$25,'H-32A-WP06 - Debt Service'!G$28/12,0),"-")</f>
        <v>0</v>
      </c>
      <c r="J48" s="359">
        <f>IFERROR(IF(-SUM(J$21:J47)+J$16&lt;0.000001,0,IF($C48&gt;='H-32A-WP06 - Debt Service'!H$25,'H-32A-WP06 - Debt Service'!H$28/12,0)),"-")</f>
        <v>0</v>
      </c>
      <c r="K48" s="359">
        <f>IFERROR(IF(-SUM(K$21:K47)+K$16&lt;0.000001,0,IF($C48&gt;='H-32A-WP06 - Debt Service'!I$25,'H-32A-WP06 - Debt Service'!I$28/12,0)),"-")</f>
        <v>0</v>
      </c>
      <c r="L48" s="359">
        <f>IFERROR(IF(-SUM(L$21:L47)+L$16&lt;0.000001,0,IF($C48&gt;='H-32A-WP06 - Debt Service'!J$25,'H-32A-WP06 - Debt Service'!J$28/12,0)),"-")</f>
        <v>0</v>
      </c>
      <c r="M48" s="359">
        <f>IFERROR(IF(-SUM(M$21:M47)+M$16&lt;0.000001,0,IF($C48&gt;='H-32A-WP06 - Debt Service'!K$25,'H-32A-WP06 - Debt Service'!K$28/12,0)),"-")</f>
        <v>0</v>
      </c>
      <c r="N48" s="359">
        <f>IFERROR(IF(-SUM(N$21:N47)+N$16&lt;0.000001,0,IF($C48&gt;='H-32A-WP06 - Debt Service'!L$25,'H-32A-WP06 - Debt Service'!L$28/12,0)),"-")</f>
        <v>0</v>
      </c>
      <c r="O48" s="359">
        <f>IFERROR(IF(-SUM(O$21:O47)+O$16&lt;0.000001,0,IF($C48&gt;='H-32A-WP06 - Debt Service'!M$25,'H-32A-WP06 - Debt Service'!M$28/12,0)),"-")</f>
        <v>0</v>
      </c>
      <c r="P48" s="359">
        <f>IFERROR(IF(-SUM(P$21:P47)+P$16&lt;0.000001,0,IF($C48&gt;='H-32A-WP06 - Debt Service'!N$25,'H-32A-WP06 - Debt Service'!N$28/12,0)),"-")</f>
        <v>0</v>
      </c>
      <c r="Q48" s="449"/>
      <c r="R48" s="351">
        <f t="shared" si="1"/>
        <v>2021</v>
      </c>
      <c r="S48" s="368">
        <f t="shared" si="3"/>
        <v>44287</v>
      </c>
      <c r="T48" s="735">
        <v>2288.9914748102701</v>
      </c>
      <c r="U48" s="359">
        <f>IFERROR(IF($C48&gt;='H-32A-WP06 - Debt Service'!R$25,'H-32A-WP06 - Debt Service'!R$28/12,0),"-")</f>
        <v>0</v>
      </c>
      <c r="V48" s="359">
        <f>IFERROR(IF($C48&gt;='H-32A-WP06 - Debt Service'!S$25,'H-32A-WP06 - Debt Service'!S$28/12,0),"-")</f>
        <v>0</v>
      </c>
      <c r="W48" s="359">
        <f>IFERROR(IF($C48&gt;='H-32A-WP06 - Debt Service'!T$25,'H-32A-WP06 - Debt Service'!T$28/12,0),"-")</f>
        <v>0</v>
      </c>
      <c r="X48" s="359">
        <f>IFERROR(IF($C48&gt;='H-32A-WP06 - Debt Service'!U$25,'H-32A-WP06 - Debt Service'!U$28/12,0),"-")</f>
        <v>0</v>
      </c>
      <c r="Y48" s="359">
        <f>IFERROR(IF($C48&gt;='H-32A-WP06 - Debt Service'!W$25,'H-32A-WP06 - Debt Service'!V$28/12,0),"-")</f>
        <v>0</v>
      </c>
      <c r="Z48" s="359">
        <f>IFERROR(IF(-SUM(Z$21:Z47)+Z$16&lt;0.000001,0,IF($C48&gt;='H-32A-WP06 - Debt Service'!W$25,'H-32A-WP06 - Debt Service'!W$28/12,0)),"-")</f>
        <v>0</v>
      </c>
      <c r="AA48" s="359">
        <f>IFERROR(IF(-SUM(AA$21:AA47)+AA$16&lt;0.000001,0,IF($C48&gt;='H-32A-WP06 - Debt Service'!Y$25,'H-32A-WP06 - Debt Service'!X$28/12,0)),"-")</f>
        <v>0</v>
      </c>
      <c r="AB48" s="359">
        <f>IFERROR(IF(-SUM(AB$21:AB47)+AB$16&lt;0.000001,0,IF($C48&gt;='H-32A-WP06 - Debt Service'!Y$25,'H-32A-WP06 - Debt Service'!Y$28/12,0)),"-")</f>
        <v>0</v>
      </c>
      <c r="AC48" s="359">
        <f>IFERROR(IF(-SUM(AC$21:AC47)+AC$16&lt;0.000001,0,IF($C48&gt;='H-32A-WP06 - Debt Service'!Z$25,'H-32A-WP06 - Debt Service'!Z$28/12,0)),"-")</f>
        <v>0</v>
      </c>
      <c r="AD48" s="359">
        <f>IFERROR(IF(-SUM(AD$21:AD47)+AD$16&lt;0.000001,0,IF($C48&gt;='H-32A-WP06 - Debt Service'!AB$25,'H-32A-WP06 - Debt Service'!AA$28/12,0)),"-")</f>
        <v>0</v>
      </c>
      <c r="AE48" s="359">
        <f>IFERROR(IF(-SUM(AE$21:AE47)+AE$16&lt;0.000001,0,IF($C48&gt;='H-32A-WP06 - Debt Service'!AC$25,'H-32A-WP06 - Debt Service'!AB$28/12,0)),"-")</f>
        <v>0</v>
      </c>
      <c r="AF48" s="359">
        <f>IFERROR(IF(-SUM(AF$21:AF47)+AF$16&lt;0.000001,0,IF($C48&gt;='H-32A-WP06 - Debt Service'!AD$25,'H-32A-WP06 - Debt Service'!AC$28/12,0)),"-")</f>
        <v>0</v>
      </c>
    </row>
    <row r="49" spans="2:32">
      <c r="B49" s="351">
        <f t="shared" si="0"/>
        <v>2021</v>
      </c>
      <c r="C49" s="368">
        <f t="shared" si="2"/>
        <v>44317</v>
      </c>
      <c r="D49" s="735">
        <v>138929.50526423825</v>
      </c>
      <c r="E49" s="359">
        <v>0</v>
      </c>
      <c r="F49" s="359">
        <f>IFERROR(IF($C49&gt;='H-32A-WP06 - Debt Service'!D$25,'H-32A-WP06 - Debt Service'!D$28/12,0),"-")</f>
        <v>0</v>
      </c>
      <c r="G49" s="359">
        <f>IFERROR(IF($C49&gt;='H-32A-WP06 - Debt Service'!E$25,'H-32A-WP06 - Debt Service'!E$28/12,0),"-")</f>
        <v>0</v>
      </c>
      <c r="H49" s="359">
        <f>IFERROR(IF($C49&gt;='H-32A-WP06 - Debt Service'!F$25,'H-32A-WP06 - Debt Service'!F$28/12,0),"-")</f>
        <v>0</v>
      </c>
      <c r="I49" s="359">
        <f>IFERROR(IF($C49&gt;='H-32A-WP06 - Debt Service'!G$25,'H-32A-WP06 - Debt Service'!G$28/12,0),"-")</f>
        <v>0</v>
      </c>
      <c r="J49" s="359">
        <f>IFERROR(IF(-SUM(J$21:J48)+J$16&lt;0.000001,0,IF($C49&gt;='H-32A-WP06 - Debt Service'!H$25,'H-32A-WP06 - Debt Service'!H$28/12,0)),"-")</f>
        <v>0</v>
      </c>
      <c r="K49" s="359">
        <f>IFERROR(IF(-SUM(K$21:K48)+K$16&lt;0.000001,0,IF($C49&gt;='H-32A-WP06 - Debt Service'!I$25,'H-32A-WP06 - Debt Service'!I$28/12,0)),"-")</f>
        <v>0</v>
      </c>
      <c r="L49" s="359">
        <f>IFERROR(IF(-SUM(L$21:L48)+L$16&lt;0.000001,0,IF($C49&gt;='H-32A-WP06 - Debt Service'!J$25,'H-32A-WP06 - Debt Service'!J$28/12,0)),"-")</f>
        <v>0</v>
      </c>
      <c r="M49" s="359">
        <f>IFERROR(IF(-SUM(M$21:M48)+M$16&lt;0.000001,0,IF($C49&gt;='H-32A-WP06 - Debt Service'!K$25,'H-32A-WP06 - Debt Service'!K$28/12,0)),"-")</f>
        <v>0</v>
      </c>
      <c r="N49" s="359">
        <f>IFERROR(IF(-SUM(N$21:N48)+N$16&lt;0.000001,0,IF($C49&gt;='H-32A-WP06 - Debt Service'!L$25,'H-32A-WP06 - Debt Service'!L$28/12,0)),"-")</f>
        <v>0</v>
      </c>
      <c r="O49" s="359">
        <f>IFERROR(IF(-SUM(O$21:O48)+O$16&lt;0.000001,0,IF($C49&gt;='H-32A-WP06 - Debt Service'!M$25,'H-32A-WP06 - Debt Service'!M$28/12,0)),"-")</f>
        <v>0</v>
      </c>
      <c r="P49" s="359">
        <f>IFERROR(IF(-SUM(P$21:P48)+P$16&lt;0.000001,0,IF($C49&gt;='H-32A-WP06 - Debt Service'!N$25,'H-32A-WP06 - Debt Service'!N$28/12,0)),"-")</f>
        <v>0</v>
      </c>
      <c r="Q49" s="449"/>
      <c r="R49" s="351">
        <f t="shared" si="1"/>
        <v>2021</v>
      </c>
      <c r="S49" s="368">
        <f t="shared" si="3"/>
        <v>44317</v>
      </c>
      <c r="T49" s="735">
        <v>2288.9914748102701</v>
      </c>
      <c r="U49" s="359">
        <f>IFERROR(IF($C49&gt;='H-32A-WP06 - Debt Service'!R$25,'H-32A-WP06 - Debt Service'!R$28/12,0),"-")</f>
        <v>0</v>
      </c>
      <c r="V49" s="359">
        <f>IFERROR(IF($C49&gt;='H-32A-WP06 - Debt Service'!S$25,'H-32A-WP06 - Debt Service'!S$28/12,0),"-")</f>
        <v>0</v>
      </c>
      <c r="W49" s="359">
        <f>IFERROR(IF($C49&gt;='H-32A-WP06 - Debt Service'!T$25,'H-32A-WP06 - Debt Service'!T$28/12,0),"-")</f>
        <v>0</v>
      </c>
      <c r="X49" s="359">
        <f>IFERROR(IF($C49&gt;='H-32A-WP06 - Debt Service'!U$25,'H-32A-WP06 - Debt Service'!U$28/12,0),"-")</f>
        <v>0</v>
      </c>
      <c r="Y49" s="359">
        <f>IFERROR(IF($C49&gt;='H-32A-WP06 - Debt Service'!W$25,'H-32A-WP06 - Debt Service'!V$28/12,0),"-")</f>
        <v>0</v>
      </c>
      <c r="Z49" s="359">
        <f>IFERROR(IF(-SUM(Z$21:Z48)+Z$16&lt;0.000001,0,IF($C49&gt;='H-32A-WP06 - Debt Service'!W$25,'H-32A-WP06 - Debt Service'!W$28/12,0)),"-")</f>
        <v>0</v>
      </c>
      <c r="AA49" s="359">
        <f>IFERROR(IF(-SUM(AA$21:AA48)+AA$16&lt;0.000001,0,IF($C49&gt;='H-32A-WP06 - Debt Service'!Y$25,'H-32A-WP06 - Debt Service'!X$28/12,0)),"-")</f>
        <v>0</v>
      </c>
      <c r="AB49" s="359">
        <f>IFERROR(IF(-SUM(AB$21:AB48)+AB$16&lt;0.000001,0,IF($C49&gt;='H-32A-WP06 - Debt Service'!Y$25,'H-32A-WP06 - Debt Service'!Y$28/12,0)),"-")</f>
        <v>0</v>
      </c>
      <c r="AC49" s="359">
        <f>IFERROR(IF(-SUM(AC$21:AC48)+AC$16&lt;0.000001,0,IF($C49&gt;='H-32A-WP06 - Debt Service'!Z$25,'H-32A-WP06 - Debt Service'!Z$28/12,0)),"-")</f>
        <v>0</v>
      </c>
      <c r="AD49" s="359">
        <f>IFERROR(IF(-SUM(AD$21:AD48)+AD$16&lt;0.000001,0,IF($C49&gt;='H-32A-WP06 - Debt Service'!AB$25,'H-32A-WP06 - Debt Service'!AA$28/12,0)),"-")</f>
        <v>0</v>
      </c>
      <c r="AE49" s="359">
        <f>IFERROR(IF(-SUM(AE$21:AE48)+AE$16&lt;0.000001,0,IF($C49&gt;='H-32A-WP06 - Debt Service'!AC$25,'H-32A-WP06 - Debt Service'!AB$28/12,0)),"-")</f>
        <v>0</v>
      </c>
      <c r="AF49" s="359">
        <f>IFERROR(IF(-SUM(AF$21:AF48)+AF$16&lt;0.000001,0,IF($C49&gt;='H-32A-WP06 - Debt Service'!AD$25,'H-32A-WP06 - Debt Service'!AC$28/12,0)),"-")</f>
        <v>0</v>
      </c>
    </row>
    <row r="50" spans="2:32">
      <c r="B50" s="351">
        <f t="shared" si="0"/>
        <v>2021</v>
      </c>
      <c r="C50" s="368">
        <f t="shared" si="2"/>
        <v>44348</v>
      </c>
      <c r="D50" s="735">
        <v>138929.50526423825</v>
      </c>
      <c r="E50" s="359">
        <v>0</v>
      </c>
      <c r="F50" s="359">
        <f>IFERROR(IF($C50&gt;='H-32A-WP06 - Debt Service'!D$25,'H-32A-WP06 - Debt Service'!D$28/12,0),"-")</f>
        <v>0</v>
      </c>
      <c r="G50" s="359">
        <f>IFERROR(IF($C50&gt;='H-32A-WP06 - Debt Service'!E$25,'H-32A-WP06 - Debt Service'!E$28/12,0),"-")</f>
        <v>0</v>
      </c>
      <c r="H50" s="359">
        <f>IFERROR(IF($C50&gt;='H-32A-WP06 - Debt Service'!F$25,'H-32A-WP06 - Debt Service'!F$28/12,0),"-")</f>
        <v>0</v>
      </c>
      <c r="I50" s="359">
        <f>IFERROR(IF($C50&gt;='H-32A-WP06 - Debt Service'!G$25,'H-32A-WP06 - Debt Service'!G$28/12,0),"-")</f>
        <v>0</v>
      </c>
      <c r="J50" s="359">
        <f>IFERROR(IF(-SUM(J$21:J49)+J$16&lt;0.000001,0,IF($C50&gt;='H-32A-WP06 - Debt Service'!H$25,'H-32A-WP06 - Debt Service'!H$28/12,0)),"-")</f>
        <v>0</v>
      </c>
      <c r="K50" s="359">
        <f>IFERROR(IF(-SUM(K$21:K49)+K$16&lt;0.000001,0,IF($C50&gt;='H-32A-WP06 - Debt Service'!I$25,'H-32A-WP06 - Debt Service'!I$28/12,0)),"-")</f>
        <v>0</v>
      </c>
      <c r="L50" s="359">
        <f>IFERROR(IF(-SUM(L$21:L49)+L$16&lt;0.000001,0,IF($C50&gt;='H-32A-WP06 - Debt Service'!J$25,'H-32A-WP06 - Debt Service'!J$28/12,0)),"-")</f>
        <v>0</v>
      </c>
      <c r="M50" s="359">
        <f>IFERROR(IF(-SUM(M$21:M49)+M$16&lt;0.000001,0,IF($C50&gt;='H-32A-WP06 - Debt Service'!K$25,'H-32A-WP06 - Debt Service'!K$28/12,0)),"-")</f>
        <v>0</v>
      </c>
      <c r="N50" s="359">
        <f>IFERROR(IF(-SUM(N$21:N49)+N$16&lt;0.000001,0,IF($C50&gt;='H-32A-WP06 - Debt Service'!L$25,'H-32A-WP06 - Debt Service'!L$28/12,0)),"-")</f>
        <v>0</v>
      </c>
      <c r="O50" s="359">
        <f>IFERROR(IF(-SUM(O$21:O49)+O$16&lt;0.000001,0,IF($C50&gt;='H-32A-WP06 - Debt Service'!M$25,'H-32A-WP06 - Debt Service'!M$28/12,0)),"-")</f>
        <v>0</v>
      </c>
      <c r="P50" s="359">
        <f>IFERROR(IF(-SUM(P$21:P49)+P$16&lt;0.000001,0,IF($C50&gt;='H-32A-WP06 - Debt Service'!N$25,'H-32A-WP06 - Debt Service'!N$28/12,0)),"-")</f>
        <v>0</v>
      </c>
      <c r="Q50" s="449"/>
      <c r="R50" s="351">
        <f t="shared" si="1"/>
        <v>2021</v>
      </c>
      <c r="S50" s="368">
        <f t="shared" si="3"/>
        <v>44348</v>
      </c>
      <c r="T50" s="735">
        <v>2288.9914748102701</v>
      </c>
      <c r="U50" s="359">
        <f>IFERROR(IF(-SUM(U$33:U49)+U$16&lt;0.000001,0,IF($C50&gt;='H-32A-WP06 - Debt Service'!R$25,'H-32A-WP06 - Debt Service'!R$28/12,0)),"-")</f>
        <v>0</v>
      </c>
      <c r="V50" s="359">
        <f>IFERROR(IF(-SUM(V$21:V49)+V$16&lt;0.000001,0,IF($C50&gt;='H-32A-WP06 - Debt Service'!S$25,'H-32A-WP06 - Debt Service'!S$28/12,0)),"-")</f>
        <v>0</v>
      </c>
      <c r="W50" s="359">
        <f>IFERROR(IF(-SUM(W$21:W49)+W$16&lt;0.000001,0,IF($C50&gt;='H-32A-WP06 - Debt Service'!T$25,'H-32A-WP06 - Debt Service'!T$28/12,0)),"-")</f>
        <v>0</v>
      </c>
      <c r="X50" s="359">
        <f>IFERROR(IF(-SUM(X$21:X49)+X$16&lt;0.000001,0,IF($C50&gt;='H-32A-WP06 - Debt Service'!U$25,'H-32A-WP06 - Debt Service'!U$28/12,0)),"-")</f>
        <v>0</v>
      </c>
      <c r="Y50" s="359">
        <f>IFERROR(IF(-SUM(Y$21:Y49)+Y$16&lt;0.000001,0,IF($C50&gt;='H-32A-WP06 - Debt Service'!W$25,'H-32A-WP06 - Debt Service'!V$28/12,0)),"-")</f>
        <v>0</v>
      </c>
      <c r="Z50" s="359">
        <f>IFERROR(IF(-SUM(Z$21:Z49)+Z$16&lt;0.000001,0,IF($C50&gt;='H-32A-WP06 - Debt Service'!W$25,'H-32A-WP06 - Debt Service'!W$28/12,0)),"-")</f>
        <v>0</v>
      </c>
      <c r="AA50" s="359">
        <f>IFERROR(IF(-SUM(AA$21:AA49)+AA$16&lt;0.000001,0,IF($C50&gt;='H-32A-WP06 - Debt Service'!Y$25,'H-32A-WP06 - Debt Service'!X$28/12,0)),"-")</f>
        <v>0</v>
      </c>
      <c r="AB50" s="359">
        <f>IFERROR(IF(-SUM(AB$21:AB49)+AB$16&lt;0.000001,0,IF($C50&gt;='H-32A-WP06 - Debt Service'!Y$25,'H-32A-WP06 - Debt Service'!Y$28/12,0)),"-")</f>
        <v>0</v>
      </c>
      <c r="AC50" s="359">
        <f>IFERROR(IF(-SUM(AC$21:AC49)+AC$16&lt;0.000001,0,IF($C50&gt;='H-32A-WP06 - Debt Service'!Z$25,'H-32A-WP06 - Debt Service'!Z$28/12,0)),"-")</f>
        <v>0</v>
      </c>
      <c r="AD50" s="359">
        <f>IFERROR(IF(-SUM(AD$21:AD49)+AD$16&lt;0.000001,0,IF($C50&gt;='H-32A-WP06 - Debt Service'!AB$25,'H-32A-WP06 - Debt Service'!AA$28/12,0)),"-")</f>
        <v>0</v>
      </c>
      <c r="AE50" s="359">
        <f>IFERROR(IF(-SUM(AE$21:AE49)+AE$16&lt;0.000001,0,IF($C50&gt;='H-32A-WP06 - Debt Service'!AC$25,'H-32A-WP06 - Debt Service'!AB$28/12,0)),"-")</f>
        <v>0</v>
      </c>
      <c r="AF50" s="359">
        <f>IFERROR(IF(-SUM(AF$21:AF49)+AF$16&lt;0.000001,0,IF($C50&gt;='H-32A-WP06 - Debt Service'!AD$25,'H-32A-WP06 - Debt Service'!AC$28/12,0)),"-")</f>
        <v>0</v>
      </c>
    </row>
    <row r="51" spans="2:32">
      <c r="B51" s="351">
        <f t="shared" si="0"/>
        <v>2021</v>
      </c>
      <c r="C51" s="368">
        <f t="shared" si="2"/>
        <v>44378</v>
      </c>
      <c r="D51" s="735">
        <v>195090.98452857565</v>
      </c>
      <c r="E51" s="359">
        <v>0</v>
      </c>
      <c r="F51" s="359">
        <f>IFERROR(IF($C51&gt;='H-32A-WP06 - Debt Service'!D$25,'H-32A-WP06 - Debt Service'!D$28/12,0),"-")</f>
        <v>0</v>
      </c>
      <c r="G51" s="359">
        <f>IFERROR(IF($C51&gt;='H-32A-WP06 - Debt Service'!E$25,'H-32A-WP06 - Debt Service'!E$28/12,0),"-")</f>
        <v>0</v>
      </c>
      <c r="H51" s="359">
        <f>IFERROR(IF($C51&gt;='H-32A-WP06 - Debt Service'!F$25,'H-32A-WP06 - Debt Service'!F$28/12,0),"-")</f>
        <v>0</v>
      </c>
      <c r="I51" s="359">
        <f>IFERROR(IF($C51&gt;='H-32A-WP06 - Debt Service'!G$25,'H-32A-WP06 - Debt Service'!G$28/12,0),"-")</f>
        <v>0</v>
      </c>
      <c r="J51" s="359">
        <f>IFERROR(IF(-SUM(J$21:J50)+J$16&lt;0.000001,0,IF($C51&gt;='H-32A-WP06 - Debt Service'!H$25,'H-32A-WP06 - Debt Service'!H$28/12,0)),"-")</f>
        <v>0</v>
      </c>
      <c r="K51" s="359">
        <f>IFERROR(IF(-SUM(K$21:K50)+K$16&lt;0.000001,0,IF($C51&gt;='H-32A-WP06 - Debt Service'!I$25,'H-32A-WP06 - Debt Service'!I$28/12,0)),"-")</f>
        <v>0</v>
      </c>
      <c r="L51" s="359">
        <f>IFERROR(IF(-SUM(L$21:L50)+L$16&lt;0.000001,0,IF($C51&gt;='H-32A-WP06 - Debt Service'!J$25,'H-32A-WP06 - Debt Service'!J$28/12,0)),"-")</f>
        <v>0</v>
      </c>
      <c r="M51" s="359">
        <f>IFERROR(IF(-SUM(M$21:M50)+M$16&lt;0.000001,0,IF($C51&gt;='H-32A-WP06 - Debt Service'!K$25,'H-32A-WP06 - Debt Service'!K$28/12,0)),"-")</f>
        <v>0</v>
      </c>
      <c r="N51" s="359">
        <f>IFERROR(IF(-SUM(N$21:N50)+N$16&lt;0.000001,0,IF($C51&gt;='H-32A-WP06 - Debt Service'!L$25,'H-32A-WP06 - Debt Service'!L$28/12,0)),"-")</f>
        <v>0</v>
      </c>
      <c r="O51" s="359">
        <f>IFERROR(IF(-SUM(O$21:O50)+O$16&lt;0.000001,0,IF($C51&gt;='H-32A-WP06 - Debt Service'!M$25,'H-32A-WP06 - Debt Service'!M$28/12,0)),"-")</f>
        <v>0</v>
      </c>
      <c r="P51" s="359">
        <f>IFERROR(IF(-SUM(P$21:P50)+P$16&lt;0.000001,0,IF($C51&gt;='H-32A-WP06 - Debt Service'!N$25,'H-32A-WP06 - Debt Service'!N$28/12,0)),"-")</f>
        <v>0</v>
      </c>
      <c r="Q51" s="449"/>
      <c r="R51" s="351">
        <f t="shared" si="1"/>
        <v>2021</v>
      </c>
      <c r="S51" s="368">
        <f t="shared" si="3"/>
        <v>44378</v>
      </c>
      <c r="T51" s="735">
        <v>4004.6080134915037</v>
      </c>
      <c r="U51" s="359">
        <f>IFERROR(IF(-SUM(U$33:U50)+U$16&lt;0.000001,0,IF($C51&gt;='H-32A-WP06 - Debt Service'!R$25,'H-32A-WP06 - Debt Service'!R$28/12,0)),"-")</f>
        <v>0</v>
      </c>
      <c r="V51" s="359">
        <f>IFERROR(IF(-SUM(V$21:V50)+V$16&lt;0.000001,0,IF($C51&gt;='H-32A-WP06 - Debt Service'!S$25,'H-32A-WP06 - Debt Service'!S$28/12,0)),"-")</f>
        <v>0</v>
      </c>
      <c r="W51" s="359">
        <f>IFERROR(IF(-SUM(W$21:W50)+W$16&lt;0.000001,0,IF($C51&gt;='H-32A-WP06 - Debt Service'!T$25,'H-32A-WP06 - Debt Service'!T$28/12,0)),"-")</f>
        <v>0</v>
      </c>
      <c r="X51" s="359">
        <f>IFERROR(IF(-SUM(X$21:X50)+X$16&lt;0.000001,0,IF($C51&gt;='H-32A-WP06 - Debt Service'!U$25,'H-32A-WP06 - Debt Service'!U$28/12,0)),"-")</f>
        <v>0</v>
      </c>
      <c r="Y51" s="359">
        <f>IFERROR(IF(-SUM(Y$21:Y50)+Y$16&lt;0.000001,0,IF($C51&gt;='H-32A-WP06 - Debt Service'!W$25,'H-32A-WP06 - Debt Service'!V$28/12,0)),"-")</f>
        <v>0</v>
      </c>
      <c r="Z51" s="359">
        <f>IFERROR(IF(-SUM(Z$21:Z50)+Z$16&lt;0.000001,0,IF($C51&gt;='H-32A-WP06 - Debt Service'!W$25,'H-32A-WP06 - Debt Service'!W$28/12,0)),"-")</f>
        <v>0</v>
      </c>
      <c r="AA51" s="359">
        <f>IFERROR(IF(-SUM(AA$21:AA50)+AA$16&lt;0.000001,0,IF($C51&gt;='H-32A-WP06 - Debt Service'!Y$25,'H-32A-WP06 - Debt Service'!X$28/12,0)),"-")</f>
        <v>0</v>
      </c>
      <c r="AB51" s="359">
        <f>IFERROR(IF(-SUM(AB$21:AB50)+AB$16&lt;0.000001,0,IF($C51&gt;='H-32A-WP06 - Debt Service'!Y$25,'H-32A-WP06 - Debt Service'!Y$28/12,0)),"-")</f>
        <v>0</v>
      </c>
      <c r="AC51" s="359">
        <f>IFERROR(IF(-SUM(AC$21:AC50)+AC$16&lt;0.000001,0,IF($C51&gt;='H-32A-WP06 - Debt Service'!Z$25,'H-32A-WP06 - Debt Service'!Z$28/12,0)),"-")</f>
        <v>0</v>
      </c>
      <c r="AD51" s="359">
        <f>IFERROR(IF(-SUM(AD$21:AD50)+AD$16&lt;0.000001,0,IF($C51&gt;='H-32A-WP06 - Debt Service'!AB$25,'H-32A-WP06 - Debt Service'!AA$28/12,0)),"-")</f>
        <v>0</v>
      </c>
      <c r="AE51" s="359">
        <f>IFERROR(IF(-SUM(AE$21:AE50)+AE$16&lt;0.000001,0,IF($C51&gt;='H-32A-WP06 - Debt Service'!AC$25,'H-32A-WP06 - Debt Service'!AB$28/12,0)),"-")</f>
        <v>0</v>
      </c>
      <c r="AF51" s="359">
        <f>IFERROR(IF(-SUM(AF$21:AF50)+AF$16&lt;0.000001,0,IF($C51&gt;='H-32A-WP06 - Debt Service'!AD$25,'H-32A-WP06 - Debt Service'!AC$28/12,0)),"-")</f>
        <v>0</v>
      </c>
    </row>
    <row r="52" spans="2:32">
      <c r="B52" s="351">
        <f t="shared" si="0"/>
        <v>2021</v>
      </c>
      <c r="C52" s="368">
        <f t="shared" si="2"/>
        <v>44409</v>
      </c>
      <c r="D52" s="735">
        <v>195090.98452857565</v>
      </c>
      <c r="E52" s="359">
        <v>0</v>
      </c>
      <c r="F52" s="359">
        <f>IFERROR(IF($C52&gt;='H-32A-WP06 - Debt Service'!D$25,'H-32A-WP06 - Debt Service'!D$28/12,0),"-")</f>
        <v>0</v>
      </c>
      <c r="G52" s="359">
        <f>IFERROR(IF($C52&gt;='H-32A-WP06 - Debt Service'!E$25,'H-32A-WP06 - Debt Service'!E$28/12,0),"-")</f>
        <v>0</v>
      </c>
      <c r="H52" s="359">
        <f>IFERROR(IF($C52&gt;='H-32A-WP06 - Debt Service'!F$25,'H-32A-WP06 - Debt Service'!F$28/12,0),"-")</f>
        <v>0</v>
      </c>
      <c r="I52" s="359">
        <f>IFERROR(IF($C52&gt;='H-32A-WP06 - Debt Service'!G$25,'H-32A-WP06 - Debt Service'!G$28/12,0),"-")</f>
        <v>0</v>
      </c>
      <c r="J52" s="359">
        <f>IFERROR(IF(-SUM(J$21:J51)+J$16&lt;0.000001,0,IF($C52&gt;='H-32A-WP06 - Debt Service'!H$25,'H-32A-WP06 - Debt Service'!H$28/12,0)),"-")</f>
        <v>0</v>
      </c>
      <c r="K52" s="359">
        <f>IFERROR(IF(-SUM(K$21:K51)+K$16&lt;0.000001,0,IF($C52&gt;='H-32A-WP06 - Debt Service'!I$25,'H-32A-WP06 - Debt Service'!I$28/12,0)),"-")</f>
        <v>0</v>
      </c>
      <c r="L52" s="359">
        <f>IFERROR(IF(-SUM(L$21:L51)+L$16&lt;0.000001,0,IF($C52&gt;='H-32A-WP06 - Debt Service'!J$25,'H-32A-WP06 - Debt Service'!J$28/12,0)),"-")</f>
        <v>0</v>
      </c>
      <c r="M52" s="359">
        <f>IFERROR(IF(-SUM(M$21:M51)+M$16&lt;0.000001,0,IF($C52&gt;='H-32A-WP06 - Debt Service'!K$25,'H-32A-WP06 - Debt Service'!K$28/12,0)),"-")</f>
        <v>0</v>
      </c>
      <c r="N52" s="359">
        <f>IFERROR(IF(-SUM(N$21:N51)+N$16&lt;0.000001,0,IF($C52&gt;='H-32A-WP06 - Debt Service'!L$25,'H-32A-WP06 - Debt Service'!L$28/12,0)),"-")</f>
        <v>0</v>
      </c>
      <c r="O52" s="359">
        <f>IFERROR(IF(-SUM(O$21:O51)+O$16&lt;0.000001,0,IF($C52&gt;='H-32A-WP06 - Debt Service'!M$25,'H-32A-WP06 - Debt Service'!M$28/12,0)),"-")</f>
        <v>0</v>
      </c>
      <c r="P52" s="359">
        <f>IFERROR(IF(-SUM(P$21:P51)+P$16&lt;0.000001,0,IF($C52&gt;='H-32A-WP06 - Debt Service'!N$25,'H-32A-WP06 - Debt Service'!N$28/12,0)),"-")</f>
        <v>0</v>
      </c>
      <c r="Q52" s="449"/>
      <c r="R52" s="351">
        <f t="shared" si="1"/>
        <v>2021</v>
      </c>
      <c r="S52" s="368">
        <f t="shared" si="3"/>
        <v>44409</v>
      </c>
      <c r="T52" s="735">
        <v>5720.2245521727373</v>
      </c>
      <c r="U52" s="359">
        <f>IFERROR(IF(-SUM(U$33:U51)+U$16&lt;0.000001,0,IF($C52&gt;='H-32A-WP06 - Debt Service'!R$25,'H-32A-WP06 - Debt Service'!R$28/12,0)),"-")</f>
        <v>0</v>
      </c>
      <c r="V52" s="359">
        <f>IFERROR(IF(-SUM(V$21:V51)+V$16&lt;0.000001,0,IF($C52&gt;='H-32A-WP06 - Debt Service'!S$25,'H-32A-WP06 - Debt Service'!S$28/12,0)),"-")</f>
        <v>0</v>
      </c>
      <c r="W52" s="359">
        <f>IFERROR(IF(-SUM(W$21:W51)+W$16&lt;0.000001,0,IF($C52&gt;='H-32A-WP06 - Debt Service'!T$25,'H-32A-WP06 - Debt Service'!T$28/12,0)),"-")</f>
        <v>0</v>
      </c>
      <c r="X52" s="359">
        <f>IFERROR(IF(-SUM(X$21:X51)+X$16&lt;0.000001,0,IF($C52&gt;='H-32A-WP06 - Debt Service'!U$25,'H-32A-WP06 - Debt Service'!U$28/12,0)),"-")</f>
        <v>0</v>
      </c>
      <c r="Y52" s="359">
        <f>IFERROR(IF(-SUM(Y$21:Y51)+Y$16&lt;0.000001,0,IF($C52&gt;='H-32A-WP06 - Debt Service'!W$25,'H-32A-WP06 - Debt Service'!V$28/12,0)),"-")</f>
        <v>0</v>
      </c>
      <c r="Z52" s="359">
        <f>IFERROR(IF(-SUM(Z$21:Z51)+Z$16&lt;0.000001,0,IF($C52&gt;='H-32A-WP06 - Debt Service'!W$25,'H-32A-WP06 - Debt Service'!W$28/12,0)),"-")</f>
        <v>0</v>
      </c>
      <c r="AA52" s="359">
        <f>IFERROR(IF(-SUM(AA$21:AA51)+AA$16&lt;0.000001,0,IF($C52&gt;='H-32A-WP06 - Debt Service'!Y$25,'H-32A-WP06 - Debt Service'!X$28/12,0)),"-")</f>
        <v>0</v>
      </c>
      <c r="AB52" s="359">
        <f>IFERROR(IF(-SUM(AB$21:AB51)+AB$16&lt;0.000001,0,IF($C52&gt;='H-32A-WP06 - Debt Service'!Y$25,'H-32A-WP06 - Debt Service'!Y$28/12,0)),"-")</f>
        <v>0</v>
      </c>
      <c r="AC52" s="359">
        <f>IFERROR(IF(-SUM(AC$21:AC51)+AC$16&lt;0.000001,0,IF($C52&gt;='H-32A-WP06 - Debt Service'!Z$25,'H-32A-WP06 - Debt Service'!Z$28/12,0)),"-")</f>
        <v>0</v>
      </c>
      <c r="AD52" s="359">
        <f>IFERROR(IF(-SUM(AD$21:AD51)+AD$16&lt;0.000001,0,IF($C52&gt;='H-32A-WP06 - Debt Service'!AB$25,'H-32A-WP06 - Debt Service'!AA$28/12,0)),"-")</f>
        <v>0</v>
      </c>
      <c r="AE52" s="359">
        <f>IFERROR(IF(-SUM(AE$21:AE51)+AE$16&lt;0.000001,0,IF($C52&gt;='H-32A-WP06 - Debt Service'!AC$25,'H-32A-WP06 - Debt Service'!AB$28/12,0)),"-")</f>
        <v>0</v>
      </c>
      <c r="AF52" s="359">
        <f>IFERROR(IF(-SUM(AF$21:AF51)+AF$16&lt;0.000001,0,IF($C52&gt;='H-32A-WP06 - Debt Service'!AD$25,'H-32A-WP06 - Debt Service'!AC$28/12,0)),"-")</f>
        <v>0</v>
      </c>
    </row>
    <row r="53" spans="2:32">
      <c r="B53" s="351">
        <f t="shared" si="0"/>
        <v>2021</v>
      </c>
      <c r="C53" s="368">
        <f t="shared" si="2"/>
        <v>44440</v>
      </c>
      <c r="D53" s="735">
        <v>195090.98452857565</v>
      </c>
      <c r="E53" s="359">
        <v>0</v>
      </c>
      <c r="F53" s="359">
        <f>IFERROR(IF($C53&gt;='H-32A-WP06 - Debt Service'!D$25,'H-32A-WP06 - Debt Service'!D$28/12,0),"-")</f>
        <v>0</v>
      </c>
      <c r="G53" s="359">
        <f>IFERROR(IF($C53&gt;='H-32A-WP06 - Debt Service'!E$25,'H-32A-WP06 - Debt Service'!E$28/12,0),"-")</f>
        <v>0</v>
      </c>
      <c r="H53" s="359">
        <f>IFERROR(IF($C53&gt;='H-32A-WP06 - Debt Service'!F$25,'H-32A-WP06 - Debt Service'!F$28/12,0),"-")</f>
        <v>0</v>
      </c>
      <c r="I53" s="359">
        <f>IFERROR(IF($C53&gt;='H-32A-WP06 - Debt Service'!G$25,'H-32A-WP06 - Debt Service'!G$28/12,0),"-")</f>
        <v>0</v>
      </c>
      <c r="J53" s="359">
        <f>IFERROR(IF(-SUM(J$21:J52)+J$16&lt;0.000001,0,IF($C53&gt;='H-32A-WP06 - Debt Service'!H$25,'H-32A-WP06 - Debt Service'!H$28/12,0)),"-")</f>
        <v>0</v>
      </c>
      <c r="K53" s="359">
        <f>IFERROR(IF(-SUM(K$21:K52)+K$16&lt;0.000001,0,IF($C53&gt;='H-32A-WP06 - Debt Service'!I$25,'H-32A-WP06 - Debt Service'!I$28/12,0)),"-")</f>
        <v>0</v>
      </c>
      <c r="L53" s="359">
        <f>IFERROR(IF(-SUM(L$21:L52)+L$16&lt;0.000001,0,IF($C53&gt;='H-32A-WP06 - Debt Service'!J$25,'H-32A-WP06 - Debt Service'!J$28/12,0)),"-")</f>
        <v>0</v>
      </c>
      <c r="M53" s="359">
        <f>IFERROR(IF(-SUM(M$21:M52)+M$16&lt;0.000001,0,IF($C53&gt;='H-32A-WP06 - Debt Service'!K$25,'H-32A-WP06 - Debt Service'!K$28/12,0)),"-")</f>
        <v>0</v>
      </c>
      <c r="N53" s="359">
        <f>IFERROR(IF(-SUM(N$21:N52)+N$16&lt;0.000001,0,IF($C53&gt;='H-32A-WP06 - Debt Service'!L$25,'H-32A-WP06 - Debt Service'!L$28/12,0)),"-")</f>
        <v>0</v>
      </c>
      <c r="O53" s="359">
        <f>IFERROR(IF(-SUM(O$21:O52)+O$16&lt;0.000001,0,IF($C53&gt;='H-32A-WP06 - Debt Service'!M$25,'H-32A-WP06 - Debt Service'!M$28/12,0)),"-")</f>
        <v>0</v>
      </c>
      <c r="P53" s="359">
        <f>IFERROR(IF(-SUM(P$21:P52)+P$16&lt;0.000001,0,IF($C53&gt;='H-32A-WP06 - Debt Service'!N$25,'H-32A-WP06 - Debt Service'!N$28/12,0)),"-")</f>
        <v>0</v>
      </c>
      <c r="Q53" s="449"/>
      <c r="R53" s="351">
        <f t="shared" si="1"/>
        <v>2021</v>
      </c>
      <c r="S53" s="368">
        <f t="shared" si="3"/>
        <v>44440</v>
      </c>
      <c r="T53" s="735">
        <v>5720.2245521727373</v>
      </c>
      <c r="U53" s="359">
        <f>IFERROR(IF(-SUM(U$33:U52)+U$16&lt;0.000001,0,IF($C53&gt;='H-32A-WP06 - Debt Service'!R$25,'H-32A-WP06 - Debt Service'!R$28/12,0)),"-")</f>
        <v>0</v>
      </c>
      <c r="V53" s="359">
        <f>IFERROR(IF(-SUM(V$21:V52)+V$16&lt;0.000001,0,IF($C53&gt;='H-32A-WP06 - Debt Service'!S$25,'H-32A-WP06 - Debt Service'!S$28/12,0)),"-")</f>
        <v>0</v>
      </c>
      <c r="W53" s="359">
        <f>IFERROR(IF(-SUM(W$21:W52)+W$16&lt;0.000001,0,IF($C53&gt;='H-32A-WP06 - Debt Service'!T$25,'H-32A-WP06 - Debt Service'!T$28/12,0)),"-")</f>
        <v>0</v>
      </c>
      <c r="X53" s="359">
        <f>IFERROR(IF(-SUM(X$21:X52)+X$16&lt;0.000001,0,IF($C53&gt;='H-32A-WP06 - Debt Service'!U$25,'H-32A-WP06 - Debt Service'!U$28/12,0)),"-")</f>
        <v>0</v>
      </c>
      <c r="Y53" s="359">
        <f>IFERROR(IF(-SUM(Y$21:Y52)+Y$16&lt;0.000001,0,IF($C53&gt;='H-32A-WP06 - Debt Service'!W$25,'H-32A-WP06 - Debt Service'!V$28/12,0)),"-")</f>
        <v>0</v>
      </c>
      <c r="Z53" s="359">
        <f>IFERROR(IF(-SUM(Z$21:Z52)+Z$16&lt;0.000001,0,IF($C53&gt;='H-32A-WP06 - Debt Service'!W$25,'H-32A-WP06 - Debt Service'!W$28/12,0)),"-")</f>
        <v>0</v>
      </c>
      <c r="AA53" s="359">
        <f>IFERROR(IF(-SUM(AA$21:AA52)+AA$16&lt;0.000001,0,IF($C53&gt;='H-32A-WP06 - Debt Service'!Y$25,'H-32A-WP06 - Debt Service'!X$28/12,0)),"-")</f>
        <v>0</v>
      </c>
      <c r="AB53" s="359">
        <f>IFERROR(IF(-SUM(AB$21:AB52)+AB$16&lt;0.000001,0,IF($C53&gt;='H-32A-WP06 - Debt Service'!Y$25,'H-32A-WP06 - Debt Service'!Y$28/12,0)),"-")</f>
        <v>0</v>
      </c>
      <c r="AC53" s="359">
        <f>IFERROR(IF(-SUM(AC$21:AC52)+AC$16&lt;0.000001,0,IF($C53&gt;='H-32A-WP06 - Debt Service'!Z$25,'H-32A-WP06 - Debt Service'!Z$28/12,0)),"-")</f>
        <v>0</v>
      </c>
      <c r="AD53" s="359">
        <f>IFERROR(IF(-SUM(AD$21:AD52)+AD$16&lt;0.000001,0,IF($C53&gt;='H-32A-WP06 - Debt Service'!AB$25,'H-32A-WP06 - Debt Service'!AA$28/12,0)),"-")</f>
        <v>0</v>
      </c>
      <c r="AE53" s="359">
        <f>IFERROR(IF(-SUM(AE$21:AE52)+AE$16&lt;0.000001,0,IF($C53&gt;='H-32A-WP06 - Debt Service'!AC$25,'H-32A-WP06 - Debt Service'!AB$28/12,0)),"-")</f>
        <v>0</v>
      </c>
      <c r="AF53" s="359">
        <f>IFERROR(IF(-SUM(AF$21:AF52)+AF$16&lt;0.000001,0,IF($C53&gt;='H-32A-WP06 - Debt Service'!AD$25,'H-32A-WP06 - Debt Service'!AC$28/12,0)),"-")</f>
        <v>0</v>
      </c>
    </row>
    <row r="54" spans="2:32">
      <c r="B54" s="351">
        <f t="shared" si="0"/>
        <v>2021</v>
      </c>
      <c r="C54" s="368">
        <f t="shared" si="2"/>
        <v>44470</v>
      </c>
      <c r="D54" s="735">
        <v>195090.98452857565</v>
      </c>
      <c r="E54" s="359">
        <v>0</v>
      </c>
      <c r="F54" s="359">
        <f>IFERROR(IF($C54&gt;='H-32A-WP06 - Debt Service'!D$25,'H-32A-WP06 - Debt Service'!D$28/12,0),"-")</f>
        <v>0</v>
      </c>
      <c r="G54" s="359">
        <f>IFERROR(IF($C54&gt;='H-32A-WP06 - Debt Service'!E$25,'H-32A-WP06 - Debt Service'!E$28/12,0),"-")</f>
        <v>0</v>
      </c>
      <c r="H54" s="359">
        <f>IFERROR(IF($C54&gt;='H-32A-WP06 - Debt Service'!F$25,'H-32A-WP06 - Debt Service'!F$28/12,0),"-")</f>
        <v>0</v>
      </c>
      <c r="I54" s="359">
        <f>IFERROR(IF($C54&gt;='H-32A-WP06 - Debt Service'!G$25,'H-32A-WP06 - Debt Service'!G$28/12,0),"-")</f>
        <v>0</v>
      </c>
      <c r="J54" s="359">
        <f>IFERROR(IF(-SUM(J$21:J53)+J$16&lt;0.000001,0,IF($C54&gt;='H-32A-WP06 - Debt Service'!H$25,'H-32A-WP06 - Debt Service'!H$28/12,0)),"-")</f>
        <v>0</v>
      </c>
      <c r="K54" s="359">
        <f>IFERROR(IF(-SUM(K$21:K53)+K$16&lt;0.000001,0,IF($C54&gt;='H-32A-WP06 - Debt Service'!I$25,'H-32A-WP06 - Debt Service'!I$28/12,0)),"-")</f>
        <v>0</v>
      </c>
      <c r="L54" s="359">
        <f>IFERROR(IF(-SUM(L$21:L53)+L$16&lt;0.000001,0,IF($C54&gt;='H-32A-WP06 - Debt Service'!J$25,'H-32A-WP06 - Debt Service'!J$28/12,0)),"-")</f>
        <v>0</v>
      </c>
      <c r="M54" s="359">
        <f>IFERROR(IF(-SUM(M$21:M53)+M$16&lt;0.000001,0,IF($C54&gt;='H-32A-WP06 - Debt Service'!K$25,'H-32A-WP06 - Debt Service'!K$28/12,0)),"-")</f>
        <v>0</v>
      </c>
      <c r="N54" s="359">
        <f>IFERROR(IF(-SUM(N$21:N53)+N$16&lt;0.000001,0,IF($C54&gt;='H-32A-WP06 - Debt Service'!L$25,'H-32A-WP06 - Debt Service'!L$28/12,0)),"-")</f>
        <v>0</v>
      </c>
      <c r="O54" s="359">
        <f>IFERROR(IF(-SUM(O$21:O53)+O$16&lt;0.000001,0,IF($C54&gt;='H-32A-WP06 - Debt Service'!M$25,'H-32A-WP06 - Debt Service'!M$28/12,0)),"-")</f>
        <v>0</v>
      </c>
      <c r="P54" s="359">
        <f>IFERROR(IF(-SUM(P$21:P53)+P$16&lt;0.000001,0,IF($C54&gt;='H-32A-WP06 - Debt Service'!N$25,'H-32A-WP06 - Debt Service'!N$28/12,0)),"-")</f>
        <v>0</v>
      </c>
      <c r="Q54" s="449"/>
      <c r="R54" s="351">
        <f t="shared" si="1"/>
        <v>2021</v>
      </c>
      <c r="S54" s="368">
        <f t="shared" si="3"/>
        <v>44470</v>
      </c>
      <c r="T54" s="735">
        <v>5720.2245521727373</v>
      </c>
      <c r="U54" s="359">
        <f>IFERROR(IF(-SUM(U$33:U53)+U$16&lt;0.000001,0,IF($C54&gt;='H-32A-WP06 - Debt Service'!R$25,'H-32A-WP06 - Debt Service'!R$28/12,0)),"-")</f>
        <v>0</v>
      </c>
      <c r="V54" s="359">
        <f>IFERROR(IF(-SUM(V$21:V53)+V$16&lt;0.000001,0,IF($C54&gt;='H-32A-WP06 - Debt Service'!S$25,'H-32A-WP06 - Debt Service'!S$28/12,0)),"-")</f>
        <v>0</v>
      </c>
      <c r="W54" s="359">
        <f>IFERROR(IF(-SUM(W$21:W53)+W$16&lt;0.000001,0,IF($C54&gt;='H-32A-WP06 - Debt Service'!T$25,'H-32A-WP06 - Debt Service'!T$28/12,0)),"-")</f>
        <v>0</v>
      </c>
      <c r="X54" s="359">
        <f>IFERROR(IF(-SUM(X$21:X53)+X$16&lt;0.000001,0,IF($C54&gt;='H-32A-WP06 - Debt Service'!U$25,'H-32A-WP06 - Debt Service'!U$28/12,0)),"-")</f>
        <v>0</v>
      </c>
      <c r="Y54" s="359">
        <f>IFERROR(IF(-SUM(Y$21:Y53)+Y$16&lt;0.000001,0,IF($C54&gt;='H-32A-WP06 - Debt Service'!W$25,'H-32A-WP06 - Debt Service'!V$28/12,0)),"-")</f>
        <v>0</v>
      </c>
      <c r="Z54" s="359">
        <f>IFERROR(IF(-SUM(Z$21:Z53)+Z$16&lt;0.000001,0,IF($C54&gt;='H-32A-WP06 - Debt Service'!W$25,'H-32A-WP06 - Debt Service'!W$28/12,0)),"-")</f>
        <v>0</v>
      </c>
      <c r="AA54" s="359">
        <f>IFERROR(IF(-SUM(AA$21:AA53)+AA$16&lt;0.000001,0,IF($C54&gt;='H-32A-WP06 - Debt Service'!Y$25,'H-32A-WP06 - Debt Service'!X$28/12,0)),"-")</f>
        <v>0</v>
      </c>
      <c r="AB54" s="359">
        <f>IFERROR(IF(-SUM(AB$21:AB53)+AB$16&lt;0.000001,0,IF($C54&gt;='H-32A-WP06 - Debt Service'!Y$25,'H-32A-WP06 - Debt Service'!Y$28/12,0)),"-")</f>
        <v>0</v>
      </c>
      <c r="AC54" s="359">
        <f>IFERROR(IF(-SUM(AC$21:AC53)+AC$16&lt;0.000001,0,IF($C54&gt;='H-32A-WP06 - Debt Service'!Z$25,'H-32A-WP06 - Debt Service'!Z$28/12,0)),"-")</f>
        <v>0</v>
      </c>
      <c r="AD54" s="359">
        <f>IFERROR(IF(-SUM(AD$21:AD53)+AD$16&lt;0.000001,0,IF($C54&gt;='H-32A-WP06 - Debt Service'!AB$25,'H-32A-WP06 - Debt Service'!AA$28/12,0)),"-")</f>
        <v>0</v>
      </c>
      <c r="AE54" s="359">
        <f>IFERROR(IF(-SUM(AE$21:AE53)+AE$16&lt;0.000001,0,IF($C54&gt;='H-32A-WP06 - Debt Service'!AC$25,'H-32A-WP06 - Debt Service'!AB$28/12,0)),"-")</f>
        <v>0</v>
      </c>
      <c r="AF54" s="359">
        <f>IFERROR(IF(-SUM(AF$21:AF53)+AF$16&lt;0.000001,0,IF($C54&gt;='H-32A-WP06 - Debt Service'!AD$25,'H-32A-WP06 - Debt Service'!AC$28/12,0)),"-")</f>
        <v>0</v>
      </c>
    </row>
    <row r="55" spans="2:32">
      <c r="B55" s="351">
        <f t="shared" si="0"/>
        <v>2021</v>
      </c>
      <c r="C55" s="368">
        <f t="shared" si="2"/>
        <v>44501</v>
      </c>
      <c r="D55" s="735">
        <v>195090.98452857565</v>
      </c>
      <c r="E55" s="359">
        <v>0</v>
      </c>
      <c r="F55" s="359">
        <f>IFERROR(IF($C55&gt;='H-32A-WP06 - Debt Service'!D$25,'H-32A-WP06 - Debt Service'!D$28/12,0),"-")</f>
        <v>0</v>
      </c>
      <c r="G55" s="359">
        <f>IFERROR(IF($C55&gt;='H-32A-WP06 - Debt Service'!E$25,'H-32A-WP06 - Debt Service'!E$28/12,0),"-")</f>
        <v>0</v>
      </c>
      <c r="H55" s="359">
        <f>IFERROR(IF($C55&gt;='H-32A-WP06 - Debt Service'!F$25,'H-32A-WP06 - Debt Service'!F$28/12,0),"-")</f>
        <v>0</v>
      </c>
      <c r="I55" s="359">
        <f>IFERROR(IF($C55&gt;='H-32A-WP06 - Debt Service'!G$25,'H-32A-WP06 - Debt Service'!G$28/12,0),"-")</f>
        <v>0</v>
      </c>
      <c r="J55" s="359">
        <f>IFERROR(IF(-SUM(J$21:J54)+J$16&lt;0.000001,0,IF($C55&gt;='H-32A-WP06 - Debt Service'!H$25,'H-32A-WP06 - Debt Service'!H$28/12,0)),"-")</f>
        <v>0</v>
      </c>
      <c r="K55" s="359">
        <f>IFERROR(IF(-SUM(K$21:K54)+K$16&lt;0.000001,0,IF($C55&gt;='H-32A-WP06 - Debt Service'!I$25,'H-32A-WP06 - Debt Service'!I$28/12,0)),"-")</f>
        <v>0</v>
      </c>
      <c r="L55" s="359">
        <f>IFERROR(IF(-SUM(L$21:L54)+L$16&lt;0.000001,0,IF($C55&gt;='H-32A-WP06 - Debt Service'!J$25,'H-32A-WP06 - Debt Service'!J$28/12,0)),"-")</f>
        <v>0</v>
      </c>
      <c r="M55" s="359">
        <f>IFERROR(IF(-SUM(M$21:M54)+M$16&lt;0.000001,0,IF($C55&gt;='H-32A-WP06 - Debt Service'!K$25,'H-32A-WP06 - Debt Service'!K$28/12,0)),"-")</f>
        <v>0</v>
      </c>
      <c r="N55" s="359">
        <f>IFERROR(IF(-SUM(N$21:N54)+N$16&lt;0.000001,0,IF($C55&gt;='H-32A-WP06 - Debt Service'!L$25,'H-32A-WP06 - Debt Service'!L$28/12,0)),"-")</f>
        <v>0</v>
      </c>
      <c r="O55" s="359">
        <f>IFERROR(IF(-SUM(O$21:O54)+O$16&lt;0.000001,0,IF($C55&gt;='H-32A-WP06 - Debt Service'!M$25,'H-32A-WP06 - Debt Service'!M$28/12,0)),"-")</f>
        <v>0</v>
      </c>
      <c r="P55" s="359">
        <f>IFERROR(IF(-SUM(P$21:P54)+P$16&lt;0.000001,0,IF($C55&gt;='H-32A-WP06 - Debt Service'!N$25,'H-32A-WP06 - Debt Service'!N$28/12,0)),"-")</f>
        <v>0</v>
      </c>
      <c r="Q55" s="449"/>
      <c r="R55" s="351">
        <f t="shared" si="1"/>
        <v>2021</v>
      </c>
      <c r="S55" s="368">
        <f t="shared" si="3"/>
        <v>44501</v>
      </c>
      <c r="T55" s="735">
        <v>5720.2245521727373</v>
      </c>
      <c r="U55" s="359">
        <f>IFERROR(IF(-SUM(U$33:U54)+U$16&lt;0.000001,0,IF($C55&gt;='H-32A-WP06 - Debt Service'!R$25,'H-32A-WP06 - Debt Service'!R$28/12,0)),"-")</f>
        <v>0</v>
      </c>
      <c r="V55" s="359">
        <f>IFERROR(IF(-SUM(V$21:V54)+V$16&lt;0.000001,0,IF($C55&gt;='H-32A-WP06 - Debt Service'!S$25,'H-32A-WP06 - Debt Service'!S$28/12,0)),"-")</f>
        <v>0</v>
      </c>
      <c r="W55" s="359">
        <f>IFERROR(IF(-SUM(W$21:W54)+W$16&lt;0.000001,0,IF($C55&gt;='H-32A-WP06 - Debt Service'!T$25,'H-32A-WP06 - Debt Service'!T$28/12,0)),"-")</f>
        <v>0</v>
      </c>
      <c r="X55" s="359">
        <f>IFERROR(IF(-SUM(X$21:X54)+X$16&lt;0.000001,0,IF($C55&gt;='H-32A-WP06 - Debt Service'!U$25,'H-32A-WP06 - Debt Service'!U$28/12,0)),"-")</f>
        <v>0</v>
      </c>
      <c r="Y55" s="359">
        <f>IFERROR(IF(-SUM(Y$21:Y54)+Y$16&lt;0.000001,0,IF($C55&gt;='H-32A-WP06 - Debt Service'!W$25,'H-32A-WP06 - Debt Service'!V$28/12,0)),"-")</f>
        <v>0</v>
      </c>
      <c r="Z55" s="359">
        <f>IFERROR(IF(-SUM(Z$21:Z54)+Z$16&lt;0.000001,0,IF($C55&gt;='H-32A-WP06 - Debt Service'!W$25,'H-32A-WP06 - Debt Service'!W$28/12,0)),"-")</f>
        <v>0</v>
      </c>
      <c r="AA55" s="359">
        <f>IFERROR(IF(-SUM(AA$21:AA54)+AA$16&lt;0.000001,0,IF($C55&gt;='H-32A-WP06 - Debt Service'!Y$25,'H-32A-WP06 - Debt Service'!X$28/12,0)),"-")</f>
        <v>0</v>
      </c>
      <c r="AB55" s="359">
        <f>IFERROR(IF(-SUM(AB$21:AB54)+AB$16&lt;0.000001,0,IF($C55&gt;='H-32A-WP06 - Debt Service'!Y$25,'H-32A-WP06 - Debt Service'!Y$28/12,0)),"-")</f>
        <v>0</v>
      </c>
      <c r="AC55" s="359">
        <f>IFERROR(IF(-SUM(AC$21:AC54)+AC$16&lt;0.000001,0,IF($C55&gt;='H-32A-WP06 - Debt Service'!Z$25,'H-32A-WP06 - Debt Service'!Z$28/12,0)),"-")</f>
        <v>0</v>
      </c>
      <c r="AD55" s="359">
        <f>IFERROR(IF(-SUM(AD$21:AD54)+AD$16&lt;0.000001,0,IF($C55&gt;='H-32A-WP06 - Debt Service'!AB$25,'H-32A-WP06 - Debt Service'!AA$28/12,0)),"-")</f>
        <v>0</v>
      </c>
      <c r="AE55" s="359">
        <f>IFERROR(IF(-SUM(AE$21:AE54)+AE$16&lt;0.000001,0,IF($C55&gt;='H-32A-WP06 - Debt Service'!AC$25,'H-32A-WP06 - Debt Service'!AB$28/12,0)),"-")</f>
        <v>0</v>
      </c>
      <c r="AF55" s="359">
        <f>IFERROR(IF(-SUM(AF$21:AF54)+AF$16&lt;0.000001,0,IF($C55&gt;='H-32A-WP06 - Debt Service'!AD$25,'H-32A-WP06 - Debt Service'!AC$28/12,0)),"-")</f>
        <v>0</v>
      </c>
    </row>
    <row r="56" spans="2:32">
      <c r="B56" s="351">
        <f t="shared" si="0"/>
        <v>2021</v>
      </c>
      <c r="C56" s="368">
        <f t="shared" si="2"/>
        <v>44531</v>
      </c>
      <c r="D56" s="735">
        <v>216215.22115809171</v>
      </c>
      <c r="E56" s="359">
        <v>0</v>
      </c>
      <c r="F56" s="359">
        <f>IFERROR(IF($C56&gt;='H-32A-WP06 - Debt Service'!D$25,'H-32A-WP06 - Debt Service'!D$28/12,0),"-")</f>
        <v>0</v>
      </c>
      <c r="G56" s="359">
        <f>IFERROR(IF($C56&gt;='H-32A-WP06 - Debt Service'!E$25,'H-32A-WP06 - Debt Service'!E$28/12,0),"-")</f>
        <v>0</v>
      </c>
      <c r="H56" s="359">
        <f>IFERROR(IF($C56&gt;='H-32A-WP06 - Debt Service'!F$25,'H-32A-WP06 - Debt Service'!F$28/12,0),"-")</f>
        <v>0</v>
      </c>
      <c r="I56" s="359">
        <f>IFERROR(IF($C56&gt;='H-32A-WP06 - Debt Service'!G$25,'H-32A-WP06 - Debt Service'!G$28/12,0),"-")</f>
        <v>0</v>
      </c>
      <c r="J56" s="359">
        <f>IFERROR(IF(-SUM(J$21:J55)+J$16&lt;0.000001,0,IF($C56&gt;='H-32A-WP06 - Debt Service'!H$25,'H-32A-WP06 - Debt Service'!H$28/12,0)),"-")</f>
        <v>0</v>
      </c>
      <c r="K56" s="359">
        <f>IFERROR(IF(-SUM(K$21:K55)+K$16&lt;0.000001,0,IF($C56&gt;='H-32A-WP06 - Debt Service'!I$25,'H-32A-WP06 - Debt Service'!I$28/12,0)),"-")</f>
        <v>0</v>
      </c>
      <c r="L56" s="359">
        <f>IFERROR(IF(-SUM(L$21:L55)+L$16&lt;0.000001,0,IF($C56&gt;='H-32A-WP06 - Debt Service'!J$25,'H-32A-WP06 - Debt Service'!J$28/12,0)),"-")</f>
        <v>0</v>
      </c>
      <c r="M56" s="359">
        <f>IFERROR(IF(-SUM(M$21:M55)+M$16&lt;0.000001,0,IF($C56&gt;='H-32A-WP06 - Debt Service'!K$25,'H-32A-WP06 - Debt Service'!K$28/12,0)),"-")</f>
        <v>0</v>
      </c>
      <c r="N56" s="359">
        <f>IFERROR(IF(-SUM(N$21:N55)+N$16&lt;0.000001,0,IF($C56&gt;='H-32A-WP06 - Debt Service'!L$25,'H-32A-WP06 - Debt Service'!L$28/12,0)),"-")</f>
        <v>0</v>
      </c>
      <c r="O56" s="359">
        <f>IFERROR(IF(-SUM(O$21:O55)+O$16&lt;0.000001,0,IF($C56&gt;='H-32A-WP06 - Debt Service'!M$25,'H-32A-WP06 - Debt Service'!M$28/12,0)),"-")</f>
        <v>0</v>
      </c>
      <c r="P56" s="359">
        <f>IFERROR(IF(-SUM(P$21:P55)+P$16&lt;0.000001,0,IF($C56&gt;='H-32A-WP06 - Debt Service'!N$25,'H-32A-WP06 - Debt Service'!N$28/12,0)),"-")</f>
        <v>0</v>
      </c>
      <c r="Q56" s="449"/>
      <c r="R56" s="351">
        <f t="shared" si="1"/>
        <v>2021</v>
      </c>
      <c r="S56" s="368">
        <f t="shared" si="3"/>
        <v>44531</v>
      </c>
      <c r="T56" s="735">
        <v>5720.2245521727373</v>
      </c>
      <c r="U56" s="359">
        <f>IFERROR(IF(-SUM(U$33:U55)+U$16&lt;0.000001,0,IF($C56&gt;='H-32A-WP06 - Debt Service'!R$25,'H-32A-WP06 - Debt Service'!R$28/12,0)),"-")</f>
        <v>0</v>
      </c>
      <c r="V56" s="359">
        <f>IFERROR(IF(-SUM(V$21:V55)+V$16&lt;0.000001,0,IF($C56&gt;='H-32A-WP06 - Debt Service'!S$25,'H-32A-WP06 - Debt Service'!S$28/12,0)),"-")</f>
        <v>0</v>
      </c>
      <c r="W56" s="359">
        <f>IFERROR(IF(-SUM(W$21:W55)+W$16&lt;0.000001,0,IF($C56&gt;='H-32A-WP06 - Debt Service'!T$25,'H-32A-WP06 - Debt Service'!T$28/12,0)),"-")</f>
        <v>0</v>
      </c>
      <c r="X56" s="359">
        <f>IFERROR(IF(-SUM(X$21:X55)+X$16&lt;0.000001,0,IF($C56&gt;='H-32A-WP06 - Debt Service'!U$25,'H-32A-WP06 - Debt Service'!U$28/12,0)),"-")</f>
        <v>0</v>
      </c>
      <c r="Y56" s="359">
        <f>IFERROR(IF(-SUM(Y$21:Y55)+Y$16&lt;0.000001,0,IF($C56&gt;='H-32A-WP06 - Debt Service'!W$25,'H-32A-WP06 - Debt Service'!V$28/12,0)),"-")</f>
        <v>0</v>
      </c>
      <c r="Z56" s="359">
        <f>IFERROR(IF(-SUM(Z$21:Z55)+Z$16&lt;0.000001,0,IF($C56&gt;='H-32A-WP06 - Debt Service'!W$25,'H-32A-WP06 - Debt Service'!W$28/12,0)),"-")</f>
        <v>0</v>
      </c>
      <c r="AA56" s="359">
        <f>IFERROR(IF(-SUM(AA$21:AA55)+AA$16&lt;0.000001,0,IF($C56&gt;='H-32A-WP06 - Debt Service'!Y$25,'H-32A-WP06 - Debt Service'!X$28/12,0)),"-")</f>
        <v>0</v>
      </c>
      <c r="AB56" s="359">
        <f>IFERROR(IF(-SUM(AB$21:AB55)+AB$16&lt;0.000001,0,IF($C56&gt;='H-32A-WP06 - Debt Service'!Y$25,'H-32A-WP06 - Debt Service'!Y$28/12,0)),"-")</f>
        <v>0</v>
      </c>
      <c r="AC56" s="359">
        <f>IFERROR(IF(-SUM(AC$21:AC55)+AC$16&lt;0.000001,0,IF($C56&gt;='H-32A-WP06 - Debt Service'!Z$25,'H-32A-WP06 - Debt Service'!Z$28/12,0)),"-")</f>
        <v>0</v>
      </c>
      <c r="AD56" s="359">
        <f>IFERROR(IF(-SUM(AD$21:AD55)+AD$16&lt;0.000001,0,IF($C56&gt;='H-32A-WP06 - Debt Service'!AB$25,'H-32A-WP06 - Debt Service'!AA$28/12,0)),"-")</f>
        <v>0</v>
      </c>
      <c r="AE56" s="359">
        <f>IFERROR(IF(-SUM(AE$21:AE55)+AE$16&lt;0.000001,0,IF($C56&gt;='H-32A-WP06 - Debt Service'!AC$25,'H-32A-WP06 - Debt Service'!AB$28/12,0)),"-")</f>
        <v>0</v>
      </c>
      <c r="AF56" s="359">
        <f>IFERROR(IF(-SUM(AF$21:AF55)+AF$16&lt;0.000001,0,IF($C56&gt;='H-32A-WP06 - Debt Service'!AD$25,'H-32A-WP06 - Debt Service'!AC$28/12,0)),"-")</f>
        <v>0</v>
      </c>
    </row>
    <row r="57" spans="2:32">
      <c r="B57" s="351">
        <f t="shared" si="0"/>
        <v>2022</v>
      </c>
      <c r="C57" s="368">
        <f t="shared" si="2"/>
        <v>44562</v>
      </c>
      <c r="D57" s="735">
        <v>216215.22115809171</v>
      </c>
      <c r="E57" s="359">
        <v>0</v>
      </c>
      <c r="F57" s="359">
        <f>IFERROR(IF($C57&gt;='H-32A-WP06 - Debt Service'!D$25,'H-32A-WP06 - Debt Service'!D$28/12,0),"-")</f>
        <v>0</v>
      </c>
      <c r="G57" s="359">
        <f>IFERROR(IF($C57&gt;='H-32A-WP06 - Debt Service'!E$25,'H-32A-WP06 - Debt Service'!E$28/12,0),"-")</f>
        <v>0</v>
      </c>
      <c r="H57" s="359">
        <f>IFERROR(IF($C57&gt;='H-32A-WP06 - Debt Service'!F$25,'H-32A-WP06 - Debt Service'!F$28/12,0),"-")</f>
        <v>0</v>
      </c>
      <c r="I57" s="359">
        <f>IFERROR(IF($C57&gt;='H-32A-WP06 - Debt Service'!G$25,'H-32A-WP06 - Debt Service'!G$28/12,0),"-")</f>
        <v>0</v>
      </c>
      <c r="J57" s="359">
        <f>IFERROR(IF(-SUM(J$21:J56)+J$16&lt;0.000001,0,IF($C57&gt;='H-32A-WP06 - Debt Service'!H$25,'H-32A-WP06 - Debt Service'!H$28/12,0)),"-")</f>
        <v>0</v>
      </c>
      <c r="K57" s="359">
        <f>IFERROR(IF(-SUM(K$21:K56)+K$16&lt;0.000001,0,IF($C57&gt;='H-32A-WP06 - Debt Service'!I$25,'H-32A-WP06 - Debt Service'!I$28/12,0)),"-")</f>
        <v>0</v>
      </c>
      <c r="L57" s="359">
        <f>IFERROR(IF(-SUM(L$21:L56)+L$16&lt;0.000001,0,IF($C57&gt;='H-32A-WP06 - Debt Service'!J$25,'H-32A-WP06 - Debt Service'!J$28/12,0)),"-")</f>
        <v>0</v>
      </c>
      <c r="M57" s="359">
        <f>IFERROR(IF(-SUM(M$21:M56)+M$16&lt;0.000001,0,IF($C57&gt;='H-32A-WP06 - Debt Service'!K$25,'H-32A-WP06 - Debt Service'!K$28/12,0)),"-")</f>
        <v>0</v>
      </c>
      <c r="N57" s="359">
        <f>IFERROR(IF(-SUM(N$21:N56)+N$16&lt;0.000001,0,IF($C57&gt;='H-32A-WP06 - Debt Service'!L$25,'H-32A-WP06 - Debt Service'!L$28/12,0)),"-")</f>
        <v>0</v>
      </c>
      <c r="O57" s="359">
        <f>IFERROR(IF(-SUM(O$21:O56)+O$16&lt;0.000001,0,IF($C57&gt;='H-32A-WP06 - Debt Service'!M$25,'H-32A-WP06 - Debt Service'!M$28/12,0)),"-")</f>
        <v>0</v>
      </c>
      <c r="P57" s="359">
        <f>IFERROR(IF(-SUM(P$21:P56)+P$16&lt;0.000001,0,IF($C57&gt;='H-32A-WP06 - Debt Service'!N$25,'H-32A-WP06 - Debt Service'!N$28/12,0)),"-")</f>
        <v>0</v>
      </c>
      <c r="Q57" s="449"/>
      <c r="R57" s="351">
        <f t="shared" si="1"/>
        <v>2022</v>
      </c>
      <c r="S57" s="368">
        <f t="shared" si="3"/>
        <v>44562</v>
      </c>
      <c r="T57" s="735">
        <v>5720.2245521727373</v>
      </c>
      <c r="U57" s="359">
        <f>IFERROR(IF(-SUM(U$33:U56)+U$16&lt;0.000001,0,IF($C57&gt;='H-32A-WP06 - Debt Service'!R$25,'H-32A-WP06 - Debt Service'!R$28/12,0)),"-")</f>
        <v>0</v>
      </c>
      <c r="V57" s="359">
        <f>IFERROR(IF(-SUM(V$21:V56)+V$16&lt;0.000001,0,IF($C57&gt;='H-32A-WP06 - Debt Service'!S$25,'H-32A-WP06 - Debt Service'!S$28/12,0)),"-")</f>
        <v>0</v>
      </c>
      <c r="W57" s="359">
        <f>IFERROR(IF(-SUM(W$21:W56)+W$16&lt;0.000001,0,IF($C57&gt;='H-32A-WP06 - Debt Service'!T$25,'H-32A-WP06 - Debt Service'!T$28/12,0)),"-")</f>
        <v>0</v>
      </c>
      <c r="X57" s="359">
        <f>IFERROR(IF(-SUM(X$21:X56)+X$16&lt;0.000001,0,IF($C57&gt;='H-32A-WP06 - Debt Service'!U$25,'H-32A-WP06 - Debt Service'!U$28/12,0)),"-")</f>
        <v>0</v>
      </c>
      <c r="Y57" s="359">
        <f>IFERROR(IF(-SUM(Y$21:Y56)+Y$16&lt;0.000001,0,IF($C57&gt;='H-32A-WP06 - Debt Service'!W$25,'H-32A-WP06 - Debt Service'!V$28/12,0)),"-")</f>
        <v>0</v>
      </c>
      <c r="Z57" s="359">
        <f>IFERROR(IF(-SUM(Z$21:Z56)+Z$16&lt;0.000001,0,IF($C57&gt;='H-32A-WP06 - Debt Service'!W$25,'H-32A-WP06 - Debt Service'!W$28/12,0)),"-")</f>
        <v>0</v>
      </c>
      <c r="AA57" s="359">
        <f>IFERROR(IF(-SUM(AA$21:AA56)+AA$16&lt;0.000001,0,IF($C57&gt;='H-32A-WP06 - Debt Service'!Y$25,'H-32A-WP06 - Debt Service'!X$28/12,0)),"-")</f>
        <v>0</v>
      </c>
      <c r="AB57" s="359">
        <f>IFERROR(IF(-SUM(AB$21:AB56)+AB$16&lt;0.000001,0,IF($C57&gt;='H-32A-WP06 - Debt Service'!Y$25,'H-32A-WP06 - Debt Service'!Y$28/12,0)),"-")</f>
        <v>0</v>
      </c>
      <c r="AC57" s="359">
        <f>IFERROR(IF(-SUM(AC$21:AC56)+AC$16&lt;0.000001,0,IF($C57&gt;='H-32A-WP06 - Debt Service'!Z$25,'H-32A-WP06 - Debt Service'!Z$28/12,0)),"-")</f>
        <v>0</v>
      </c>
      <c r="AD57" s="359">
        <f>IFERROR(IF(-SUM(AD$21:AD56)+AD$16&lt;0.000001,0,IF($C57&gt;='H-32A-WP06 - Debt Service'!AB$25,'H-32A-WP06 - Debt Service'!AA$28/12,0)),"-")</f>
        <v>0</v>
      </c>
      <c r="AE57" s="359">
        <f>IFERROR(IF(-SUM(AE$21:AE56)+AE$16&lt;0.000001,0,IF($C57&gt;='H-32A-WP06 - Debt Service'!AC$25,'H-32A-WP06 - Debt Service'!AB$28/12,0)),"-")</f>
        <v>0</v>
      </c>
      <c r="AF57" s="359">
        <f>IFERROR(IF(-SUM(AF$21:AF56)+AF$16&lt;0.000001,0,IF($C57&gt;='H-32A-WP06 - Debt Service'!AD$25,'H-32A-WP06 - Debt Service'!AC$28/12,0)),"-")</f>
        <v>0</v>
      </c>
    </row>
    <row r="58" spans="2:32">
      <c r="B58" s="351">
        <f t="shared" si="0"/>
        <v>2022</v>
      </c>
      <c r="C58" s="368">
        <f t="shared" si="2"/>
        <v>44593</v>
      </c>
      <c r="D58" s="735">
        <v>216215.22115809171</v>
      </c>
      <c r="E58" s="359">
        <v>0</v>
      </c>
      <c r="F58" s="359">
        <f>IFERROR(IF($C58&gt;='H-32A-WP06 - Debt Service'!D$25,'H-32A-WP06 - Debt Service'!D$28/12,0),"-")</f>
        <v>0</v>
      </c>
      <c r="G58" s="359">
        <f>IFERROR(IF($C58&gt;='H-32A-WP06 - Debt Service'!E$25,'H-32A-WP06 - Debt Service'!E$28/12,0),"-")</f>
        <v>0</v>
      </c>
      <c r="H58" s="359">
        <f>IFERROR(IF($C58&gt;='H-32A-WP06 - Debt Service'!F$25,'H-32A-WP06 - Debt Service'!F$28/12,0),"-")</f>
        <v>0</v>
      </c>
      <c r="I58" s="359">
        <f>IFERROR(IF($C58&gt;='H-32A-WP06 - Debt Service'!G$25,'H-32A-WP06 - Debt Service'!G$28/12,0),"-")</f>
        <v>0</v>
      </c>
      <c r="J58" s="359">
        <f>IFERROR(IF(-SUM(J$21:J57)+J$16&lt;0.000001,0,IF($C58&gt;='H-32A-WP06 - Debt Service'!H$25,'H-32A-WP06 - Debt Service'!H$28/12,0)),"-")</f>
        <v>0</v>
      </c>
      <c r="K58" s="359">
        <f>IFERROR(IF(-SUM(K$21:K57)+K$16&lt;0.000001,0,IF($C58&gt;='H-32A-WP06 - Debt Service'!I$25,'H-32A-WP06 - Debt Service'!I$28/12,0)),"-")</f>
        <v>0</v>
      </c>
      <c r="L58" s="359">
        <f>IFERROR(IF(-SUM(L$21:L57)+L$16&lt;0.000001,0,IF($C58&gt;='H-32A-WP06 - Debt Service'!J$25,'H-32A-WP06 - Debt Service'!J$28/12,0)),"-")</f>
        <v>0</v>
      </c>
      <c r="M58" s="359">
        <f>IFERROR(IF(-SUM(M$21:M57)+M$16&lt;0.000001,0,IF($C58&gt;='H-32A-WP06 - Debt Service'!K$25,'H-32A-WP06 - Debt Service'!K$28/12,0)),"-")</f>
        <v>0</v>
      </c>
      <c r="N58" s="359">
        <f>IFERROR(IF(-SUM(N$21:N57)+N$16&lt;0.000001,0,IF($C58&gt;='H-32A-WP06 - Debt Service'!L$25,'H-32A-WP06 - Debt Service'!L$28/12,0)),"-")</f>
        <v>0</v>
      </c>
      <c r="O58" s="359">
        <f>IFERROR(IF(-SUM(O$21:O57)+O$16&lt;0.000001,0,IF($C58&gt;='H-32A-WP06 - Debt Service'!M$25,'H-32A-WP06 - Debt Service'!M$28/12,0)),"-")</f>
        <v>0</v>
      </c>
      <c r="P58" s="359">
        <f>IFERROR(IF(-SUM(P$21:P57)+P$16&lt;0.000001,0,IF($C58&gt;='H-32A-WP06 - Debt Service'!N$25,'H-32A-WP06 - Debt Service'!N$28/12,0)),"-")</f>
        <v>0</v>
      </c>
      <c r="Q58" s="449"/>
      <c r="R58" s="351">
        <f t="shared" si="1"/>
        <v>2022</v>
      </c>
      <c r="S58" s="368">
        <f t="shared" si="3"/>
        <v>44593</v>
      </c>
      <c r="T58" s="735">
        <v>5720.2245521727373</v>
      </c>
      <c r="U58" s="359">
        <f>IFERROR(IF(-SUM(U$33:U57)+U$16&lt;0.000001,0,IF($C58&gt;='H-32A-WP06 - Debt Service'!R$25,'H-32A-WP06 - Debt Service'!R$28/12,0)),"-")</f>
        <v>0</v>
      </c>
      <c r="V58" s="359">
        <f>IFERROR(IF(-SUM(V$21:V57)+V$16&lt;0.000001,0,IF($C58&gt;='H-32A-WP06 - Debt Service'!S$25,'H-32A-WP06 - Debt Service'!S$28/12,0)),"-")</f>
        <v>0</v>
      </c>
      <c r="W58" s="359">
        <f>IFERROR(IF(-SUM(W$21:W57)+W$16&lt;0.000001,0,IF($C58&gt;='H-32A-WP06 - Debt Service'!T$25,'H-32A-WP06 - Debt Service'!T$28/12,0)),"-")</f>
        <v>0</v>
      </c>
      <c r="X58" s="359">
        <f>IFERROR(IF(-SUM(X$21:X57)+X$16&lt;0.000001,0,IF($C58&gt;='H-32A-WP06 - Debt Service'!U$25,'H-32A-WP06 - Debt Service'!U$28/12,0)),"-")</f>
        <v>0</v>
      </c>
      <c r="Y58" s="359">
        <f>IFERROR(IF(-SUM(Y$21:Y57)+Y$16&lt;0.000001,0,IF($C58&gt;='H-32A-WP06 - Debt Service'!W$25,'H-32A-WP06 - Debt Service'!V$28/12,0)),"-")</f>
        <v>0</v>
      </c>
      <c r="Z58" s="359">
        <f>IFERROR(IF(-SUM(Z$21:Z57)+Z$16&lt;0.000001,0,IF($C58&gt;='H-32A-WP06 - Debt Service'!W$25,'H-32A-WP06 - Debt Service'!W$28/12,0)),"-")</f>
        <v>0</v>
      </c>
      <c r="AA58" s="359">
        <f>IFERROR(IF(-SUM(AA$21:AA57)+AA$16&lt;0.000001,0,IF($C58&gt;='H-32A-WP06 - Debt Service'!Y$25,'H-32A-WP06 - Debt Service'!X$28/12,0)),"-")</f>
        <v>0</v>
      </c>
      <c r="AB58" s="359">
        <f>IFERROR(IF(-SUM(AB$21:AB57)+AB$16&lt;0.000001,0,IF($C58&gt;='H-32A-WP06 - Debt Service'!Y$25,'H-32A-WP06 - Debt Service'!Y$28/12,0)),"-")</f>
        <v>0</v>
      </c>
      <c r="AC58" s="359">
        <f>IFERROR(IF(-SUM(AC$21:AC57)+AC$16&lt;0.000001,0,IF($C58&gt;='H-32A-WP06 - Debt Service'!Z$25,'H-32A-WP06 - Debt Service'!Z$28/12,0)),"-")</f>
        <v>0</v>
      </c>
      <c r="AD58" s="359">
        <f>IFERROR(IF(-SUM(AD$21:AD57)+AD$16&lt;0.000001,0,IF($C58&gt;='H-32A-WP06 - Debt Service'!AB$25,'H-32A-WP06 - Debt Service'!AA$28/12,0)),"-")</f>
        <v>0</v>
      </c>
      <c r="AE58" s="359">
        <f>IFERROR(IF(-SUM(AE$21:AE57)+AE$16&lt;0.000001,0,IF($C58&gt;='H-32A-WP06 - Debt Service'!AC$25,'H-32A-WP06 - Debt Service'!AB$28/12,0)),"-")</f>
        <v>0</v>
      </c>
      <c r="AF58" s="359">
        <f>IFERROR(IF(-SUM(AF$21:AF57)+AF$16&lt;0.000001,0,IF($C58&gt;='H-32A-WP06 - Debt Service'!AD$25,'H-32A-WP06 - Debt Service'!AC$28/12,0)),"-")</f>
        <v>0</v>
      </c>
    </row>
    <row r="59" spans="2:32">
      <c r="B59" s="351">
        <f t="shared" si="0"/>
        <v>2022</v>
      </c>
      <c r="C59" s="368">
        <f t="shared" si="2"/>
        <v>44621</v>
      </c>
      <c r="D59" s="735">
        <v>216215.22115809171</v>
      </c>
      <c r="E59" s="359">
        <v>0</v>
      </c>
      <c r="F59" s="359">
        <f>IFERROR(IF($C59&gt;='H-32A-WP06 - Debt Service'!D$25,'H-32A-WP06 - Debt Service'!D$28/12,0),"-")</f>
        <v>0</v>
      </c>
      <c r="G59" s="359">
        <f>IFERROR(IF($C59&gt;='H-32A-WP06 - Debt Service'!E$25,'H-32A-WP06 - Debt Service'!E$28/12,0),"-")</f>
        <v>0</v>
      </c>
      <c r="H59" s="359">
        <f>IFERROR(IF($C59&gt;='H-32A-WP06 - Debt Service'!F$25,'H-32A-WP06 - Debt Service'!F$28/12,0),"-")</f>
        <v>0</v>
      </c>
      <c r="I59" s="359">
        <f>IFERROR(IF($C59&gt;='H-32A-WP06 - Debt Service'!G$25,'H-32A-WP06 - Debt Service'!G$28/12,0),"-")</f>
        <v>0</v>
      </c>
      <c r="J59" s="359">
        <f>IFERROR(IF(-SUM(J$21:J58)+J$16&lt;0.000001,0,IF($C59&gt;='H-32A-WP06 - Debt Service'!H$25,'H-32A-WP06 - Debt Service'!H$28/12,0)),"-")</f>
        <v>0</v>
      </c>
      <c r="K59" s="359">
        <f>IFERROR(IF(-SUM(K$21:K58)+K$16&lt;0.000001,0,IF($C59&gt;='H-32A-WP06 - Debt Service'!I$25,'H-32A-WP06 - Debt Service'!I$28/12,0)),"-")</f>
        <v>0</v>
      </c>
      <c r="L59" s="359">
        <f>IFERROR(IF(-SUM(L$21:L58)+L$16&lt;0.000001,0,IF($C59&gt;='H-32A-WP06 - Debt Service'!J$25,'H-32A-WP06 - Debt Service'!J$28/12,0)),"-")</f>
        <v>0</v>
      </c>
      <c r="M59" s="359">
        <f>IFERROR(IF(-SUM(M$21:M58)+M$16&lt;0.000001,0,IF($C59&gt;='H-32A-WP06 - Debt Service'!K$25,'H-32A-WP06 - Debt Service'!K$28/12,0)),"-")</f>
        <v>0</v>
      </c>
      <c r="N59" s="359">
        <f>IFERROR(IF(-SUM(N$21:N58)+N$16&lt;0.000001,0,IF($C59&gt;='H-32A-WP06 - Debt Service'!L$25,'H-32A-WP06 - Debt Service'!L$28/12,0)),"-")</f>
        <v>0</v>
      </c>
      <c r="O59" s="359">
        <f>IFERROR(IF(-SUM(O$21:O58)+O$16&lt;0.000001,0,IF($C59&gt;='H-32A-WP06 - Debt Service'!M$25,'H-32A-WP06 - Debt Service'!M$28/12,0)),"-")</f>
        <v>0</v>
      </c>
      <c r="P59" s="359">
        <f>IFERROR(IF(-SUM(P$21:P58)+P$16&lt;0.000001,0,IF($C59&gt;='H-32A-WP06 - Debt Service'!N$25,'H-32A-WP06 - Debt Service'!N$28/12,0)),"-")</f>
        <v>0</v>
      </c>
      <c r="Q59" s="449"/>
      <c r="R59" s="351">
        <f t="shared" si="1"/>
        <v>2022</v>
      </c>
      <c r="S59" s="368">
        <f t="shared" si="3"/>
        <v>44621</v>
      </c>
      <c r="T59" s="735">
        <v>5720.2245521727373</v>
      </c>
      <c r="U59" s="359">
        <f>IFERROR(IF(-SUM(U$33:U58)+U$16&lt;0.000001,0,IF($C59&gt;='H-32A-WP06 - Debt Service'!R$25,'H-32A-WP06 - Debt Service'!R$28/12,0)),"-")</f>
        <v>0</v>
      </c>
      <c r="V59" s="359">
        <f>IFERROR(IF(-SUM(V$21:V58)+V$16&lt;0.000001,0,IF($C59&gt;='H-32A-WP06 - Debt Service'!S$25,'H-32A-WP06 - Debt Service'!S$28/12,0)),"-")</f>
        <v>0</v>
      </c>
      <c r="W59" s="359">
        <f>IFERROR(IF(-SUM(W$21:W58)+W$16&lt;0.000001,0,IF($C59&gt;='H-32A-WP06 - Debt Service'!T$25,'H-32A-WP06 - Debt Service'!T$28/12,0)),"-")</f>
        <v>0</v>
      </c>
      <c r="X59" s="359">
        <f>IFERROR(IF(-SUM(X$21:X58)+X$16&lt;0.000001,0,IF($C59&gt;='H-32A-WP06 - Debt Service'!U$25,'H-32A-WP06 - Debt Service'!U$28/12,0)),"-")</f>
        <v>0</v>
      </c>
      <c r="Y59" s="359">
        <f>IFERROR(IF(-SUM(Y$21:Y58)+Y$16&lt;0.000001,0,IF($C59&gt;='H-32A-WP06 - Debt Service'!W$25,'H-32A-WP06 - Debt Service'!V$28/12,0)),"-")</f>
        <v>0</v>
      </c>
      <c r="Z59" s="359">
        <f>IFERROR(IF(-SUM(Z$21:Z58)+Z$16&lt;0.000001,0,IF($C59&gt;='H-32A-WP06 - Debt Service'!W$25,'H-32A-WP06 - Debt Service'!W$28/12,0)),"-")</f>
        <v>0</v>
      </c>
      <c r="AA59" s="359">
        <f>IFERROR(IF(-SUM(AA$21:AA58)+AA$16&lt;0.000001,0,IF($C59&gt;='H-32A-WP06 - Debt Service'!Y$25,'H-32A-WP06 - Debt Service'!X$28/12,0)),"-")</f>
        <v>0</v>
      </c>
      <c r="AB59" s="359">
        <f>IFERROR(IF(-SUM(AB$21:AB58)+AB$16&lt;0.000001,0,IF($C59&gt;='H-32A-WP06 - Debt Service'!Y$25,'H-32A-WP06 - Debt Service'!Y$28/12,0)),"-")</f>
        <v>0</v>
      </c>
      <c r="AC59" s="359">
        <f>IFERROR(IF(-SUM(AC$21:AC58)+AC$16&lt;0.000001,0,IF($C59&gt;='H-32A-WP06 - Debt Service'!Z$25,'H-32A-WP06 - Debt Service'!Z$28/12,0)),"-")</f>
        <v>0</v>
      </c>
      <c r="AD59" s="359">
        <f>IFERROR(IF(-SUM(AD$21:AD58)+AD$16&lt;0.000001,0,IF($C59&gt;='H-32A-WP06 - Debt Service'!AB$25,'H-32A-WP06 - Debt Service'!AA$28/12,0)),"-")</f>
        <v>0</v>
      </c>
      <c r="AE59" s="359">
        <f>IFERROR(IF(-SUM(AE$21:AE58)+AE$16&lt;0.000001,0,IF($C59&gt;='H-32A-WP06 - Debt Service'!AC$25,'H-32A-WP06 - Debt Service'!AB$28/12,0)),"-")</f>
        <v>0</v>
      </c>
      <c r="AF59" s="359">
        <f>IFERROR(IF(-SUM(AF$21:AF58)+AF$16&lt;0.000001,0,IF($C59&gt;='H-32A-WP06 - Debt Service'!AD$25,'H-32A-WP06 - Debt Service'!AC$28/12,0)),"-")</f>
        <v>0</v>
      </c>
    </row>
    <row r="60" spans="2:32">
      <c r="B60" s="351">
        <f t="shared" si="0"/>
        <v>2022</v>
      </c>
      <c r="C60" s="368">
        <f t="shared" si="2"/>
        <v>44652</v>
      </c>
      <c r="D60" s="735">
        <v>216215.22115809171</v>
      </c>
      <c r="E60" s="359">
        <v>0</v>
      </c>
      <c r="F60" s="359">
        <f>IFERROR(IF($C60&gt;='H-32A-WP06 - Debt Service'!D$25,'H-32A-WP06 - Debt Service'!D$28/12,0),"-")</f>
        <v>0</v>
      </c>
      <c r="G60" s="359">
        <f>IFERROR(IF($C60&gt;='H-32A-WP06 - Debt Service'!E$25,'H-32A-WP06 - Debt Service'!E$28/12,0),"-")</f>
        <v>0</v>
      </c>
      <c r="H60" s="359">
        <f>IFERROR(IF($C60&gt;='H-32A-WP06 - Debt Service'!F$25,'H-32A-WP06 - Debt Service'!F$28/12,0),"-")</f>
        <v>0</v>
      </c>
      <c r="I60" s="359">
        <f>IFERROR(IF($C60&gt;='H-32A-WP06 - Debt Service'!G$25,'H-32A-WP06 - Debt Service'!G$28/12,0),"-")</f>
        <v>0</v>
      </c>
      <c r="J60" s="359">
        <f>IFERROR(IF(-SUM(J$21:J59)+J$16&lt;0.000001,0,IF($C60&gt;='H-32A-WP06 - Debt Service'!H$25,'H-32A-WP06 - Debt Service'!H$28/12,0)),"-")</f>
        <v>0</v>
      </c>
      <c r="K60" s="359">
        <f>IFERROR(IF(-SUM(K$21:K59)+K$16&lt;0.000001,0,IF($C60&gt;='H-32A-WP06 - Debt Service'!I$25,'H-32A-WP06 - Debt Service'!I$28/12,0)),"-")</f>
        <v>0</v>
      </c>
      <c r="L60" s="359">
        <f>IFERROR(IF(-SUM(L$21:L59)+L$16&lt;0.000001,0,IF($C60&gt;='H-32A-WP06 - Debt Service'!J$25,'H-32A-WP06 - Debt Service'!J$28/12,0)),"-")</f>
        <v>0</v>
      </c>
      <c r="M60" s="359">
        <f>IFERROR(IF(-SUM(M$21:M59)+M$16&lt;0.000001,0,IF($C60&gt;='H-32A-WP06 - Debt Service'!K$25,'H-32A-WP06 - Debt Service'!K$28/12,0)),"-")</f>
        <v>0</v>
      </c>
      <c r="N60" s="359">
        <f>IFERROR(IF(-SUM(N$21:N59)+N$16&lt;0.000001,0,IF($C60&gt;='H-32A-WP06 - Debt Service'!L$25,'H-32A-WP06 - Debt Service'!L$28/12,0)),"-")</f>
        <v>0</v>
      </c>
      <c r="O60" s="359">
        <f>IFERROR(IF(-SUM(O$21:O59)+O$16&lt;0.000001,0,IF($C60&gt;='H-32A-WP06 - Debt Service'!M$25,'H-32A-WP06 - Debt Service'!M$28/12,0)),"-")</f>
        <v>0</v>
      </c>
      <c r="P60" s="359">
        <f>IFERROR(IF(-SUM(P$21:P59)+P$16&lt;0.000001,0,IF($C60&gt;='H-32A-WP06 - Debt Service'!N$25,'H-32A-WP06 - Debt Service'!N$28/12,0)),"-")</f>
        <v>0</v>
      </c>
      <c r="Q60" s="449"/>
      <c r="R60" s="351">
        <f t="shared" si="1"/>
        <v>2022</v>
      </c>
      <c r="S60" s="368">
        <f t="shared" si="3"/>
        <v>44652</v>
      </c>
      <c r="T60" s="735">
        <v>5720.2245521727373</v>
      </c>
      <c r="U60" s="359">
        <f>IFERROR(IF(-SUM(U$33:U59)+U$16&lt;0.000001,0,IF($C60&gt;='H-32A-WP06 - Debt Service'!R$25,'H-32A-WP06 - Debt Service'!R$28/12,0)),"-")</f>
        <v>0</v>
      </c>
      <c r="V60" s="359">
        <f>IFERROR(IF(-SUM(V$21:V59)+V$16&lt;0.000001,0,IF($C60&gt;='H-32A-WP06 - Debt Service'!S$25,'H-32A-WP06 - Debt Service'!S$28/12,0)),"-")</f>
        <v>0</v>
      </c>
      <c r="W60" s="359">
        <f>IFERROR(IF(-SUM(W$21:W59)+W$16&lt;0.000001,0,IF($C60&gt;='H-32A-WP06 - Debt Service'!T$25,'H-32A-WP06 - Debt Service'!T$28/12,0)),"-")</f>
        <v>0</v>
      </c>
      <c r="X60" s="359">
        <f>IFERROR(IF(-SUM(X$21:X59)+X$16&lt;0.000001,0,IF($C60&gt;='H-32A-WP06 - Debt Service'!U$25,'H-32A-WP06 - Debt Service'!U$28/12,0)),"-")</f>
        <v>0</v>
      </c>
      <c r="Y60" s="359">
        <f>IFERROR(IF(-SUM(Y$21:Y59)+Y$16&lt;0.000001,0,IF($C60&gt;='H-32A-WP06 - Debt Service'!W$25,'H-32A-WP06 - Debt Service'!V$28/12,0)),"-")</f>
        <v>0</v>
      </c>
      <c r="Z60" s="359">
        <f>IFERROR(IF(-SUM(Z$21:Z59)+Z$16&lt;0.000001,0,IF($C60&gt;='H-32A-WP06 - Debt Service'!W$25,'H-32A-WP06 - Debt Service'!W$28/12,0)),"-")</f>
        <v>0</v>
      </c>
      <c r="AA60" s="359">
        <f>IFERROR(IF(-SUM(AA$21:AA59)+AA$16&lt;0.000001,0,IF($C60&gt;='H-32A-WP06 - Debt Service'!Y$25,'H-32A-WP06 - Debt Service'!X$28/12,0)),"-")</f>
        <v>0</v>
      </c>
      <c r="AB60" s="359">
        <f>IFERROR(IF(-SUM(AB$21:AB59)+AB$16&lt;0.000001,0,IF($C60&gt;='H-32A-WP06 - Debt Service'!Y$25,'H-32A-WP06 - Debt Service'!Y$28/12,0)),"-")</f>
        <v>0</v>
      </c>
      <c r="AC60" s="359">
        <f>IFERROR(IF(-SUM(AC$21:AC59)+AC$16&lt;0.000001,0,IF($C60&gt;='H-32A-WP06 - Debt Service'!Z$25,'H-32A-WP06 - Debt Service'!Z$28/12,0)),"-")</f>
        <v>0</v>
      </c>
      <c r="AD60" s="359">
        <f>IFERROR(IF(-SUM(AD$21:AD59)+AD$16&lt;0.000001,0,IF($C60&gt;='H-32A-WP06 - Debt Service'!AB$25,'H-32A-WP06 - Debt Service'!AA$28/12,0)),"-")</f>
        <v>0</v>
      </c>
      <c r="AE60" s="359">
        <f>IFERROR(IF(-SUM(AE$21:AE59)+AE$16&lt;0.000001,0,IF($C60&gt;='H-32A-WP06 - Debt Service'!AC$25,'H-32A-WP06 - Debt Service'!AB$28/12,0)),"-")</f>
        <v>0</v>
      </c>
      <c r="AF60" s="359">
        <f>IFERROR(IF(-SUM(AF$21:AF59)+AF$16&lt;0.000001,0,IF($C60&gt;='H-32A-WP06 - Debt Service'!AD$25,'H-32A-WP06 - Debt Service'!AC$28/12,0)),"-")</f>
        <v>0</v>
      </c>
    </row>
    <row r="61" spans="2:32">
      <c r="B61" s="351">
        <f t="shared" si="0"/>
        <v>2022</v>
      </c>
      <c r="C61" s="368">
        <f t="shared" si="2"/>
        <v>44682</v>
      </c>
      <c r="D61" s="735">
        <v>216215.22115809171</v>
      </c>
      <c r="E61" s="359">
        <v>0</v>
      </c>
      <c r="F61" s="359">
        <f>IFERROR(IF($C61&gt;='H-32A-WP06 - Debt Service'!D$25,'H-32A-WP06 - Debt Service'!D$28/12,0),"-")</f>
        <v>0</v>
      </c>
      <c r="G61" s="359">
        <f>IFERROR(IF($C61&gt;='H-32A-WP06 - Debt Service'!E$25,'H-32A-WP06 - Debt Service'!E$28/12,0),"-")</f>
        <v>0</v>
      </c>
      <c r="H61" s="359">
        <f>IFERROR(IF($C61&gt;='H-32A-WP06 - Debt Service'!F$25,'H-32A-WP06 - Debt Service'!F$28/12,0),"-")</f>
        <v>0</v>
      </c>
      <c r="I61" s="359">
        <f>IFERROR(IF($C61&gt;='H-32A-WP06 - Debt Service'!G$25,'H-32A-WP06 - Debt Service'!G$28/12,0),"-")</f>
        <v>0</v>
      </c>
      <c r="J61" s="359">
        <f>IFERROR(IF(-SUM(J$21:J60)+J$16&lt;0.000001,0,IF($C61&gt;='H-32A-WP06 - Debt Service'!H$25,'H-32A-WP06 - Debt Service'!H$28/12,0)),"-")</f>
        <v>0</v>
      </c>
      <c r="K61" s="359">
        <f>IFERROR(IF(-SUM(K$21:K60)+K$16&lt;0.000001,0,IF($C61&gt;='H-32A-WP06 - Debt Service'!I$25,'H-32A-WP06 - Debt Service'!I$28/12,0)),"-")</f>
        <v>0</v>
      </c>
      <c r="L61" s="359">
        <f>IFERROR(IF(-SUM(L$21:L60)+L$16&lt;0.000001,0,IF($C61&gt;='H-32A-WP06 - Debt Service'!J$25,'H-32A-WP06 - Debt Service'!J$28/12,0)),"-")</f>
        <v>0</v>
      </c>
      <c r="M61" s="359">
        <f>IFERROR(IF(-SUM(M$21:M60)+M$16&lt;0.000001,0,IF($C61&gt;='H-32A-WP06 - Debt Service'!K$25,'H-32A-WP06 - Debt Service'!K$28/12,0)),"-")</f>
        <v>0</v>
      </c>
      <c r="N61" s="359">
        <f>IFERROR(IF(-SUM(N$21:N60)+N$16&lt;0.000001,0,IF($C61&gt;='H-32A-WP06 - Debt Service'!L$25,'H-32A-WP06 - Debt Service'!L$28/12,0)),"-")</f>
        <v>0</v>
      </c>
      <c r="O61" s="359">
        <f>IFERROR(IF(-SUM(O$21:O60)+O$16&lt;0.000001,0,IF($C61&gt;='H-32A-WP06 - Debt Service'!M$25,'H-32A-WP06 - Debt Service'!M$28/12,0)),"-")</f>
        <v>0</v>
      </c>
      <c r="P61" s="359">
        <f>IFERROR(IF(-SUM(P$21:P60)+P$16&lt;0.000001,0,IF($C61&gt;='H-32A-WP06 - Debt Service'!N$25,'H-32A-WP06 - Debt Service'!N$28/12,0)),"-")</f>
        <v>0</v>
      </c>
      <c r="Q61" s="449"/>
      <c r="R61" s="351">
        <f t="shared" si="1"/>
        <v>2022</v>
      </c>
      <c r="S61" s="368">
        <f t="shared" si="3"/>
        <v>44682</v>
      </c>
      <c r="T61" s="735">
        <v>5720.2245521727373</v>
      </c>
      <c r="U61" s="359">
        <f>IFERROR(IF(-SUM(U$33:U60)+U$16&lt;0.000001,0,IF($C61&gt;='H-32A-WP06 - Debt Service'!R$25,'H-32A-WP06 - Debt Service'!R$28/12,0)),"-")</f>
        <v>0</v>
      </c>
      <c r="V61" s="359">
        <f>IFERROR(IF(-SUM(V$21:V60)+V$16&lt;0.000001,0,IF($C61&gt;='H-32A-WP06 - Debt Service'!S$25,'H-32A-WP06 - Debt Service'!S$28/12,0)),"-")</f>
        <v>0</v>
      </c>
      <c r="W61" s="359">
        <f>IFERROR(IF(-SUM(W$21:W60)+W$16&lt;0.000001,0,IF($C61&gt;='H-32A-WP06 - Debt Service'!T$25,'H-32A-WP06 - Debt Service'!T$28/12,0)),"-")</f>
        <v>0</v>
      </c>
      <c r="X61" s="359">
        <f>IFERROR(IF(-SUM(X$21:X60)+X$16&lt;0.000001,0,IF($C61&gt;='H-32A-WP06 - Debt Service'!U$25,'H-32A-WP06 - Debt Service'!U$28/12,0)),"-")</f>
        <v>0</v>
      </c>
      <c r="Y61" s="359">
        <f>IFERROR(IF(-SUM(Y$21:Y60)+Y$16&lt;0.000001,0,IF($C61&gt;='H-32A-WP06 - Debt Service'!W$25,'H-32A-WP06 - Debt Service'!V$28/12,0)),"-")</f>
        <v>0</v>
      </c>
      <c r="Z61" s="359">
        <f>IFERROR(IF(-SUM(Z$21:Z60)+Z$16&lt;0.000001,0,IF($C61&gt;='H-32A-WP06 - Debt Service'!W$25,'H-32A-WP06 - Debt Service'!W$28/12,0)),"-")</f>
        <v>0</v>
      </c>
      <c r="AA61" s="359">
        <f>IFERROR(IF(-SUM(AA$21:AA60)+AA$16&lt;0.000001,0,IF($C61&gt;='H-32A-WP06 - Debt Service'!Y$25,'H-32A-WP06 - Debt Service'!X$28/12,0)),"-")</f>
        <v>0</v>
      </c>
      <c r="AB61" s="359">
        <f>IFERROR(IF(-SUM(AB$21:AB60)+AB$16&lt;0.000001,0,IF($C61&gt;='H-32A-WP06 - Debt Service'!Y$25,'H-32A-WP06 - Debt Service'!Y$28/12,0)),"-")</f>
        <v>0</v>
      </c>
      <c r="AC61" s="359">
        <f>IFERROR(IF(-SUM(AC$21:AC60)+AC$16&lt;0.000001,0,IF($C61&gt;='H-32A-WP06 - Debt Service'!Z$25,'H-32A-WP06 - Debt Service'!Z$28/12,0)),"-")</f>
        <v>0</v>
      </c>
      <c r="AD61" s="359">
        <f>IFERROR(IF(-SUM(AD$21:AD60)+AD$16&lt;0.000001,0,IF($C61&gt;='H-32A-WP06 - Debt Service'!AB$25,'H-32A-WP06 - Debt Service'!AA$28/12,0)),"-")</f>
        <v>0</v>
      </c>
      <c r="AE61" s="359">
        <f>IFERROR(IF(-SUM(AE$21:AE60)+AE$16&lt;0.000001,0,IF($C61&gt;='H-32A-WP06 - Debt Service'!AC$25,'H-32A-WP06 - Debt Service'!AB$28/12,0)),"-")</f>
        <v>0</v>
      </c>
      <c r="AF61" s="359">
        <f>IFERROR(IF(-SUM(AF$21:AF60)+AF$16&lt;0.000001,0,IF($C61&gt;='H-32A-WP06 - Debt Service'!AD$25,'H-32A-WP06 - Debt Service'!AC$28/12,0)),"-")</f>
        <v>0</v>
      </c>
    </row>
    <row r="62" spans="2:32">
      <c r="B62" s="351">
        <f t="shared" si="0"/>
        <v>2022</v>
      </c>
      <c r="C62" s="368">
        <f t="shared" si="2"/>
        <v>44713</v>
      </c>
      <c r="D62" s="735">
        <v>216215.22115809171</v>
      </c>
      <c r="E62" s="359">
        <f>IFERROR(IF(-SUM(E$33:E61)+E$16&lt;0.000001,0,IF($C62&gt;='H-32A-WP06 - Debt Service'!C$25,'H-32A-WP06 - Debt Service'!C$28/12,0)),"-")</f>
        <v>0</v>
      </c>
      <c r="F62" s="359">
        <f>IFERROR(IF(-SUM(F$33:F61)+F$16&lt;0.000001,0,IF($C62&gt;='H-32A-WP06 - Debt Service'!D$25,'H-32A-WP06 - Debt Service'!D$28/12,0)),"-")</f>
        <v>0</v>
      </c>
      <c r="G62" s="359">
        <f>IFERROR(IF(-SUM(G$33:G61)+G$16&lt;0.000001,0,IF($C62&gt;='H-32A-WP06 - Debt Service'!E$25,'H-32A-WP06 - Debt Service'!E$28/12,0)),"-")</f>
        <v>0</v>
      </c>
      <c r="H62" s="359">
        <f>IFERROR(IF(-SUM(H$21:H61)+H$16&lt;0.000001,0,IF($C62&gt;='H-32A-WP06 - Debt Service'!F$25,'H-32A-WP06 - Debt Service'!F$28/12,0)),"-")</f>
        <v>0</v>
      </c>
      <c r="I62" s="359">
        <f>IFERROR(IF(-SUM(I$21:I61)+I$16&lt;0.000001,0,IF($C62&gt;='H-32A-WP06 - Debt Service'!G$25,'H-32A-WP06 - Debt Service'!G$28/12,0)),"-")</f>
        <v>0</v>
      </c>
      <c r="J62" s="359">
        <f>IFERROR(IF(-SUM(J$21:J61)+J$16&lt;0.000001,0,IF($C62&gt;='H-32A-WP06 - Debt Service'!H$25,'H-32A-WP06 - Debt Service'!H$28/12,0)),"-")</f>
        <v>0</v>
      </c>
      <c r="K62" s="359">
        <f>IFERROR(IF(-SUM(K$21:K61)+K$16&lt;0.000001,0,IF($C62&gt;='H-32A-WP06 - Debt Service'!I$25,'H-32A-WP06 - Debt Service'!I$28/12,0)),"-")</f>
        <v>0</v>
      </c>
      <c r="L62" s="359">
        <f>IFERROR(IF(-SUM(L$21:L61)+L$16&lt;0.000001,0,IF($C62&gt;='H-32A-WP06 - Debt Service'!J$25,'H-32A-WP06 - Debt Service'!J$28/12,0)),"-")</f>
        <v>0</v>
      </c>
      <c r="M62" s="359">
        <f>IFERROR(IF(-SUM(M$21:M61)+M$16&lt;0.000001,0,IF($C62&gt;='H-32A-WP06 - Debt Service'!K$25,'H-32A-WP06 - Debt Service'!K$28/12,0)),"-")</f>
        <v>0</v>
      </c>
      <c r="N62" s="359">
        <f>IFERROR(IF(-SUM(N$21:N61)+N$16&lt;0.000001,0,IF($C62&gt;='H-32A-WP06 - Debt Service'!L$25,'H-32A-WP06 - Debt Service'!L$28/12,0)),"-")</f>
        <v>0</v>
      </c>
      <c r="O62" s="359">
        <f>IFERROR(IF(-SUM(O$21:O61)+O$16&lt;0.000001,0,IF($C62&gt;='H-32A-WP06 - Debt Service'!M$25,'H-32A-WP06 - Debt Service'!M$28/12,0)),"-")</f>
        <v>0</v>
      </c>
      <c r="P62" s="359">
        <f>IFERROR(IF(-SUM(P$21:P61)+P$16&lt;0.000001,0,IF($C62&gt;='H-32A-WP06 - Debt Service'!N$25,'H-32A-WP06 - Debt Service'!N$28/12,0)),"-")</f>
        <v>0</v>
      </c>
      <c r="Q62" s="449"/>
      <c r="R62" s="351">
        <f t="shared" si="1"/>
        <v>2022</v>
      </c>
      <c r="S62" s="368">
        <f t="shared" si="3"/>
        <v>44713</v>
      </c>
      <c r="T62" s="735">
        <v>5720.2245521727373</v>
      </c>
      <c r="U62" s="359">
        <f>IFERROR(IF(-SUM(U$33:U61)+U$16&lt;0.000001,0,IF($C62&gt;='H-32A-WP06 - Debt Service'!R$25,'H-32A-WP06 - Debt Service'!R$28/12,0)),"-")</f>
        <v>0</v>
      </c>
      <c r="V62" s="359">
        <f>IFERROR(IF(-SUM(V$21:V61)+V$16&lt;0.000001,0,IF($C62&gt;='H-32A-WP06 - Debt Service'!S$25,'H-32A-WP06 - Debt Service'!S$28/12,0)),"-")</f>
        <v>0</v>
      </c>
      <c r="W62" s="359">
        <f>IFERROR(IF(-SUM(W$21:W61)+W$16&lt;0.000001,0,IF($C62&gt;='H-32A-WP06 - Debt Service'!T$25,'H-32A-WP06 - Debt Service'!T$28/12,0)),"-")</f>
        <v>0</v>
      </c>
      <c r="X62" s="359">
        <f>IFERROR(IF(-SUM(X$21:X61)+X$16&lt;0.000001,0,IF($C62&gt;='H-32A-WP06 - Debt Service'!U$25,'H-32A-WP06 - Debt Service'!U$28/12,0)),"-")</f>
        <v>0</v>
      </c>
      <c r="Y62" s="359">
        <f>IFERROR(IF(-SUM(Y$21:Y61)+Y$16&lt;0.000001,0,IF($C62&gt;='H-32A-WP06 - Debt Service'!W$25,'H-32A-WP06 - Debt Service'!V$28/12,0)),"-")</f>
        <v>0</v>
      </c>
      <c r="Z62" s="359">
        <f>IFERROR(IF(-SUM(Z$21:Z61)+Z$16&lt;0.000001,0,IF($C62&gt;='H-32A-WP06 - Debt Service'!W$25,'H-32A-WP06 - Debt Service'!W$28/12,0)),"-")</f>
        <v>0</v>
      </c>
      <c r="AA62" s="359">
        <f>IFERROR(IF(-SUM(AA$21:AA61)+AA$16&lt;0.000001,0,IF($C62&gt;='H-32A-WP06 - Debt Service'!Y$25,'H-32A-WP06 - Debt Service'!X$28/12,0)),"-")</f>
        <v>0</v>
      </c>
      <c r="AB62" s="359">
        <f>IFERROR(IF(-SUM(AB$21:AB61)+AB$16&lt;0.000001,0,IF($C62&gt;='H-32A-WP06 - Debt Service'!Y$25,'H-32A-WP06 - Debt Service'!Y$28/12,0)),"-")</f>
        <v>0</v>
      </c>
      <c r="AC62" s="359">
        <f>IFERROR(IF(-SUM(AC$21:AC61)+AC$16&lt;0.000001,0,IF($C62&gt;='H-32A-WP06 - Debt Service'!Z$25,'H-32A-WP06 - Debt Service'!Z$28/12,0)),"-")</f>
        <v>0</v>
      </c>
      <c r="AD62" s="359">
        <f>IFERROR(IF(-SUM(AD$21:AD61)+AD$16&lt;0.000001,0,IF($C62&gt;='H-32A-WP06 - Debt Service'!AB$25,'H-32A-WP06 - Debt Service'!AA$28/12,0)),"-")</f>
        <v>0</v>
      </c>
      <c r="AE62" s="359">
        <f>IFERROR(IF(-SUM(AE$21:AE61)+AE$16&lt;0.000001,0,IF($C62&gt;='H-32A-WP06 - Debt Service'!AC$25,'H-32A-WP06 - Debt Service'!AB$28/12,0)),"-")</f>
        <v>0</v>
      </c>
      <c r="AF62" s="359">
        <f>IFERROR(IF(-SUM(AF$21:AF61)+AF$16&lt;0.000001,0,IF($C62&gt;='H-32A-WP06 - Debt Service'!AD$25,'H-32A-WP06 - Debt Service'!AC$28/12,0)),"-")</f>
        <v>0</v>
      </c>
    </row>
    <row r="63" spans="2:32">
      <c r="B63" s="351">
        <f t="shared" si="0"/>
        <v>2022</v>
      </c>
      <c r="C63" s="368">
        <f t="shared" si="2"/>
        <v>44743</v>
      </c>
      <c r="D63" s="735">
        <v>216215.22115809171</v>
      </c>
      <c r="E63" s="359">
        <f>IFERROR(IF(-SUM(E$33:E62)+E$16&lt;0.000001,0,IF($C63&gt;='H-32A-WP06 - Debt Service'!C$25,'H-32A-WP06 - Debt Service'!C$28/12,0)),"-")</f>
        <v>0</v>
      </c>
      <c r="F63" s="359">
        <f>IFERROR(IF(-SUM(F$33:F62)+F$16&lt;0.000001,0,IF($C63&gt;='H-32A-WP06 - Debt Service'!D$25,'H-32A-WP06 - Debt Service'!D$28/12,0)),"-")</f>
        <v>0</v>
      </c>
      <c r="G63" s="359">
        <f>IFERROR(IF(-SUM(G$33:G62)+G$16&lt;0.000001,0,IF($C63&gt;='H-32A-WP06 - Debt Service'!E$25,'H-32A-WP06 - Debt Service'!E$28/12,0)),"-")</f>
        <v>0</v>
      </c>
      <c r="H63" s="359">
        <f>IFERROR(IF(-SUM(H$21:H62)+H$16&lt;0.000001,0,IF($C63&gt;='H-32A-WP06 - Debt Service'!F$25,'H-32A-WP06 - Debt Service'!F$28/12,0)),"-")</f>
        <v>0</v>
      </c>
      <c r="I63" s="359">
        <f>IFERROR(IF(-SUM(I$21:I62)+I$16&lt;0.000001,0,IF($C63&gt;='H-32A-WP06 - Debt Service'!G$25,'H-32A-WP06 - Debt Service'!G$28/12,0)),"-")</f>
        <v>0</v>
      </c>
      <c r="J63" s="359">
        <f>IFERROR(IF(-SUM(J$21:J62)+J$16&lt;0.000001,0,IF($C63&gt;='H-32A-WP06 - Debt Service'!H$25,'H-32A-WP06 - Debt Service'!H$28/12,0)),"-")</f>
        <v>0</v>
      </c>
      <c r="K63" s="359">
        <f>IFERROR(IF(-SUM(K$21:K62)+K$16&lt;0.000001,0,IF($C63&gt;='H-32A-WP06 - Debt Service'!I$25,'H-32A-WP06 - Debt Service'!I$28/12,0)),"-")</f>
        <v>0</v>
      </c>
      <c r="L63" s="359">
        <f>IFERROR(IF(-SUM(L$21:L62)+L$16&lt;0.000001,0,IF($C63&gt;='H-32A-WP06 - Debt Service'!J$25,'H-32A-WP06 - Debt Service'!J$28/12,0)),"-")</f>
        <v>0</v>
      </c>
      <c r="M63" s="359">
        <f>IFERROR(IF(-SUM(M$21:M62)+M$16&lt;0.000001,0,IF($C63&gt;='H-32A-WP06 - Debt Service'!K$25,'H-32A-WP06 - Debt Service'!K$28/12,0)),"-")</f>
        <v>0</v>
      </c>
      <c r="N63" s="359">
        <f>IFERROR(IF(-SUM(N$21:N62)+N$16&lt;0.000001,0,IF($C63&gt;='H-32A-WP06 - Debt Service'!L$25,'H-32A-WP06 - Debt Service'!L$28/12,0)),"-")</f>
        <v>0</v>
      </c>
      <c r="O63" s="359">
        <f>IFERROR(IF(-SUM(O$21:O62)+O$16&lt;0.000001,0,IF($C63&gt;='H-32A-WP06 - Debt Service'!M$25,'H-32A-WP06 - Debt Service'!M$28/12,0)),"-")</f>
        <v>0</v>
      </c>
      <c r="P63" s="359">
        <f>IFERROR(IF(-SUM(P$21:P62)+P$16&lt;0.000001,0,IF($C63&gt;='H-32A-WP06 - Debt Service'!N$25,'H-32A-WP06 - Debt Service'!N$28/12,0)),"-")</f>
        <v>0</v>
      </c>
      <c r="Q63" s="449"/>
      <c r="R63" s="351">
        <f t="shared" si="1"/>
        <v>2022</v>
      </c>
      <c r="S63" s="368">
        <f t="shared" si="3"/>
        <v>44743</v>
      </c>
      <c r="T63" s="735">
        <v>5720.2245521727373</v>
      </c>
      <c r="U63" s="359">
        <f>IFERROR(IF(-SUM(U$33:U62)+U$16&lt;0.000001,0,IF($C63&gt;='H-32A-WP06 - Debt Service'!R$25,'H-32A-WP06 - Debt Service'!R$28/12,0)),"-")</f>
        <v>0</v>
      </c>
      <c r="V63" s="359">
        <f>IFERROR(IF(-SUM(V$21:V62)+V$16&lt;0.000001,0,IF($C63&gt;='H-32A-WP06 - Debt Service'!S$25,'H-32A-WP06 - Debt Service'!S$28/12,0)),"-")</f>
        <v>0</v>
      </c>
      <c r="W63" s="359">
        <f>IFERROR(IF(-SUM(W$21:W62)+W$16&lt;0.000001,0,IF($C63&gt;='H-32A-WP06 - Debt Service'!T$25,'H-32A-WP06 - Debt Service'!T$28/12,0)),"-")</f>
        <v>0</v>
      </c>
      <c r="X63" s="359">
        <f>IFERROR(IF(-SUM(X$21:X62)+X$16&lt;0.000001,0,IF($C63&gt;='H-32A-WP06 - Debt Service'!U$25,'H-32A-WP06 - Debt Service'!U$28/12,0)),"-")</f>
        <v>0</v>
      </c>
      <c r="Y63" s="359">
        <f>IFERROR(IF(-SUM(Y$21:Y62)+Y$16&lt;0.000001,0,IF($C63&gt;='H-32A-WP06 - Debt Service'!W$25,'H-32A-WP06 - Debt Service'!V$28/12,0)),"-")</f>
        <v>0</v>
      </c>
      <c r="Z63" s="359">
        <f>IFERROR(IF(-SUM(Z$21:Z62)+Z$16&lt;0.000001,0,IF($C63&gt;='H-32A-WP06 - Debt Service'!W$25,'H-32A-WP06 - Debt Service'!W$28/12,0)),"-")</f>
        <v>0</v>
      </c>
      <c r="AA63" s="359">
        <f>IFERROR(IF(-SUM(AA$21:AA62)+AA$16&lt;0.000001,0,IF($C63&gt;='H-32A-WP06 - Debt Service'!Y$25,'H-32A-WP06 - Debt Service'!X$28/12,0)),"-")</f>
        <v>0</v>
      </c>
      <c r="AB63" s="359">
        <f>IFERROR(IF(-SUM(AB$21:AB62)+AB$16&lt;0.000001,0,IF($C63&gt;='H-32A-WP06 - Debt Service'!Y$25,'H-32A-WP06 - Debt Service'!Y$28/12,0)),"-")</f>
        <v>0</v>
      </c>
      <c r="AC63" s="359">
        <f>IFERROR(IF(-SUM(AC$21:AC62)+AC$16&lt;0.000001,0,IF($C63&gt;='H-32A-WP06 - Debt Service'!Z$25,'H-32A-WP06 - Debt Service'!Z$28/12,0)),"-")</f>
        <v>0</v>
      </c>
      <c r="AD63" s="359">
        <f>IFERROR(IF(-SUM(AD$21:AD62)+AD$16&lt;0.000001,0,IF($C63&gt;='H-32A-WP06 - Debt Service'!AB$25,'H-32A-WP06 - Debt Service'!AA$28/12,0)),"-")</f>
        <v>0</v>
      </c>
      <c r="AE63" s="359">
        <f>IFERROR(IF(-SUM(AE$21:AE62)+AE$16&lt;0.000001,0,IF($C63&gt;='H-32A-WP06 - Debt Service'!AC$25,'H-32A-WP06 - Debt Service'!AB$28/12,0)),"-")</f>
        <v>0</v>
      </c>
      <c r="AF63" s="359">
        <f>IFERROR(IF(-SUM(AF$21:AF62)+AF$16&lt;0.000001,0,IF($C63&gt;='H-32A-WP06 - Debt Service'!AD$25,'H-32A-WP06 - Debt Service'!AC$28/12,0)),"-")</f>
        <v>0</v>
      </c>
    </row>
    <row r="64" spans="2:32">
      <c r="B64" s="351">
        <f t="shared" si="0"/>
        <v>2022</v>
      </c>
      <c r="C64" s="368">
        <f t="shared" si="2"/>
        <v>44774</v>
      </c>
      <c r="D64" s="735">
        <v>216215.22115809171</v>
      </c>
      <c r="E64" s="359">
        <f>IFERROR(IF(-SUM(E$33:E63)+E$16&lt;0.000001,0,IF($C64&gt;='H-32A-WP06 - Debt Service'!C$25,'H-32A-WP06 - Debt Service'!C$28/12,0)),"-")</f>
        <v>0</v>
      </c>
      <c r="F64" s="359">
        <f>IFERROR(IF(-SUM(F$33:F63)+F$16&lt;0.000001,0,IF($C64&gt;='H-32A-WP06 - Debt Service'!D$25,'H-32A-WP06 - Debt Service'!D$28/12,0)),"-")</f>
        <v>0</v>
      </c>
      <c r="G64" s="359">
        <f>IFERROR(IF(-SUM(G$33:G63)+G$16&lt;0.000001,0,IF($C64&gt;='H-32A-WP06 - Debt Service'!E$25,'H-32A-WP06 - Debt Service'!E$28/12,0)),"-")</f>
        <v>0</v>
      </c>
      <c r="H64" s="359">
        <f>IFERROR(IF(-SUM(H$21:H63)+H$16&lt;0.000001,0,IF($C64&gt;='H-32A-WP06 - Debt Service'!F$25,'H-32A-WP06 - Debt Service'!F$28/12,0)),"-")</f>
        <v>0</v>
      </c>
      <c r="I64" s="359">
        <f>IFERROR(IF(-SUM(I$21:I63)+I$16&lt;0.000001,0,IF($C64&gt;='H-32A-WP06 - Debt Service'!G$25,'H-32A-WP06 - Debt Service'!G$28/12,0)),"-")</f>
        <v>0</v>
      </c>
      <c r="J64" s="359">
        <f>IFERROR(IF(-SUM(J$21:J63)+J$16&lt;0.000001,0,IF($C64&gt;='H-32A-WP06 - Debt Service'!H$25,'H-32A-WP06 - Debt Service'!H$28/12,0)),"-")</f>
        <v>0</v>
      </c>
      <c r="K64" s="359">
        <f>IFERROR(IF(-SUM(K$21:K63)+K$16&lt;0.000001,0,IF($C64&gt;='H-32A-WP06 - Debt Service'!I$25,'H-32A-WP06 - Debt Service'!I$28/12,0)),"-")</f>
        <v>0</v>
      </c>
      <c r="L64" s="359">
        <f>IFERROR(IF(-SUM(L$21:L63)+L$16&lt;0.000001,0,IF($C64&gt;='H-32A-WP06 - Debt Service'!J$25,'H-32A-WP06 - Debt Service'!J$28/12,0)),"-")</f>
        <v>0</v>
      </c>
      <c r="M64" s="359">
        <f>IFERROR(IF(-SUM(M$21:M63)+M$16&lt;0.000001,0,IF($C64&gt;='H-32A-WP06 - Debt Service'!K$25,'H-32A-WP06 - Debt Service'!K$28/12,0)),"-")</f>
        <v>0</v>
      </c>
      <c r="N64" s="359">
        <f>IFERROR(IF(-SUM(N$21:N63)+N$16&lt;0.000001,0,IF($C64&gt;='H-32A-WP06 - Debt Service'!L$25,'H-32A-WP06 - Debt Service'!L$28/12,0)),"-")</f>
        <v>0</v>
      </c>
      <c r="O64" s="359">
        <f>IFERROR(IF(-SUM(O$21:O63)+O$16&lt;0.000001,0,IF($C64&gt;='H-32A-WP06 - Debt Service'!M$25,'H-32A-WP06 - Debt Service'!M$28/12,0)),"-")</f>
        <v>0</v>
      </c>
      <c r="P64" s="359">
        <f>IFERROR(IF(-SUM(P$21:P63)+P$16&lt;0.000001,0,IF($C64&gt;='H-32A-WP06 - Debt Service'!N$25,'H-32A-WP06 - Debt Service'!N$28/12,0)),"-")</f>
        <v>0</v>
      </c>
      <c r="Q64" s="449"/>
      <c r="R64" s="351">
        <f t="shared" si="1"/>
        <v>2022</v>
      </c>
      <c r="S64" s="368">
        <f t="shared" si="3"/>
        <v>44774</v>
      </c>
      <c r="T64" s="735">
        <v>5720.2245521727373</v>
      </c>
      <c r="U64" s="359">
        <f>IFERROR(IF(-SUM(U$33:U63)+U$16&lt;0.000001,0,IF($C64&gt;='H-32A-WP06 - Debt Service'!R$25,'H-32A-WP06 - Debt Service'!R$28/12,0)),"-")</f>
        <v>0</v>
      </c>
      <c r="V64" s="359">
        <f>IFERROR(IF(-SUM(V$21:V63)+V$16&lt;0.000001,0,IF($C64&gt;='H-32A-WP06 - Debt Service'!S$25,'H-32A-WP06 - Debt Service'!S$28/12,0)),"-")</f>
        <v>0</v>
      </c>
      <c r="W64" s="359">
        <f>IFERROR(IF(-SUM(W$21:W63)+W$16&lt;0.000001,0,IF($C64&gt;='H-32A-WP06 - Debt Service'!T$25,'H-32A-WP06 - Debt Service'!T$28/12,0)),"-")</f>
        <v>0</v>
      </c>
      <c r="X64" s="359">
        <f>IFERROR(IF(-SUM(X$21:X63)+X$16&lt;0.000001,0,IF($C64&gt;='H-32A-WP06 - Debt Service'!U$25,'H-32A-WP06 - Debt Service'!U$28/12,0)),"-")</f>
        <v>0</v>
      </c>
      <c r="Y64" s="359">
        <f>IFERROR(IF(-SUM(Y$21:Y63)+Y$16&lt;0.000001,0,IF($C64&gt;='H-32A-WP06 - Debt Service'!W$25,'H-32A-WP06 - Debt Service'!V$28/12,0)),"-")</f>
        <v>0</v>
      </c>
      <c r="Z64" s="359">
        <f>IFERROR(IF(-SUM(Z$21:Z63)+Z$16&lt;0.000001,0,IF($C64&gt;='H-32A-WP06 - Debt Service'!W$25,'H-32A-WP06 - Debt Service'!W$28/12,0)),"-")</f>
        <v>0</v>
      </c>
      <c r="AA64" s="359">
        <f>IFERROR(IF(-SUM(AA$21:AA63)+AA$16&lt;0.000001,0,IF($C64&gt;='H-32A-WP06 - Debt Service'!Y$25,'H-32A-WP06 - Debt Service'!X$28/12,0)),"-")</f>
        <v>0</v>
      </c>
      <c r="AB64" s="359">
        <f>IFERROR(IF(-SUM(AB$21:AB63)+AB$16&lt;0.000001,0,IF($C64&gt;='H-32A-WP06 - Debt Service'!Y$25,'H-32A-WP06 - Debt Service'!Y$28/12,0)),"-")</f>
        <v>0</v>
      </c>
      <c r="AC64" s="359">
        <f>IFERROR(IF(-SUM(AC$21:AC63)+AC$16&lt;0.000001,0,IF($C64&gt;='H-32A-WP06 - Debt Service'!Z$25,'H-32A-WP06 - Debt Service'!Z$28/12,0)),"-")</f>
        <v>0</v>
      </c>
      <c r="AD64" s="359">
        <f>IFERROR(IF(-SUM(AD$21:AD63)+AD$16&lt;0.000001,0,IF($C64&gt;='H-32A-WP06 - Debt Service'!AB$25,'H-32A-WP06 - Debt Service'!AA$28/12,0)),"-")</f>
        <v>0</v>
      </c>
      <c r="AE64" s="359">
        <f>IFERROR(IF(-SUM(AE$21:AE63)+AE$16&lt;0.000001,0,IF($C64&gt;='H-32A-WP06 - Debt Service'!AC$25,'H-32A-WP06 - Debt Service'!AB$28/12,0)),"-")</f>
        <v>0</v>
      </c>
      <c r="AF64" s="359">
        <f>IFERROR(IF(-SUM(AF$21:AF63)+AF$16&lt;0.000001,0,IF($C64&gt;='H-32A-WP06 - Debt Service'!AD$25,'H-32A-WP06 - Debt Service'!AC$28/12,0)),"-")</f>
        <v>0</v>
      </c>
    </row>
    <row r="65" spans="2:32">
      <c r="B65" s="351">
        <f t="shared" si="0"/>
        <v>2022</v>
      </c>
      <c r="C65" s="368">
        <f t="shared" si="2"/>
        <v>44805</v>
      </c>
      <c r="D65" s="735">
        <v>216215.22115809171</v>
      </c>
      <c r="E65" s="359">
        <f>IFERROR(IF(-SUM(E$33:E64)+E$16&lt;0.000001,0,IF($C65&gt;='H-32A-WP06 - Debt Service'!C$25,'H-32A-WP06 - Debt Service'!C$28/12,0)),"-")</f>
        <v>0</v>
      </c>
      <c r="F65" s="359">
        <f>IFERROR(IF(-SUM(F$33:F64)+F$16&lt;0.000001,0,IF($C65&gt;='H-32A-WP06 - Debt Service'!D$25,'H-32A-WP06 - Debt Service'!D$28/12,0)),"-")</f>
        <v>0</v>
      </c>
      <c r="G65" s="359">
        <f>IFERROR(IF(-SUM(G$33:G64)+G$16&lt;0.000001,0,IF($C65&gt;='H-32A-WP06 - Debt Service'!E$25,'H-32A-WP06 - Debt Service'!E$28/12,0)),"-")</f>
        <v>0</v>
      </c>
      <c r="H65" s="359">
        <f>IFERROR(IF(-SUM(H$21:H64)+H$16&lt;0.000001,0,IF($C65&gt;='H-32A-WP06 - Debt Service'!F$25,'H-32A-WP06 - Debt Service'!F$28/12,0)),"-")</f>
        <v>0</v>
      </c>
      <c r="I65" s="359">
        <f>IFERROR(IF(-SUM(I$21:I64)+I$16&lt;0.000001,0,IF($C65&gt;='H-32A-WP06 - Debt Service'!G$25,'H-32A-WP06 - Debt Service'!G$28/12,0)),"-")</f>
        <v>0</v>
      </c>
      <c r="J65" s="359">
        <f>IFERROR(IF(-SUM(J$21:J64)+J$16&lt;0.000001,0,IF($C65&gt;='H-32A-WP06 - Debt Service'!H$25,'H-32A-WP06 - Debt Service'!H$28/12,0)),"-")</f>
        <v>0</v>
      </c>
      <c r="K65" s="359">
        <f>IFERROR(IF(-SUM(K$21:K64)+K$16&lt;0.000001,0,IF($C65&gt;='H-32A-WP06 - Debt Service'!I$25,'H-32A-WP06 - Debt Service'!I$28/12,0)),"-")</f>
        <v>0</v>
      </c>
      <c r="L65" s="359">
        <f>IFERROR(IF(-SUM(L$21:L64)+L$16&lt;0.000001,0,IF($C65&gt;='H-32A-WP06 - Debt Service'!J$25,'H-32A-WP06 - Debt Service'!J$28/12,0)),"-")</f>
        <v>0</v>
      </c>
      <c r="M65" s="359">
        <f>IFERROR(IF(-SUM(M$21:M64)+M$16&lt;0.000001,0,IF($C65&gt;='H-32A-WP06 - Debt Service'!K$25,'H-32A-WP06 - Debt Service'!K$28/12,0)),"-")</f>
        <v>0</v>
      </c>
      <c r="N65" s="359">
        <f>IFERROR(IF(-SUM(N$21:N64)+N$16&lt;0.000001,0,IF($C65&gt;='H-32A-WP06 - Debt Service'!L$25,'H-32A-WP06 - Debt Service'!L$28/12,0)),"-")</f>
        <v>0</v>
      </c>
      <c r="O65" s="359">
        <f>IFERROR(IF(-SUM(O$21:O64)+O$16&lt;0.000001,0,IF($C65&gt;='H-32A-WP06 - Debt Service'!M$25,'H-32A-WP06 - Debt Service'!M$28/12,0)),"-")</f>
        <v>0</v>
      </c>
      <c r="P65" s="359">
        <f>IFERROR(IF(-SUM(P$21:P64)+P$16&lt;0.000001,0,IF($C65&gt;='H-32A-WP06 - Debt Service'!N$25,'H-32A-WP06 - Debt Service'!N$28/12,0)),"-")</f>
        <v>0</v>
      </c>
      <c r="Q65" s="449"/>
      <c r="R65" s="351">
        <f t="shared" si="1"/>
        <v>2022</v>
      </c>
      <c r="S65" s="368">
        <f t="shared" si="3"/>
        <v>44805</v>
      </c>
      <c r="T65" s="735">
        <v>5720.2245521727373</v>
      </c>
      <c r="U65" s="359">
        <f>IFERROR(IF(-SUM(U$33:U64)+U$16&lt;0.000001,0,IF($C65&gt;='H-32A-WP06 - Debt Service'!R$25,'H-32A-WP06 - Debt Service'!R$28/12,0)),"-")</f>
        <v>0</v>
      </c>
      <c r="V65" s="359">
        <f>IFERROR(IF(-SUM(V$21:V64)+V$16&lt;0.000001,0,IF($C65&gt;='H-32A-WP06 - Debt Service'!S$25,'H-32A-WP06 - Debt Service'!S$28/12,0)),"-")</f>
        <v>0</v>
      </c>
      <c r="W65" s="359">
        <f>IFERROR(IF(-SUM(W$21:W64)+W$16&lt;0.000001,0,IF($C65&gt;='H-32A-WP06 - Debt Service'!T$25,'H-32A-WP06 - Debt Service'!T$28/12,0)),"-")</f>
        <v>0</v>
      </c>
      <c r="X65" s="359">
        <f>IFERROR(IF(-SUM(X$21:X64)+X$16&lt;0.000001,0,IF($C65&gt;='H-32A-WP06 - Debt Service'!U$25,'H-32A-WP06 - Debt Service'!U$28/12,0)),"-")</f>
        <v>0</v>
      </c>
      <c r="Y65" s="359">
        <f>IFERROR(IF(-SUM(Y$21:Y64)+Y$16&lt;0.000001,0,IF($C65&gt;='H-32A-WP06 - Debt Service'!W$25,'H-32A-WP06 - Debt Service'!V$28/12,0)),"-")</f>
        <v>0</v>
      </c>
      <c r="Z65" s="359">
        <f>IFERROR(IF(-SUM(Z$21:Z64)+Z$16&lt;0.000001,0,IF($C65&gt;='H-32A-WP06 - Debt Service'!W$25,'H-32A-WP06 - Debt Service'!W$28/12,0)),"-")</f>
        <v>0</v>
      </c>
      <c r="AA65" s="359">
        <f>IFERROR(IF(-SUM(AA$21:AA64)+AA$16&lt;0.000001,0,IF($C65&gt;='H-32A-WP06 - Debt Service'!Y$25,'H-32A-WP06 - Debt Service'!X$28/12,0)),"-")</f>
        <v>0</v>
      </c>
      <c r="AB65" s="359">
        <f>IFERROR(IF(-SUM(AB$21:AB64)+AB$16&lt;0.000001,0,IF($C65&gt;='H-32A-WP06 - Debt Service'!Y$25,'H-32A-WP06 - Debt Service'!Y$28/12,0)),"-")</f>
        <v>0</v>
      </c>
      <c r="AC65" s="359">
        <f>IFERROR(IF(-SUM(AC$21:AC64)+AC$16&lt;0.000001,0,IF($C65&gt;='H-32A-WP06 - Debt Service'!Z$25,'H-32A-WP06 - Debt Service'!Z$28/12,0)),"-")</f>
        <v>0</v>
      </c>
      <c r="AD65" s="359">
        <f>IFERROR(IF(-SUM(AD$21:AD64)+AD$16&lt;0.000001,0,IF($C65&gt;='H-32A-WP06 - Debt Service'!AB$25,'H-32A-WP06 - Debt Service'!AA$28/12,0)),"-")</f>
        <v>0</v>
      </c>
      <c r="AE65" s="359">
        <f>IFERROR(IF(-SUM(AE$21:AE64)+AE$16&lt;0.000001,0,IF($C65&gt;='H-32A-WP06 - Debt Service'!AC$25,'H-32A-WP06 - Debt Service'!AB$28/12,0)),"-")</f>
        <v>0</v>
      </c>
      <c r="AF65" s="359">
        <f>IFERROR(IF(-SUM(AF$21:AF64)+AF$16&lt;0.000001,0,IF($C65&gt;='H-32A-WP06 - Debt Service'!AD$25,'H-32A-WP06 - Debt Service'!AC$28/12,0)),"-")</f>
        <v>0</v>
      </c>
    </row>
    <row r="66" spans="2:32">
      <c r="B66" s="351">
        <f t="shared" si="0"/>
        <v>2022</v>
      </c>
      <c r="C66" s="368">
        <f t="shared" si="2"/>
        <v>44835</v>
      </c>
      <c r="D66" s="735">
        <v>216215.22115809171</v>
      </c>
      <c r="E66" s="359">
        <f>IFERROR(IF(-SUM(E$33:E65)+E$16&lt;0.000001,0,IF($C66&gt;='H-32A-WP06 - Debt Service'!C$25,'H-32A-WP06 - Debt Service'!C$28/12,0)),"-")</f>
        <v>0</v>
      </c>
      <c r="F66" s="359">
        <f>IFERROR(IF(-SUM(F$33:F65)+F$16&lt;0.000001,0,IF($C66&gt;='H-32A-WP06 - Debt Service'!D$25,'H-32A-WP06 - Debt Service'!D$28/12,0)),"-")</f>
        <v>0</v>
      </c>
      <c r="G66" s="359">
        <f>IFERROR(IF(-SUM(G$33:G65)+G$16&lt;0.000001,0,IF($C66&gt;='H-32A-WP06 - Debt Service'!E$25,'H-32A-WP06 - Debt Service'!E$28/12,0)),"-")</f>
        <v>0</v>
      </c>
      <c r="H66" s="359">
        <f>IFERROR(IF(-SUM(H$21:H65)+H$16&lt;0.000001,0,IF($C66&gt;='H-32A-WP06 - Debt Service'!F$25,'H-32A-WP06 - Debt Service'!F$28/12,0)),"-")</f>
        <v>0</v>
      </c>
      <c r="I66" s="359">
        <f>IFERROR(IF(-SUM(I$21:I65)+I$16&lt;0.000001,0,IF($C66&gt;='H-32A-WP06 - Debt Service'!G$25,'H-32A-WP06 - Debt Service'!G$28/12,0)),"-")</f>
        <v>0</v>
      </c>
      <c r="J66" s="359">
        <f>IFERROR(IF(-SUM(J$21:J65)+J$16&lt;0.000001,0,IF($C66&gt;='H-32A-WP06 - Debt Service'!H$25,'H-32A-WP06 - Debt Service'!H$28/12,0)),"-")</f>
        <v>0</v>
      </c>
      <c r="K66" s="359">
        <f>IFERROR(IF(-SUM(K$21:K65)+K$16&lt;0.000001,0,IF($C66&gt;='H-32A-WP06 - Debt Service'!I$25,'H-32A-WP06 - Debt Service'!I$28/12,0)),"-")</f>
        <v>0</v>
      </c>
      <c r="L66" s="359">
        <f>IFERROR(IF(-SUM(L$21:L65)+L$16&lt;0.000001,0,IF($C66&gt;='H-32A-WP06 - Debt Service'!J$25,'H-32A-WP06 - Debt Service'!J$28/12,0)),"-")</f>
        <v>0</v>
      </c>
      <c r="M66" s="359">
        <f>IFERROR(IF(-SUM(M$21:M65)+M$16&lt;0.000001,0,IF($C66&gt;='H-32A-WP06 - Debt Service'!K$25,'H-32A-WP06 - Debt Service'!K$28/12,0)),"-")</f>
        <v>0</v>
      </c>
      <c r="N66" s="359">
        <f>IFERROR(IF(-SUM(N$21:N65)+N$16&lt;0.000001,0,IF($C66&gt;='H-32A-WP06 - Debt Service'!L$25,'H-32A-WP06 - Debt Service'!L$28/12,0)),"-")</f>
        <v>0</v>
      </c>
      <c r="O66" s="359">
        <f>IFERROR(IF(-SUM(O$21:O65)+O$16&lt;0.000001,0,IF($C66&gt;='H-32A-WP06 - Debt Service'!M$25,'H-32A-WP06 - Debt Service'!M$28/12,0)),"-")</f>
        <v>0</v>
      </c>
      <c r="P66" s="359">
        <f>IFERROR(IF(-SUM(P$21:P65)+P$16&lt;0.000001,0,IF($C66&gt;='H-32A-WP06 - Debt Service'!N$25,'H-32A-WP06 - Debt Service'!N$28/12,0)),"-")</f>
        <v>0</v>
      </c>
      <c r="Q66" s="449"/>
      <c r="R66" s="351">
        <f t="shared" si="1"/>
        <v>2022</v>
      </c>
      <c r="S66" s="368">
        <f t="shared" si="3"/>
        <v>44835</v>
      </c>
      <c r="T66" s="735">
        <v>5720.2245521727373</v>
      </c>
      <c r="U66" s="359">
        <f>IFERROR(IF(-SUM(U$33:U65)+U$16&lt;0.000001,0,IF($C66&gt;='H-32A-WP06 - Debt Service'!R$25,'H-32A-WP06 - Debt Service'!R$28/12,0)),"-")</f>
        <v>0</v>
      </c>
      <c r="V66" s="359">
        <f>IFERROR(IF(-SUM(V$21:V65)+V$16&lt;0.000001,0,IF($C66&gt;='H-32A-WP06 - Debt Service'!S$25,'H-32A-WP06 - Debt Service'!S$28/12,0)),"-")</f>
        <v>0</v>
      </c>
      <c r="W66" s="359">
        <f>IFERROR(IF(-SUM(W$21:W65)+W$16&lt;0.000001,0,IF($C66&gt;='H-32A-WP06 - Debt Service'!T$25,'H-32A-WP06 - Debt Service'!T$28/12,0)),"-")</f>
        <v>0</v>
      </c>
      <c r="X66" s="359">
        <f>IFERROR(IF(-SUM(X$21:X65)+X$16&lt;0.000001,0,IF($C66&gt;='H-32A-WP06 - Debt Service'!U$25,'H-32A-WP06 - Debt Service'!U$28/12,0)),"-")</f>
        <v>0</v>
      </c>
      <c r="Y66" s="359">
        <f>IFERROR(IF(-SUM(Y$21:Y65)+Y$16&lt;0.000001,0,IF($C66&gt;='H-32A-WP06 - Debt Service'!W$25,'H-32A-WP06 - Debt Service'!V$28/12,0)),"-")</f>
        <v>0</v>
      </c>
      <c r="Z66" s="359">
        <f>IFERROR(IF(-SUM(Z$21:Z65)+Z$16&lt;0.000001,0,IF($C66&gt;='H-32A-WP06 - Debt Service'!W$25,'H-32A-WP06 - Debt Service'!W$28/12,0)),"-")</f>
        <v>0</v>
      </c>
      <c r="AA66" s="359">
        <f>IFERROR(IF(-SUM(AA$21:AA65)+AA$16&lt;0.000001,0,IF($C66&gt;='H-32A-WP06 - Debt Service'!Y$25,'H-32A-WP06 - Debt Service'!X$28/12,0)),"-")</f>
        <v>0</v>
      </c>
      <c r="AB66" s="359">
        <f>IFERROR(IF(-SUM(AB$21:AB65)+AB$16&lt;0.000001,0,IF($C66&gt;='H-32A-WP06 - Debt Service'!Y$25,'H-32A-WP06 - Debt Service'!Y$28/12,0)),"-")</f>
        <v>0</v>
      </c>
      <c r="AC66" s="359">
        <f>IFERROR(IF(-SUM(AC$21:AC65)+AC$16&lt;0.000001,0,IF($C66&gt;='H-32A-WP06 - Debt Service'!Z$25,'H-32A-WP06 - Debt Service'!Z$28/12,0)),"-")</f>
        <v>0</v>
      </c>
      <c r="AD66" s="359">
        <f>IFERROR(IF(-SUM(AD$21:AD65)+AD$16&lt;0.000001,0,IF($C66&gt;='H-32A-WP06 - Debt Service'!AB$25,'H-32A-WP06 - Debt Service'!AA$28/12,0)),"-")</f>
        <v>0</v>
      </c>
      <c r="AE66" s="359">
        <f>IFERROR(IF(-SUM(AE$21:AE65)+AE$16&lt;0.000001,0,IF($C66&gt;='H-32A-WP06 - Debt Service'!AC$25,'H-32A-WP06 - Debt Service'!AB$28/12,0)),"-")</f>
        <v>0</v>
      </c>
      <c r="AF66" s="359">
        <f>IFERROR(IF(-SUM(AF$21:AF65)+AF$16&lt;0.000001,0,IF($C66&gt;='H-32A-WP06 - Debt Service'!AD$25,'H-32A-WP06 - Debt Service'!AC$28/12,0)),"-")</f>
        <v>0</v>
      </c>
    </row>
    <row r="67" spans="2:32">
      <c r="B67" s="351">
        <f t="shared" si="0"/>
        <v>2022</v>
      </c>
      <c r="C67" s="368">
        <f t="shared" si="2"/>
        <v>44866</v>
      </c>
      <c r="D67" s="735">
        <v>216215.22115809171</v>
      </c>
      <c r="E67" s="359">
        <f>IFERROR(IF(-SUM(E$33:E66)+E$16&lt;0.000001,0,IF($C67&gt;='H-32A-WP06 - Debt Service'!C$25,'H-32A-WP06 - Debt Service'!C$28/12,0)),"-")</f>
        <v>0</v>
      </c>
      <c r="F67" s="359">
        <f>IFERROR(IF(-SUM(F$33:F66)+F$16&lt;0.000001,0,IF($C67&gt;='H-32A-WP06 - Debt Service'!D$25,'H-32A-WP06 - Debt Service'!D$28/12,0)),"-")</f>
        <v>0</v>
      </c>
      <c r="G67" s="359">
        <f>IFERROR(IF(-SUM(G$33:G66)+G$16&lt;0.000001,0,IF($C67&gt;='H-32A-WP06 - Debt Service'!E$25,'H-32A-WP06 - Debt Service'!E$28/12,0)),"-")</f>
        <v>0</v>
      </c>
      <c r="H67" s="359">
        <f>IFERROR(IF(-SUM(H$21:H66)+H$16&lt;0.000001,0,IF($C67&gt;='H-32A-WP06 - Debt Service'!F$25,'H-32A-WP06 - Debt Service'!F$28/12,0)),"-")</f>
        <v>0</v>
      </c>
      <c r="I67" s="359">
        <f>IFERROR(IF(-SUM(I$21:I66)+I$16&lt;0.000001,0,IF($C67&gt;='H-32A-WP06 - Debt Service'!G$25,'H-32A-WP06 - Debt Service'!G$28/12,0)),"-")</f>
        <v>0</v>
      </c>
      <c r="J67" s="359">
        <f>IFERROR(IF(-SUM(J$21:J66)+J$16&lt;0.000001,0,IF($C67&gt;='H-32A-WP06 - Debt Service'!H$25,'H-32A-WP06 - Debt Service'!H$28/12,0)),"-")</f>
        <v>0</v>
      </c>
      <c r="K67" s="359">
        <f>IFERROR(IF(-SUM(K$21:K66)+K$16&lt;0.000001,0,IF($C67&gt;='H-32A-WP06 - Debt Service'!I$25,'H-32A-WP06 - Debt Service'!I$28/12,0)),"-")</f>
        <v>0</v>
      </c>
      <c r="L67" s="359">
        <f>IFERROR(IF(-SUM(L$21:L66)+L$16&lt;0.000001,0,IF($C67&gt;='H-32A-WP06 - Debt Service'!J$25,'H-32A-WP06 - Debt Service'!J$28/12,0)),"-")</f>
        <v>0</v>
      </c>
      <c r="M67" s="359">
        <f>IFERROR(IF(-SUM(M$21:M66)+M$16&lt;0.000001,0,IF($C67&gt;='H-32A-WP06 - Debt Service'!K$25,'H-32A-WP06 - Debt Service'!K$28/12,0)),"-")</f>
        <v>0</v>
      </c>
      <c r="N67" s="359">
        <f>IFERROR(IF(-SUM(N$21:N66)+N$16&lt;0.000001,0,IF($C67&gt;='H-32A-WP06 - Debt Service'!L$25,'H-32A-WP06 - Debt Service'!L$28/12,0)),"-")</f>
        <v>0</v>
      </c>
      <c r="O67" s="359">
        <f>IFERROR(IF(-SUM(O$21:O66)+O$16&lt;0.000001,0,IF($C67&gt;='H-32A-WP06 - Debt Service'!M$25,'H-32A-WP06 - Debt Service'!M$28/12,0)),"-")</f>
        <v>0</v>
      </c>
      <c r="P67" s="359">
        <f>IFERROR(IF(-SUM(P$21:P66)+P$16&lt;0.000001,0,IF($C67&gt;='H-32A-WP06 - Debt Service'!N$25,'H-32A-WP06 - Debt Service'!N$28/12,0)),"-")</f>
        <v>0</v>
      </c>
      <c r="Q67" s="449"/>
      <c r="R67" s="351">
        <f t="shared" si="1"/>
        <v>2022</v>
      </c>
      <c r="S67" s="368">
        <f t="shared" si="3"/>
        <v>44866</v>
      </c>
      <c r="T67" s="735">
        <v>5720.2245521727373</v>
      </c>
      <c r="U67" s="359">
        <f>IFERROR(IF(-SUM(U$33:U66)+U$16&lt;0.000001,0,IF($C67&gt;='H-32A-WP06 - Debt Service'!R$25,'H-32A-WP06 - Debt Service'!R$28/12,0)),"-")</f>
        <v>0</v>
      </c>
      <c r="V67" s="359">
        <f>IFERROR(IF(-SUM(V$21:V66)+V$16&lt;0.000001,0,IF($C67&gt;='H-32A-WP06 - Debt Service'!S$25,'H-32A-WP06 - Debt Service'!S$28/12,0)),"-")</f>
        <v>0</v>
      </c>
      <c r="W67" s="359">
        <f>IFERROR(IF(-SUM(W$21:W66)+W$16&lt;0.000001,0,IF($C67&gt;='H-32A-WP06 - Debt Service'!T$25,'H-32A-WP06 - Debt Service'!T$28/12,0)),"-")</f>
        <v>0</v>
      </c>
      <c r="X67" s="359">
        <f>IFERROR(IF(-SUM(X$21:X66)+X$16&lt;0.000001,0,IF($C67&gt;='H-32A-WP06 - Debt Service'!U$25,'H-32A-WP06 - Debt Service'!U$28/12,0)),"-")</f>
        <v>0</v>
      </c>
      <c r="Y67" s="359">
        <f>IFERROR(IF(-SUM(Y$21:Y66)+Y$16&lt;0.000001,0,IF($C67&gt;='H-32A-WP06 - Debt Service'!W$25,'H-32A-WP06 - Debt Service'!V$28/12,0)),"-")</f>
        <v>0</v>
      </c>
      <c r="Z67" s="359">
        <f>IFERROR(IF(-SUM(Z$21:Z66)+Z$16&lt;0.000001,0,IF($C67&gt;='H-32A-WP06 - Debt Service'!W$25,'H-32A-WP06 - Debt Service'!W$28/12,0)),"-")</f>
        <v>0</v>
      </c>
      <c r="AA67" s="359">
        <f>IFERROR(IF(-SUM(AA$21:AA66)+AA$16&lt;0.000001,0,IF($C67&gt;='H-32A-WP06 - Debt Service'!Y$25,'H-32A-WP06 - Debt Service'!X$28/12,0)),"-")</f>
        <v>0</v>
      </c>
      <c r="AB67" s="359">
        <f>IFERROR(IF(-SUM(AB$21:AB66)+AB$16&lt;0.000001,0,IF($C67&gt;='H-32A-WP06 - Debt Service'!Y$25,'H-32A-WP06 - Debt Service'!Y$28/12,0)),"-")</f>
        <v>0</v>
      </c>
      <c r="AC67" s="359">
        <f>IFERROR(IF(-SUM(AC$21:AC66)+AC$16&lt;0.000001,0,IF($C67&gt;='H-32A-WP06 - Debt Service'!Z$25,'H-32A-WP06 - Debt Service'!Z$28/12,0)),"-")</f>
        <v>0</v>
      </c>
      <c r="AD67" s="359">
        <f>IFERROR(IF(-SUM(AD$21:AD66)+AD$16&lt;0.000001,0,IF($C67&gt;='H-32A-WP06 - Debt Service'!AB$25,'H-32A-WP06 - Debt Service'!AA$28/12,0)),"-")</f>
        <v>0</v>
      </c>
      <c r="AE67" s="359">
        <f>IFERROR(IF(-SUM(AE$21:AE66)+AE$16&lt;0.000001,0,IF($C67&gt;='H-32A-WP06 - Debt Service'!AC$25,'H-32A-WP06 - Debt Service'!AB$28/12,0)),"-")</f>
        <v>0</v>
      </c>
      <c r="AF67" s="359">
        <f>IFERROR(IF(-SUM(AF$21:AF66)+AF$16&lt;0.000001,0,IF($C67&gt;='H-32A-WP06 - Debt Service'!AD$25,'H-32A-WP06 - Debt Service'!AC$28/12,0)),"-")</f>
        <v>0</v>
      </c>
    </row>
    <row r="68" spans="2:32">
      <c r="B68" s="351">
        <f t="shared" si="0"/>
        <v>2022</v>
      </c>
      <c r="C68" s="368">
        <f t="shared" si="2"/>
        <v>44896</v>
      </c>
      <c r="D68" s="735">
        <v>216215.22115809171</v>
      </c>
      <c r="E68" s="359">
        <f>IFERROR(IF(-SUM(E$33:E67)+E$16&lt;0.000001,0,IF($C68&gt;='H-32A-WP06 - Debt Service'!C$25,'H-32A-WP06 - Debt Service'!C$28/12,0)),"-")</f>
        <v>0</v>
      </c>
      <c r="F68" s="359">
        <f>IFERROR(IF(-SUM(F$33:F67)+F$16&lt;0.000001,0,IF($C68&gt;='H-32A-WP06 - Debt Service'!D$25,'H-32A-WP06 - Debt Service'!D$28/12,0)),"-")</f>
        <v>0</v>
      </c>
      <c r="G68" s="359">
        <f>IFERROR(IF(-SUM(G$33:G67)+G$16&lt;0.000001,0,IF($C68&gt;='H-32A-WP06 - Debt Service'!E$25,'H-32A-WP06 - Debt Service'!E$28/12,0)),"-")</f>
        <v>0</v>
      </c>
      <c r="H68" s="359">
        <f>IFERROR(IF(-SUM(H$21:H67)+H$16&lt;0.000001,0,IF($C68&gt;='H-32A-WP06 - Debt Service'!F$25,'H-32A-WP06 - Debt Service'!F$28/12,0)),"-")</f>
        <v>0</v>
      </c>
      <c r="I68" s="359">
        <f>IFERROR(IF(-SUM(I$21:I67)+I$16&lt;0.000001,0,IF($C68&gt;='H-32A-WP06 - Debt Service'!G$25,'H-32A-WP06 - Debt Service'!G$28/12,0)),"-")</f>
        <v>0</v>
      </c>
      <c r="J68" s="359">
        <f>IFERROR(IF(-SUM(J$21:J67)+J$16&lt;0.000001,0,IF($C68&gt;='H-32A-WP06 - Debt Service'!H$25,'H-32A-WP06 - Debt Service'!H$28/12,0)),"-")</f>
        <v>0</v>
      </c>
      <c r="K68" s="359">
        <f>IFERROR(IF(-SUM(K$21:K67)+K$16&lt;0.000001,0,IF($C68&gt;='H-32A-WP06 - Debt Service'!I$25,'H-32A-WP06 - Debt Service'!I$28/12,0)),"-")</f>
        <v>0</v>
      </c>
      <c r="L68" s="359">
        <f>IFERROR(IF(-SUM(L$21:L67)+L$16&lt;0.000001,0,IF($C68&gt;='H-32A-WP06 - Debt Service'!J$25,'H-32A-WP06 - Debt Service'!J$28/12,0)),"-")</f>
        <v>0</v>
      </c>
      <c r="M68" s="359">
        <f>IFERROR(IF(-SUM(M$21:M67)+M$16&lt;0.000001,0,IF($C68&gt;='H-32A-WP06 - Debt Service'!K$25,'H-32A-WP06 - Debt Service'!K$28/12,0)),"-")</f>
        <v>0</v>
      </c>
      <c r="N68" s="359">
        <f>IFERROR(IF(-SUM(N$21:N67)+N$16&lt;0.000001,0,IF($C68&gt;='H-32A-WP06 - Debt Service'!L$25,'H-32A-WP06 - Debt Service'!L$28/12,0)),"-")</f>
        <v>0</v>
      </c>
      <c r="O68" s="359">
        <f>IFERROR(IF(-SUM(O$21:O67)+O$16&lt;0.000001,0,IF($C68&gt;='H-32A-WP06 - Debt Service'!M$25,'H-32A-WP06 - Debt Service'!M$28/12,0)),"-")</f>
        <v>0</v>
      </c>
      <c r="P68" s="359">
        <f>IFERROR(IF(-SUM(P$21:P67)+P$16&lt;0.000001,0,IF($C68&gt;='H-32A-WP06 - Debt Service'!N$25,'H-32A-WP06 - Debt Service'!N$28/12,0)),"-")</f>
        <v>0</v>
      </c>
      <c r="Q68" s="449"/>
      <c r="R68" s="351">
        <f t="shared" si="1"/>
        <v>2022</v>
      </c>
      <c r="S68" s="368">
        <f t="shared" si="3"/>
        <v>44896</v>
      </c>
      <c r="T68" s="735">
        <v>5720.2245521727373</v>
      </c>
      <c r="U68" s="359">
        <f>IFERROR(IF(-SUM(U$33:U67)+U$16&lt;0.000001,0,IF($C68&gt;='H-32A-WP06 - Debt Service'!R$25,'H-32A-WP06 - Debt Service'!R$28/12,0)),"-")</f>
        <v>0</v>
      </c>
      <c r="V68" s="359">
        <f>IFERROR(IF(-SUM(V$21:V67)+V$16&lt;0.000001,0,IF($C68&gt;='H-32A-WP06 - Debt Service'!S$25,'H-32A-WP06 - Debt Service'!S$28/12,0)),"-")</f>
        <v>0</v>
      </c>
      <c r="W68" s="359">
        <f>IFERROR(IF(-SUM(W$21:W67)+W$16&lt;0.000001,0,IF($C68&gt;='H-32A-WP06 - Debt Service'!T$25,'H-32A-WP06 - Debt Service'!T$28/12,0)),"-")</f>
        <v>0</v>
      </c>
      <c r="X68" s="359">
        <f>IFERROR(IF(-SUM(X$21:X67)+X$16&lt;0.000001,0,IF($C68&gt;='H-32A-WP06 - Debt Service'!U$25,'H-32A-WP06 - Debt Service'!U$28/12,0)),"-")</f>
        <v>0</v>
      </c>
      <c r="Y68" s="359">
        <f>IFERROR(IF(-SUM(Y$21:Y67)+Y$16&lt;0.000001,0,IF($C68&gt;='H-32A-WP06 - Debt Service'!W$25,'H-32A-WP06 - Debt Service'!V$28/12,0)),"-")</f>
        <v>0</v>
      </c>
      <c r="Z68" s="359">
        <f>IFERROR(IF(-SUM(Z$21:Z67)+Z$16&lt;0.000001,0,IF($C68&gt;='H-32A-WP06 - Debt Service'!W$25,'H-32A-WP06 - Debt Service'!W$28/12,0)),"-")</f>
        <v>0</v>
      </c>
      <c r="AA68" s="359">
        <f>IFERROR(IF(-SUM(AA$21:AA67)+AA$16&lt;0.000001,0,IF($C68&gt;='H-32A-WP06 - Debt Service'!Y$25,'H-32A-WP06 - Debt Service'!X$28/12,0)),"-")</f>
        <v>0</v>
      </c>
      <c r="AB68" s="359">
        <f>IFERROR(IF(-SUM(AB$21:AB67)+AB$16&lt;0.000001,0,IF($C68&gt;='H-32A-WP06 - Debt Service'!Y$25,'H-32A-WP06 - Debt Service'!Y$28/12,0)),"-")</f>
        <v>0</v>
      </c>
      <c r="AC68" s="359">
        <f>IFERROR(IF(-SUM(AC$21:AC67)+AC$16&lt;0.000001,0,IF($C68&gt;='H-32A-WP06 - Debt Service'!Z$25,'H-32A-WP06 - Debt Service'!Z$28/12,0)),"-")</f>
        <v>0</v>
      </c>
      <c r="AD68" s="359">
        <f>IFERROR(IF(-SUM(AD$21:AD67)+AD$16&lt;0.000001,0,IF($C68&gt;='H-32A-WP06 - Debt Service'!AB$25,'H-32A-WP06 - Debt Service'!AA$28/12,0)),"-")</f>
        <v>0</v>
      </c>
      <c r="AE68" s="359">
        <f>IFERROR(IF(-SUM(AE$21:AE67)+AE$16&lt;0.000001,0,IF($C68&gt;='H-32A-WP06 - Debt Service'!AC$25,'H-32A-WP06 - Debt Service'!AB$28/12,0)),"-")</f>
        <v>0</v>
      </c>
      <c r="AF68" s="359">
        <f>IFERROR(IF(-SUM(AF$21:AF67)+AF$16&lt;0.000001,0,IF($C68&gt;='H-32A-WP06 - Debt Service'!AD$25,'H-32A-WP06 - Debt Service'!AC$28/12,0)),"-")</f>
        <v>0</v>
      </c>
    </row>
    <row r="69" spans="2:32">
      <c r="B69" s="351">
        <f t="shared" si="0"/>
        <v>2023</v>
      </c>
      <c r="C69" s="368">
        <f t="shared" si="2"/>
        <v>44927</v>
      </c>
      <c r="D69" s="735">
        <v>216215.22115809171</v>
      </c>
      <c r="E69" s="359">
        <f>IFERROR(IF(-SUM(E$33:E68)+E$16&lt;0.000001,0,IF($C69&gt;='H-32A-WP06 - Debt Service'!C$25,'H-32A-WP06 - Debt Service'!C$28/12,0)),"-")</f>
        <v>0</v>
      </c>
      <c r="F69" s="359">
        <f>IFERROR(IF(-SUM(F$33:F68)+F$16&lt;0.000001,0,IF($C69&gt;='H-32A-WP06 - Debt Service'!D$25,'H-32A-WP06 - Debt Service'!D$28/12,0)),"-")</f>
        <v>0</v>
      </c>
      <c r="G69" s="359">
        <f>IFERROR(IF(-SUM(G$33:G68)+G$16&lt;0.000001,0,IF($C69&gt;='H-32A-WP06 - Debt Service'!E$25,'H-32A-WP06 - Debt Service'!E$28/12,0)),"-")</f>
        <v>0</v>
      </c>
      <c r="H69" s="359">
        <f>IFERROR(IF(-SUM(H$21:H68)+H$16&lt;0.000001,0,IF($C69&gt;='H-32A-WP06 - Debt Service'!F$25,'H-32A-WP06 - Debt Service'!F$28/12,0)),"-")</f>
        <v>0</v>
      </c>
      <c r="I69" s="359">
        <f>IFERROR(IF(-SUM(I$21:I68)+I$16&lt;0.000001,0,IF($C69&gt;='H-32A-WP06 - Debt Service'!G$25,'H-32A-WP06 - Debt Service'!G$28/12,0)),"-")</f>
        <v>0</v>
      </c>
      <c r="J69" s="359">
        <f>IFERROR(IF(-SUM(J$21:J68)+J$16&lt;0.000001,0,IF($C69&gt;='H-32A-WP06 - Debt Service'!H$25,'H-32A-WP06 - Debt Service'!H$28/12,0)),"-")</f>
        <v>0</v>
      </c>
      <c r="K69" s="359">
        <f>IFERROR(IF(-SUM(K$21:K68)+K$16&lt;0.000001,0,IF($C69&gt;='H-32A-WP06 - Debt Service'!I$25,'H-32A-WP06 - Debt Service'!I$28/12,0)),"-")</f>
        <v>0</v>
      </c>
      <c r="L69" s="359">
        <f>IFERROR(IF(-SUM(L$21:L68)+L$16&lt;0.000001,0,IF($C69&gt;='H-32A-WP06 - Debt Service'!J$25,'H-32A-WP06 - Debt Service'!J$28/12,0)),"-")</f>
        <v>0</v>
      </c>
      <c r="M69" s="359">
        <f>IFERROR(IF(-SUM(M$21:M68)+M$16&lt;0.000001,0,IF($C69&gt;='H-32A-WP06 - Debt Service'!K$25,'H-32A-WP06 - Debt Service'!K$28/12,0)),"-")</f>
        <v>0</v>
      </c>
      <c r="N69" s="359">
        <f>IFERROR(IF(-SUM(N$21:N68)+N$16&lt;0.000001,0,IF($C69&gt;='H-32A-WP06 - Debt Service'!L$25,'H-32A-WP06 - Debt Service'!L$28/12,0)),"-")</f>
        <v>0</v>
      </c>
      <c r="O69" s="359">
        <f>IFERROR(IF(-SUM(O$21:O68)+O$16&lt;0.000001,0,IF($C69&gt;='H-32A-WP06 - Debt Service'!M$25,'H-32A-WP06 - Debt Service'!M$28/12,0)),"-")</f>
        <v>0</v>
      </c>
      <c r="P69" s="359">
        <f>IFERROR(IF(-SUM(P$21:P68)+P$16&lt;0.000001,0,IF($C69&gt;='H-32A-WP06 - Debt Service'!N$25,'H-32A-WP06 - Debt Service'!N$28/12,0)),"-")</f>
        <v>0</v>
      </c>
      <c r="Q69" s="449"/>
      <c r="R69" s="351">
        <f t="shared" si="1"/>
        <v>2023</v>
      </c>
      <c r="S69" s="368">
        <f t="shared" si="3"/>
        <v>44927</v>
      </c>
      <c r="T69" s="735">
        <v>5720.2245521727373</v>
      </c>
      <c r="U69" s="359">
        <f>IFERROR(IF(-SUM(U$33:U68)+U$16&lt;0.000001,0,IF($C69&gt;='H-32A-WP06 - Debt Service'!R$25,'H-32A-WP06 - Debt Service'!R$28/12,0)),"-")</f>
        <v>0</v>
      </c>
      <c r="V69" s="359">
        <f>IFERROR(IF(-SUM(V$21:V68)+V$16&lt;0.000001,0,IF($C69&gt;='H-32A-WP06 - Debt Service'!S$25,'H-32A-WP06 - Debt Service'!S$28/12,0)),"-")</f>
        <v>0</v>
      </c>
      <c r="W69" s="359">
        <f>IFERROR(IF(-SUM(W$21:W68)+W$16&lt;0.000001,0,IF($C69&gt;='H-32A-WP06 - Debt Service'!T$25,'H-32A-WP06 - Debt Service'!T$28/12,0)),"-")</f>
        <v>0</v>
      </c>
      <c r="X69" s="359">
        <f>IFERROR(IF(-SUM(X$21:X68)+X$16&lt;0.000001,0,IF($C69&gt;='H-32A-WP06 - Debt Service'!U$25,'H-32A-WP06 - Debt Service'!U$28/12,0)),"-")</f>
        <v>0</v>
      </c>
      <c r="Y69" s="359">
        <f>IFERROR(IF(-SUM(Y$21:Y68)+Y$16&lt;0.000001,0,IF($C69&gt;='H-32A-WP06 - Debt Service'!W$25,'H-32A-WP06 - Debt Service'!V$28/12,0)),"-")</f>
        <v>0</v>
      </c>
      <c r="Z69" s="359">
        <f>IFERROR(IF(-SUM(Z$21:Z68)+Z$16&lt;0.000001,0,IF($C69&gt;='H-32A-WP06 - Debt Service'!W$25,'H-32A-WP06 - Debt Service'!W$28/12,0)),"-")</f>
        <v>0</v>
      </c>
      <c r="AA69" s="359">
        <f>IFERROR(IF(-SUM(AA$21:AA68)+AA$16&lt;0.000001,0,IF($C69&gt;='H-32A-WP06 - Debt Service'!Y$25,'H-32A-WP06 - Debt Service'!X$28/12,0)),"-")</f>
        <v>0</v>
      </c>
      <c r="AB69" s="359">
        <f>IFERROR(IF(-SUM(AB$21:AB68)+AB$16&lt;0.000001,0,IF($C69&gt;='H-32A-WP06 - Debt Service'!Y$25,'H-32A-WP06 - Debt Service'!Y$28/12,0)),"-")</f>
        <v>0</v>
      </c>
      <c r="AC69" s="359">
        <f>IFERROR(IF(-SUM(AC$21:AC68)+AC$16&lt;0.000001,0,IF($C69&gt;='H-32A-WP06 - Debt Service'!Z$25,'H-32A-WP06 - Debt Service'!Z$28/12,0)),"-")</f>
        <v>0</v>
      </c>
      <c r="AD69" s="359">
        <f>IFERROR(IF(-SUM(AD$21:AD68)+AD$16&lt;0.000001,0,IF($C69&gt;='H-32A-WP06 - Debt Service'!AB$25,'H-32A-WP06 - Debt Service'!AA$28/12,0)),"-")</f>
        <v>0</v>
      </c>
      <c r="AE69" s="359">
        <f>IFERROR(IF(-SUM(AE$21:AE68)+AE$16&lt;0.000001,0,IF($C69&gt;='H-32A-WP06 - Debt Service'!AC$25,'H-32A-WP06 - Debt Service'!AB$28/12,0)),"-")</f>
        <v>0</v>
      </c>
      <c r="AF69" s="359">
        <f>IFERROR(IF(-SUM(AF$21:AF68)+AF$16&lt;0.000001,0,IF($C69&gt;='H-32A-WP06 - Debt Service'!AD$25,'H-32A-WP06 - Debt Service'!AC$28/12,0)),"-")</f>
        <v>0</v>
      </c>
    </row>
    <row r="70" spans="2:32">
      <c r="B70" s="351">
        <f t="shared" si="0"/>
        <v>2023</v>
      </c>
      <c r="C70" s="368">
        <f t="shared" si="2"/>
        <v>44958</v>
      </c>
      <c r="D70" s="735">
        <v>216215.22115809171</v>
      </c>
      <c r="E70" s="359">
        <f>IFERROR(IF(-SUM(E$33:E69)+E$16&lt;0.000001,0,IF($C70&gt;='H-32A-WP06 - Debt Service'!C$25,'H-32A-WP06 - Debt Service'!C$28/12,0)),"-")</f>
        <v>0</v>
      </c>
      <c r="F70" s="359">
        <f>IFERROR(IF(-SUM(F$33:F69)+F$16&lt;0.000001,0,IF($C70&gt;='H-32A-WP06 - Debt Service'!D$25,'H-32A-WP06 - Debt Service'!D$28/12,0)),"-")</f>
        <v>0</v>
      </c>
      <c r="G70" s="359">
        <f>IFERROR(IF(-SUM(G$33:G69)+G$16&lt;0.000001,0,IF($C70&gt;='H-32A-WP06 - Debt Service'!E$25,'H-32A-WP06 - Debt Service'!E$28/12,0)),"-")</f>
        <v>0</v>
      </c>
      <c r="H70" s="359">
        <f>IFERROR(IF(-SUM(H$21:H69)+H$16&lt;0.000001,0,IF($C70&gt;='H-32A-WP06 - Debt Service'!F$25,'H-32A-WP06 - Debt Service'!F$28/12,0)),"-")</f>
        <v>0</v>
      </c>
      <c r="I70" s="359">
        <f>IFERROR(IF(-SUM(I$21:I69)+I$16&lt;0.000001,0,IF($C70&gt;='H-32A-WP06 - Debt Service'!G$25,'H-32A-WP06 - Debt Service'!G$28/12,0)),"-")</f>
        <v>0</v>
      </c>
      <c r="J70" s="359">
        <f>IFERROR(IF(-SUM(J$21:J69)+J$16&lt;0.000001,0,IF($C70&gt;='H-32A-WP06 - Debt Service'!H$25,'H-32A-WP06 - Debt Service'!H$28/12,0)),"-")</f>
        <v>0</v>
      </c>
      <c r="K70" s="359">
        <f>IFERROR(IF(-SUM(K$21:K69)+K$16&lt;0.000001,0,IF($C70&gt;='H-32A-WP06 - Debt Service'!I$25,'H-32A-WP06 - Debt Service'!I$28/12,0)),"-")</f>
        <v>0</v>
      </c>
      <c r="L70" s="359">
        <f>IFERROR(IF(-SUM(L$21:L69)+L$16&lt;0.000001,0,IF($C70&gt;='H-32A-WP06 - Debt Service'!J$25,'H-32A-WP06 - Debt Service'!J$28/12,0)),"-")</f>
        <v>0</v>
      </c>
      <c r="M70" s="359">
        <f>IFERROR(IF(-SUM(M$21:M69)+M$16&lt;0.000001,0,IF($C70&gt;='H-32A-WP06 - Debt Service'!K$25,'H-32A-WP06 - Debt Service'!K$28/12,0)),"-")</f>
        <v>0</v>
      </c>
      <c r="N70" s="359">
        <f>IFERROR(IF(-SUM(N$21:N69)+N$16&lt;0.000001,0,IF($C70&gt;='H-32A-WP06 - Debt Service'!L$25,'H-32A-WP06 - Debt Service'!L$28/12,0)),"-")</f>
        <v>0</v>
      </c>
      <c r="O70" s="359">
        <f>IFERROR(IF(-SUM(O$21:O69)+O$16&lt;0.000001,0,IF($C70&gt;='H-32A-WP06 - Debt Service'!M$25,'H-32A-WP06 - Debt Service'!M$28/12,0)),"-")</f>
        <v>0</v>
      </c>
      <c r="P70" s="359">
        <f>IFERROR(IF(-SUM(P$21:P69)+P$16&lt;0.000001,0,IF($C70&gt;='H-32A-WP06 - Debt Service'!N$25,'H-32A-WP06 - Debt Service'!N$28/12,0)),"-")</f>
        <v>0</v>
      </c>
      <c r="Q70" s="449"/>
      <c r="R70" s="351">
        <f t="shared" si="1"/>
        <v>2023</v>
      </c>
      <c r="S70" s="368">
        <f t="shared" si="3"/>
        <v>44958</v>
      </c>
      <c r="T70" s="735">
        <v>5720.2245521727373</v>
      </c>
      <c r="U70" s="359">
        <f>IFERROR(IF(-SUM(U$33:U69)+U$16&lt;0.000001,0,IF($C70&gt;='H-32A-WP06 - Debt Service'!R$25,'H-32A-WP06 - Debt Service'!R$28/12,0)),"-")</f>
        <v>0</v>
      </c>
      <c r="V70" s="359">
        <f>IFERROR(IF(-SUM(V$21:V69)+V$16&lt;0.000001,0,IF($C70&gt;='H-32A-WP06 - Debt Service'!S$25,'H-32A-WP06 - Debt Service'!S$28/12,0)),"-")</f>
        <v>0</v>
      </c>
      <c r="W70" s="359">
        <f>IFERROR(IF(-SUM(W$21:W69)+W$16&lt;0.000001,0,IF($C70&gt;='H-32A-WP06 - Debt Service'!T$25,'H-32A-WP06 - Debt Service'!T$28/12,0)),"-")</f>
        <v>0</v>
      </c>
      <c r="X70" s="359">
        <f>IFERROR(IF(-SUM(X$21:X69)+X$16&lt;0.000001,0,IF($C70&gt;='H-32A-WP06 - Debt Service'!U$25,'H-32A-WP06 - Debt Service'!U$28/12,0)),"-")</f>
        <v>0</v>
      </c>
      <c r="Y70" s="359">
        <f>IFERROR(IF(-SUM(Y$21:Y69)+Y$16&lt;0.000001,0,IF($C70&gt;='H-32A-WP06 - Debt Service'!W$25,'H-32A-WP06 - Debt Service'!V$28/12,0)),"-")</f>
        <v>0</v>
      </c>
      <c r="Z70" s="359">
        <f>IFERROR(IF(-SUM(Z$21:Z69)+Z$16&lt;0.000001,0,IF($C70&gt;='H-32A-WP06 - Debt Service'!W$25,'H-32A-WP06 - Debt Service'!W$28/12,0)),"-")</f>
        <v>0</v>
      </c>
      <c r="AA70" s="359">
        <f>IFERROR(IF(-SUM(AA$21:AA69)+AA$16&lt;0.000001,0,IF($C70&gt;='H-32A-WP06 - Debt Service'!Y$25,'H-32A-WP06 - Debt Service'!X$28/12,0)),"-")</f>
        <v>0</v>
      </c>
      <c r="AB70" s="359">
        <f>IFERROR(IF(-SUM(AB$21:AB69)+AB$16&lt;0.000001,0,IF($C70&gt;='H-32A-WP06 - Debt Service'!Y$25,'H-32A-WP06 - Debt Service'!Y$28/12,0)),"-")</f>
        <v>0</v>
      </c>
      <c r="AC70" s="359">
        <f>IFERROR(IF(-SUM(AC$21:AC69)+AC$16&lt;0.000001,0,IF($C70&gt;='H-32A-WP06 - Debt Service'!Z$25,'H-32A-WP06 - Debt Service'!Z$28/12,0)),"-")</f>
        <v>0</v>
      </c>
      <c r="AD70" s="359">
        <f>IFERROR(IF(-SUM(AD$21:AD69)+AD$16&lt;0.000001,0,IF($C70&gt;='H-32A-WP06 - Debt Service'!AB$25,'H-32A-WP06 - Debt Service'!AA$28/12,0)),"-")</f>
        <v>0</v>
      </c>
      <c r="AE70" s="359">
        <f>IFERROR(IF(-SUM(AE$21:AE69)+AE$16&lt;0.000001,0,IF($C70&gt;='H-32A-WP06 - Debt Service'!AC$25,'H-32A-WP06 - Debt Service'!AB$28/12,0)),"-")</f>
        <v>0</v>
      </c>
      <c r="AF70" s="359">
        <f>IFERROR(IF(-SUM(AF$21:AF69)+AF$16&lt;0.000001,0,IF($C70&gt;='H-32A-WP06 - Debt Service'!AD$25,'H-32A-WP06 - Debt Service'!AC$28/12,0)),"-")</f>
        <v>0</v>
      </c>
    </row>
    <row r="71" spans="2:32">
      <c r="B71" s="351">
        <f t="shared" si="0"/>
        <v>2023</v>
      </c>
      <c r="C71" s="368">
        <f t="shared" si="2"/>
        <v>44986</v>
      </c>
      <c r="D71" s="735">
        <v>216215.22115809171</v>
      </c>
      <c r="E71" s="359">
        <f>IFERROR(IF(-SUM(E$33:E70)+E$16&lt;0.000001,0,IF($C71&gt;='H-32A-WP06 - Debt Service'!C$25,'H-32A-WP06 - Debt Service'!C$28/12,0)),"-")</f>
        <v>0</v>
      </c>
      <c r="F71" s="359">
        <f>IFERROR(IF(-SUM(F$33:F70)+F$16&lt;0.000001,0,IF($C71&gt;='H-32A-WP06 - Debt Service'!D$25,'H-32A-WP06 - Debt Service'!D$28/12,0)),"-")</f>
        <v>0</v>
      </c>
      <c r="G71" s="359">
        <f>IFERROR(IF(-SUM(G$33:G70)+G$16&lt;0.000001,0,IF($C71&gt;='H-32A-WP06 - Debt Service'!E$25,'H-32A-WP06 - Debt Service'!E$28/12,0)),"-")</f>
        <v>0</v>
      </c>
      <c r="H71" s="359">
        <f>IFERROR(IF(-SUM(H$21:H70)+H$16&lt;0.000001,0,IF($C71&gt;='H-32A-WP06 - Debt Service'!F$25,'H-32A-WP06 - Debt Service'!F$28/12,0)),"-")</f>
        <v>0</v>
      </c>
      <c r="I71" s="359">
        <f>IFERROR(IF(-SUM(I$21:I70)+I$16&lt;0.000001,0,IF($C71&gt;='H-32A-WP06 - Debt Service'!G$25,'H-32A-WP06 - Debt Service'!G$28/12,0)),"-")</f>
        <v>0</v>
      </c>
      <c r="J71" s="359">
        <f>IFERROR(IF(-SUM(J$21:J70)+J$16&lt;0.000001,0,IF($C71&gt;='H-32A-WP06 - Debt Service'!H$25,'H-32A-WP06 - Debt Service'!H$28/12,0)),"-")</f>
        <v>0</v>
      </c>
      <c r="K71" s="359">
        <f>IFERROR(IF(-SUM(K$21:K70)+K$16&lt;0.000001,0,IF($C71&gt;='H-32A-WP06 - Debt Service'!I$25,'H-32A-WP06 - Debt Service'!I$28/12,0)),"-")</f>
        <v>0</v>
      </c>
      <c r="L71" s="359">
        <f>IFERROR(IF(-SUM(L$21:L70)+L$16&lt;0.000001,0,IF($C71&gt;='H-32A-WP06 - Debt Service'!J$25,'H-32A-WP06 - Debt Service'!J$28/12,0)),"-")</f>
        <v>0</v>
      </c>
      <c r="M71" s="359">
        <f>IFERROR(IF(-SUM(M$21:M70)+M$16&lt;0.000001,0,IF($C71&gt;='H-32A-WP06 - Debt Service'!K$25,'H-32A-WP06 - Debt Service'!K$28/12,0)),"-")</f>
        <v>0</v>
      </c>
      <c r="N71" s="359">
        <f>IFERROR(IF(-SUM(N$21:N70)+N$16&lt;0.000001,0,IF($C71&gt;='H-32A-WP06 - Debt Service'!L$25,'H-32A-WP06 - Debt Service'!L$28/12,0)),"-")</f>
        <v>0</v>
      </c>
      <c r="O71" s="359">
        <f>IFERROR(IF(-SUM(O$21:O70)+O$16&lt;0.000001,0,IF($C71&gt;='H-32A-WP06 - Debt Service'!M$25,'H-32A-WP06 - Debt Service'!M$28/12,0)),"-")</f>
        <v>0</v>
      </c>
      <c r="P71" s="359">
        <f>IFERROR(IF(-SUM(P$21:P70)+P$16&lt;0.000001,0,IF($C71&gt;='H-32A-WP06 - Debt Service'!N$25,'H-32A-WP06 - Debt Service'!N$28/12,0)),"-")</f>
        <v>0</v>
      </c>
      <c r="Q71" s="449"/>
      <c r="R71" s="351">
        <f t="shared" si="1"/>
        <v>2023</v>
      </c>
      <c r="S71" s="368">
        <f t="shared" si="3"/>
        <v>44986</v>
      </c>
      <c r="T71" s="735">
        <v>5720.2245521727373</v>
      </c>
      <c r="U71" s="359">
        <f>IFERROR(IF(-SUM(U$33:U70)+U$16&lt;0.000001,0,IF($C71&gt;='H-32A-WP06 - Debt Service'!R$25,'H-32A-WP06 - Debt Service'!R$28/12,0)),"-")</f>
        <v>0</v>
      </c>
      <c r="V71" s="359">
        <f>IFERROR(IF(-SUM(V$21:V70)+V$16&lt;0.000001,0,IF($C71&gt;='H-32A-WP06 - Debt Service'!S$25,'H-32A-WP06 - Debt Service'!S$28/12,0)),"-")</f>
        <v>0</v>
      </c>
      <c r="W71" s="359">
        <f>IFERROR(IF(-SUM(W$21:W70)+W$16&lt;0.000001,0,IF($C71&gt;='H-32A-WP06 - Debt Service'!T$25,'H-32A-WP06 - Debt Service'!T$28/12,0)),"-")</f>
        <v>0</v>
      </c>
      <c r="X71" s="359">
        <f>IFERROR(IF(-SUM(X$21:X70)+X$16&lt;0.000001,0,IF($C71&gt;='H-32A-WP06 - Debt Service'!U$25,'H-32A-WP06 - Debt Service'!U$28/12,0)),"-")</f>
        <v>0</v>
      </c>
      <c r="Y71" s="359">
        <f>IFERROR(IF(-SUM(Y$21:Y70)+Y$16&lt;0.000001,0,IF($C71&gt;='H-32A-WP06 - Debt Service'!W$25,'H-32A-WP06 - Debt Service'!V$28/12,0)),"-")</f>
        <v>0</v>
      </c>
      <c r="Z71" s="359">
        <f>IFERROR(IF(-SUM(Z$21:Z70)+Z$16&lt;0.000001,0,IF($C71&gt;='H-32A-WP06 - Debt Service'!W$25,'H-32A-WP06 - Debt Service'!W$28/12,0)),"-")</f>
        <v>0</v>
      </c>
      <c r="AA71" s="359">
        <f>IFERROR(IF(-SUM(AA$21:AA70)+AA$16&lt;0.000001,0,IF($C71&gt;='H-32A-WP06 - Debt Service'!Y$25,'H-32A-WP06 - Debt Service'!X$28/12,0)),"-")</f>
        <v>0</v>
      </c>
      <c r="AB71" s="359">
        <f>IFERROR(IF(-SUM(AB$21:AB70)+AB$16&lt;0.000001,0,IF($C71&gt;='H-32A-WP06 - Debt Service'!Y$25,'H-32A-WP06 - Debt Service'!Y$28/12,0)),"-")</f>
        <v>0</v>
      </c>
      <c r="AC71" s="359">
        <f>IFERROR(IF(-SUM(AC$21:AC70)+AC$16&lt;0.000001,0,IF($C71&gt;='H-32A-WP06 - Debt Service'!Z$25,'H-32A-WP06 - Debt Service'!Z$28/12,0)),"-")</f>
        <v>0</v>
      </c>
      <c r="AD71" s="359">
        <f>IFERROR(IF(-SUM(AD$21:AD70)+AD$16&lt;0.000001,0,IF($C71&gt;='H-32A-WP06 - Debt Service'!AB$25,'H-32A-WP06 - Debt Service'!AA$28/12,0)),"-")</f>
        <v>0</v>
      </c>
      <c r="AE71" s="359">
        <f>IFERROR(IF(-SUM(AE$21:AE70)+AE$16&lt;0.000001,0,IF($C71&gt;='H-32A-WP06 - Debt Service'!AC$25,'H-32A-WP06 - Debt Service'!AB$28/12,0)),"-")</f>
        <v>0</v>
      </c>
      <c r="AF71" s="359">
        <f>IFERROR(IF(-SUM(AF$21:AF70)+AF$16&lt;0.000001,0,IF($C71&gt;='H-32A-WP06 - Debt Service'!AD$25,'H-32A-WP06 - Debt Service'!AC$28/12,0)),"-")</f>
        <v>0</v>
      </c>
    </row>
    <row r="72" spans="2:32">
      <c r="B72" s="351">
        <f t="shared" si="0"/>
        <v>2023</v>
      </c>
      <c r="C72" s="368">
        <f t="shared" si="2"/>
        <v>45017</v>
      </c>
      <c r="D72" s="735">
        <v>216215.22115809171</v>
      </c>
      <c r="E72" s="359">
        <f>IFERROR(IF(-SUM(E$33:E71)+E$16&lt;0.000001,0,IF($C72&gt;='H-32A-WP06 - Debt Service'!C$25,'H-32A-WP06 - Debt Service'!C$28/12,0)),"-")</f>
        <v>0</v>
      </c>
      <c r="F72" s="359">
        <f>IFERROR(IF(-SUM(F$33:F71)+F$16&lt;0.000001,0,IF($C72&gt;='H-32A-WP06 - Debt Service'!D$25,'H-32A-WP06 - Debt Service'!D$28/12,0)),"-")</f>
        <v>0</v>
      </c>
      <c r="G72" s="359">
        <f>IFERROR(IF(-SUM(G$33:G71)+G$16&lt;0.000001,0,IF($C72&gt;='H-32A-WP06 - Debt Service'!E$25,'H-32A-WP06 - Debt Service'!E$28/12,0)),"-")</f>
        <v>0</v>
      </c>
      <c r="H72" s="359">
        <f>IFERROR(IF(-SUM(H$21:H71)+H$16&lt;0.000001,0,IF($C72&gt;='H-32A-WP06 - Debt Service'!F$25,'H-32A-WP06 - Debt Service'!F$28/12,0)),"-")</f>
        <v>0</v>
      </c>
      <c r="I72" s="359">
        <f>IFERROR(IF(-SUM(I$21:I71)+I$16&lt;0.000001,0,IF($C72&gt;='H-32A-WP06 - Debt Service'!G$25,'H-32A-WP06 - Debt Service'!G$28/12,0)),"-")</f>
        <v>0</v>
      </c>
      <c r="J72" s="359">
        <f>IFERROR(IF(-SUM(J$21:J71)+J$16&lt;0.000001,0,IF($C72&gt;='H-32A-WP06 - Debt Service'!H$25,'H-32A-WP06 - Debt Service'!H$28/12,0)),"-")</f>
        <v>0</v>
      </c>
      <c r="K72" s="359">
        <f>IFERROR(IF(-SUM(K$21:K71)+K$16&lt;0.000001,0,IF($C72&gt;='H-32A-WP06 - Debt Service'!I$25,'H-32A-WP06 - Debt Service'!I$28/12,0)),"-")</f>
        <v>0</v>
      </c>
      <c r="L72" s="359">
        <f>IFERROR(IF(-SUM(L$21:L71)+L$16&lt;0.000001,0,IF($C72&gt;='H-32A-WP06 - Debt Service'!J$25,'H-32A-WP06 - Debt Service'!J$28/12,0)),"-")</f>
        <v>0</v>
      </c>
      <c r="M72" s="359">
        <f>IFERROR(IF(-SUM(M$21:M71)+M$16&lt;0.000001,0,IF($C72&gt;='H-32A-WP06 - Debt Service'!K$25,'H-32A-WP06 - Debt Service'!K$28/12,0)),"-")</f>
        <v>0</v>
      </c>
      <c r="N72" s="359">
        <f>IFERROR(IF(-SUM(N$21:N71)+N$16&lt;0.000001,0,IF($C72&gt;='H-32A-WP06 - Debt Service'!L$25,'H-32A-WP06 - Debt Service'!L$28/12,0)),"-")</f>
        <v>0</v>
      </c>
      <c r="O72" s="359">
        <f>IFERROR(IF(-SUM(O$21:O71)+O$16&lt;0.000001,0,IF($C72&gt;='H-32A-WP06 - Debt Service'!M$25,'H-32A-WP06 - Debt Service'!M$28/12,0)),"-")</f>
        <v>0</v>
      </c>
      <c r="P72" s="359">
        <f>IFERROR(IF(-SUM(P$21:P71)+P$16&lt;0.000001,0,IF($C72&gt;='H-32A-WP06 - Debt Service'!N$25,'H-32A-WP06 - Debt Service'!N$28/12,0)),"-")</f>
        <v>0</v>
      </c>
      <c r="Q72" s="449"/>
      <c r="R72" s="351">
        <f t="shared" si="1"/>
        <v>2023</v>
      </c>
      <c r="S72" s="368">
        <f t="shared" si="3"/>
        <v>45017</v>
      </c>
      <c r="T72" s="735">
        <v>5720.2245521727373</v>
      </c>
      <c r="U72" s="359">
        <f>IFERROR(IF(-SUM(U$33:U71)+U$16&lt;0.000001,0,IF($C72&gt;='H-32A-WP06 - Debt Service'!R$25,'H-32A-WP06 - Debt Service'!R$28/12,0)),"-")</f>
        <v>0</v>
      </c>
      <c r="V72" s="359">
        <f>IFERROR(IF(-SUM(V$21:V71)+V$16&lt;0.000001,0,IF($C72&gt;='H-32A-WP06 - Debt Service'!S$25,'H-32A-WP06 - Debt Service'!S$28/12,0)),"-")</f>
        <v>0</v>
      </c>
      <c r="W72" s="359">
        <f>IFERROR(IF(-SUM(W$21:W71)+W$16&lt;0.000001,0,IF($C72&gt;='H-32A-WP06 - Debt Service'!T$25,'H-32A-WP06 - Debt Service'!T$28/12,0)),"-")</f>
        <v>0</v>
      </c>
      <c r="X72" s="359">
        <f>IFERROR(IF(-SUM(X$21:X71)+X$16&lt;0.000001,0,IF($C72&gt;='H-32A-WP06 - Debt Service'!U$25,'H-32A-WP06 - Debt Service'!U$28/12,0)),"-")</f>
        <v>0</v>
      </c>
      <c r="Y72" s="359">
        <f>IFERROR(IF(-SUM(Y$21:Y71)+Y$16&lt;0.000001,0,IF($C72&gt;='H-32A-WP06 - Debt Service'!W$25,'H-32A-WP06 - Debt Service'!V$28/12,0)),"-")</f>
        <v>0</v>
      </c>
      <c r="Z72" s="359">
        <f>IFERROR(IF(-SUM(Z$21:Z71)+Z$16&lt;0.000001,0,IF($C72&gt;='H-32A-WP06 - Debt Service'!W$25,'H-32A-WP06 - Debt Service'!W$28/12,0)),"-")</f>
        <v>0</v>
      </c>
      <c r="AA72" s="359">
        <f>IFERROR(IF(-SUM(AA$21:AA71)+AA$16&lt;0.000001,0,IF($C72&gt;='H-32A-WP06 - Debt Service'!Y$25,'H-32A-WP06 - Debt Service'!X$28/12,0)),"-")</f>
        <v>0</v>
      </c>
      <c r="AB72" s="359">
        <f>IFERROR(IF(-SUM(AB$21:AB71)+AB$16&lt;0.000001,0,IF($C72&gt;='H-32A-WP06 - Debt Service'!Y$25,'H-32A-WP06 - Debt Service'!Y$28/12,0)),"-")</f>
        <v>0</v>
      </c>
      <c r="AC72" s="359">
        <f>IFERROR(IF(-SUM(AC$21:AC71)+AC$16&lt;0.000001,0,IF($C72&gt;='H-32A-WP06 - Debt Service'!Z$25,'H-32A-WP06 - Debt Service'!Z$28/12,0)),"-")</f>
        <v>0</v>
      </c>
      <c r="AD72" s="359">
        <f>IFERROR(IF(-SUM(AD$21:AD71)+AD$16&lt;0.000001,0,IF($C72&gt;='H-32A-WP06 - Debt Service'!AB$25,'H-32A-WP06 - Debt Service'!AA$28/12,0)),"-")</f>
        <v>0</v>
      </c>
      <c r="AE72" s="359">
        <f>IFERROR(IF(-SUM(AE$21:AE71)+AE$16&lt;0.000001,0,IF($C72&gt;='H-32A-WP06 - Debt Service'!AC$25,'H-32A-WP06 - Debt Service'!AB$28/12,0)),"-")</f>
        <v>0</v>
      </c>
      <c r="AF72" s="359">
        <f>IFERROR(IF(-SUM(AF$21:AF71)+AF$16&lt;0.000001,0,IF($C72&gt;='H-32A-WP06 - Debt Service'!AD$25,'H-32A-WP06 - Debt Service'!AC$28/12,0)),"-")</f>
        <v>0</v>
      </c>
    </row>
    <row r="73" spans="2:32">
      <c r="B73" s="351">
        <f t="shared" si="0"/>
        <v>2023</v>
      </c>
      <c r="C73" s="368">
        <f t="shared" si="2"/>
        <v>45047</v>
      </c>
      <c r="D73" s="735">
        <v>216215.22115809171</v>
      </c>
      <c r="E73" s="359">
        <f>IFERROR(IF(-SUM(E$33:E72)+E$16&lt;0.000001,0,IF($C73&gt;='H-32A-WP06 - Debt Service'!C$25,'H-32A-WP06 - Debt Service'!C$28/12,0)),"-")</f>
        <v>0</v>
      </c>
      <c r="F73" s="359">
        <f>IFERROR(IF(-SUM(F$33:F72)+F$16&lt;0.000001,0,IF($C73&gt;='H-32A-WP06 - Debt Service'!D$25,'H-32A-WP06 - Debt Service'!D$28/12,0)),"-")</f>
        <v>0</v>
      </c>
      <c r="G73" s="359">
        <f>IFERROR(IF(-SUM(G$33:G72)+G$16&lt;0.000001,0,IF($C73&gt;='H-32A-WP06 - Debt Service'!E$25,'H-32A-WP06 - Debt Service'!E$28/12,0)),"-")</f>
        <v>0</v>
      </c>
      <c r="H73" s="359">
        <f>IFERROR(IF(-SUM(H$21:H72)+H$16&lt;0.000001,0,IF($C73&gt;='H-32A-WP06 - Debt Service'!F$25,'H-32A-WP06 - Debt Service'!F$28/12,0)),"-")</f>
        <v>0</v>
      </c>
      <c r="I73" s="359">
        <f>IFERROR(IF(-SUM(I$21:I72)+I$16&lt;0.000001,0,IF($C73&gt;='H-32A-WP06 - Debt Service'!G$25,'H-32A-WP06 - Debt Service'!G$28/12,0)),"-")</f>
        <v>0</v>
      </c>
      <c r="J73" s="359">
        <f>IFERROR(IF(-SUM(J$21:J72)+J$16&lt;0.000001,0,IF($C73&gt;='H-32A-WP06 - Debt Service'!H$25,'H-32A-WP06 - Debt Service'!H$28/12,0)),"-")</f>
        <v>0</v>
      </c>
      <c r="K73" s="359">
        <f>IFERROR(IF(-SUM(K$21:K72)+K$16&lt;0.000001,0,IF($C73&gt;='H-32A-WP06 - Debt Service'!I$25,'H-32A-WP06 - Debt Service'!I$28/12,0)),"-")</f>
        <v>0</v>
      </c>
      <c r="L73" s="359">
        <f>IFERROR(IF(-SUM(L$21:L72)+L$16&lt;0.000001,0,IF($C73&gt;='H-32A-WP06 - Debt Service'!J$25,'H-32A-WP06 - Debt Service'!J$28/12,0)),"-")</f>
        <v>0</v>
      </c>
      <c r="M73" s="359">
        <f>IFERROR(IF(-SUM(M$21:M72)+M$16&lt;0.000001,0,IF($C73&gt;='H-32A-WP06 - Debt Service'!K$25,'H-32A-WP06 - Debt Service'!K$28/12,0)),"-")</f>
        <v>0</v>
      </c>
      <c r="N73" s="359">
        <f>IFERROR(IF(-SUM(N$21:N72)+N$16&lt;0.000001,0,IF($C73&gt;='H-32A-WP06 - Debt Service'!L$25,'H-32A-WP06 - Debt Service'!L$28/12,0)),"-")</f>
        <v>0</v>
      </c>
      <c r="O73" s="359">
        <f>IFERROR(IF(-SUM(O$21:O72)+O$16&lt;0.000001,0,IF($C73&gt;='H-32A-WP06 - Debt Service'!M$25,'H-32A-WP06 - Debt Service'!M$28/12,0)),"-")</f>
        <v>0</v>
      </c>
      <c r="P73" s="359">
        <f>IFERROR(IF(-SUM(P$21:P72)+P$16&lt;0.000001,0,IF($C73&gt;='H-32A-WP06 - Debt Service'!N$25,'H-32A-WP06 - Debt Service'!N$28/12,0)),"-")</f>
        <v>0</v>
      </c>
      <c r="Q73" s="449"/>
      <c r="R73" s="351">
        <f t="shared" si="1"/>
        <v>2023</v>
      </c>
      <c r="S73" s="368">
        <f t="shared" si="3"/>
        <v>45047</v>
      </c>
      <c r="T73" s="735">
        <v>5720.2245521727373</v>
      </c>
      <c r="U73" s="359">
        <f>IFERROR(IF(-SUM(U$33:U72)+U$16&lt;0.000001,0,IF($C73&gt;='H-32A-WP06 - Debt Service'!R$25,'H-32A-WP06 - Debt Service'!R$28/12,0)),"-")</f>
        <v>0</v>
      </c>
      <c r="V73" s="359">
        <f>IFERROR(IF(-SUM(V$21:V72)+V$16&lt;0.000001,0,IF($C73&gt;='H-32A-WP06 - Debt Service'!S$25,'H-32A-WP06 - Debt Service'!S$28/12,0)),"-")</f>
        <v>0</v>
      </c>
      <c r="W73" s="359">
        <f>IFERROR(IF(-SUM(W$21:W72)+W$16&lt;0.000001,0,IF($C73&gt;='H-32A-WP06 - Debt Service'!T$25,'H-32A-WP06 - Debt Service'!T$28/12,0)),"-")</f>
        <v>0</v>
      </c>
      <c r="X73" s="359">
        <f>IFERROR(IF(-SUM(X$21:X72)+X$16&lt;0.000001,0,IF($C73&gt;='H-32A-WP06 - Debt Service'!U$25,'H-32A-WP06 - Debt Service'!U$28/12,0)),"-")</f>
        <v>0</v>
      </c>
      <c r="Y73" s="359">
        <f>IFERROR(IF(-SUM(Y$21:Y72)+Y$16&lt;0.000001,0,IF($C73&gt;='H-32A-WP06 - Debt Service'!W$25,'H-32A-WP06 - Debt Service'!V$28/12,0)),"-")</f>
        <v>0</v>
      </c>
      <c r="Z73" s="359">
        <f>IFERROR(IF(-SUM(Z$21:Z72)+Z$16&lt;0.000001,0,IF($C73&gt;='H-32A-WP06 - Debt Service'!W$25,'H-32A-WP06 - Debt Service'!W$28/12,0)),"-")</f>
        <v>0</v>
      </c>
      <c r="AA73" s="359">
        <f>IFERROR(IF(-SUM(AA$21:AA72)+AA$16&lt;0.000001,0,IF($C73&gt;='H-32A-WP06 - Debt Service'!Y$25,'H-32A-WP06 - Debt Service'!X$28/12,0)),"-")</f>
        <v>0</v>
      </c>
      <c r="AB73" s="359">
        <f>IFERROR(IF(-SUM(AB$21:AB72)+AB$16&lt;0.000001,0,IF($C73&gt;='H-32A-WP06 - Debt Service'!Y$25,'H-32A-WP06 - Debt Service'!Y$28/12,0)),"-")</f>
        <v>0</v>
      </c>
      <c r="AC73" s="359">
        <f>IFERROR(IF(-SUM(AC$21:AC72)+AC$16&lt;0.000001,0,IF($C73&gt;='H-32A-WP06 - Debt Service'!Z$25,'H-32A-WP06 - Debt Service'!Z$28/12,0)),"-")</f>
        <v>0</v>
      </c>
      <c r="AD73" s="359">
        <f>IFERROR(IF(-SUM(AD$21:AD72)+AD$16&lt;0.000001,0,IF($C73&gt;='H-32A-WP06 - Debt Service'!AB$25,'H-32A-WP06 - Debt Service'!AA$28/12,0)),"-")</f>
        <v>0</v>
      </c>
      <c r="AE73" s="359">
        <f>IFERROR(IF(-SUM(AE$21:AE72)+AE$16&lt;0.000001,0,IF($C73&gt;='H-32A-WP06 - Debt Service'!AC$25,'H-32A-WP06 - Debt Service'!AB$28/12,0)),"-")</f>
        <v>0</v>
      </c>
      <c r="AF73" s="359">
        <f>IFERROR(IF(-SUM(AF$21:AF72)+AF$16&lt;0.000001,0,IF($C73&gt;='H-32A-WP06 - Debt Service'!AD$25,'H-32A-WP06 - Debt Service'!AC$28/12,0)),"-")</f>
        <v>0</v>
      </c>
    </row>
    <row r="74" spans="2:32">
      <c r="B74" s="351">
        <f t="shared" si="0"/>
        <v>2023</v>
      </c>
      <c r="C74" s="368">
        <f t="shared" si="2"/>
        <v>45078</v>
      </c>
      <c r="D74" s="735">
        <v>216215.22115809171</v>
      </c>
      <c r="E74" s="359">
        <f>IFERROR(IF(-SUM(E$33:E73)+E$16&lt;0.000001,0,IF($C74&gt;='H-32A-WP06 - Debt Service'!C$25,'H-32A-WP06 - Debt Service'!C$28/12,0)),"-")</f>
        <v>0</v>
      </c>
      <c r="F74" s="359">
        <f>IFERROR(IF(-SUM(F$33:F73)+F$16&lt;0.000001,0,IF($C74&gt;='H-32A-WP06 - Debt Service'!D$25,'H-32A-WP06 - Debt Service'!D$28/12,0)),"-")</f>
        <v>0</v>
      </c>
      <c r="G74" s="359">
        <f>IFERROR(IF(-SUM(G$33:G73)+G$16&lt;0.000001,0,IF($C74&gt;='H-32A-WP06 - Debt Service'!E$25,'H-32A-WP06 - Debt Service'!E$28/12,0)),"-")</f>
        <v>0</v>
      </c>
      <c r="H74" s="359">
        <f>IFERROR(IF(-SUM(H$21:H73)+H$16&lt;0.000001,0,IF($C74&gt;='H-32A-WP06 - Debt Service'!F$25,'H-32A-WP06 - Debt Service'!F$28/12,0)),"-")</f>
        <v>0</v>
      </c>
      <c r="I74" s="359">
        <f>IFERROR(IF(-SUM(I$21:I73)+I$16&lt;0.000001,0,IF($C74&gt;='H-32A-WP06 - Debt Service'!G$25,'H-32A-WP06 - Debt Service'!G$28/12,0)),"-")</f>
        <v>0</v>
      </c>
      <c r="J74" s="359">
        <f>IFERROR(IF(-SUM(J$21:J73)+J$16&lt;0.000001,0,IF($C74&gt;='H-32A-WP06 - Debt Service'!H$25,'H-32A-WP06 - Debt Service'!H$28/12,0)),"-")</f>
        <v>0</v>
      </c>
      <c r="K74" s="359">
        <f>IFERROR(IF(-SUM(K$21:K73)+K$16&lt;0.000001,0,IF($C74&gt;='H-32A-WP06 - Debt Service'!I$25,'H-32A-WP06 - Debt Service'!I$28/12,0)),"-")</f>
        <v>0</v>
      </c>
      <c r="L74" s="359">
        <f>IFERROR(IF(-SUM(L$21:L73)+L$16&lt;0.000001,0,IF($C74&gt;='H-32A-WP06 - Debt Service'!J$25,'H-32A-WP06 - Debt Service'!J$28/12,0)),"-")</f>
        <v>0</v>
      </c>
      <c r="M74" s="359">
        <f>IFERROR(IF(-SUM(M$21:M73)+M$16&lt;0.000001,0,IF($C74&gt;='H-32A-WP06 - Debt Service'!K$25,'H-32A-WP06 - Debt Service'!K$28/12,0)),"-")</f>
        <v>0</v>
      </c>
      <c r="N74" s="359">
        <f>IFERROR(IF(-SUM(N$21:N73)+N$16&lt;0.000001,0,IF($C74&gt;='H-32A-WP06 - Debt Service'!L$25,'H-32A-WP06 - Debt Service'!L$28/12,0)),"-")</f>
        <v>0</v>
      </c>
      <c r="O74" s="359">
        <f>IFERROR(IF(-SUM(O$21:O73)+O$16&lt;0.000001,0,IF($C74&gt;='H-32A-WP06 - Debt Service'!M$25,'H-32A-WP06 - Debt Service'!M$28/12,0)),"-")</f>
        <v>0</v>
      </c>
      <c r="P74" s="359">
        <f>IFERROR(IF(-SUM(P$21:P73)+P$16&lt;0.000001,0,IF($C74&gt;='H-32A-WP06 - Debt Service'!N$25,'H-32A-WP06 - Debt Service'!N$28/12,0)),"-")</f>
        <v>0</v>
      </c>
      <c r="Q74" s="449"/>
      <c r="R74" s="351">
        <f t="shared" si="1"/>
        <v>2023</v>
      </c>
      <c r="S74" s="368">
        <f t="shared" si="3"/>
        <v>45078</v>
      </c>
      <c r="T74" s="735">
        <v>5720.2245521727373</v>
      </c>
      <c r="U74" s="359">
        <f>IFERROR(IF(-SUM(U$33:U73)+U$16&lt;0.000001,0,IF($C74&gt;='H-32A-WP06 - Debt Service'!R$25,'H-32A-WP06 - Debt Service'!R$28/12,0)),"-")</f>
        <v>0</v>
      </c>
      <c r="V74" s="359">
        <f>IFERROR(IF(-SUM(V$21:V73)+V$16&lt;0.000001,0,IF($C74&gt;='H-32A-WP06 - Debt Service'!S$25,'H-32A-WP06 - Debt Service'!S$28/12,0)),"-")</f>
        <v>0</v>
      </c>
      <c r="W74" s="359">
        <f>IFERROR(IF(-SUM(W$21:W73)+W$16&lt;0.000001,0,IF($C74&gt;='H-32A-WP06 - Debt Service'!T$25,'H-32A-WP06 - Debt Service'!T$28/12,0)),"-")</f>
        <v>0</v>
      </c>
      <c r="X74" s="359">
        <f>IFERROR(IF(-SUM(X$21:X73)+X$16&lt;0.000001,0,IF($C74&gt;='H-32A-WP06 - Debt Service'!U$25,'H-32A-WP06 - Debt Service'!U$28/12,0)),"-")</f>
        <v>0</v>
      </c>
      <c r="Y74" s="359">
        <f>IFERROR(IF(-SUM(Y$21:Y73)+Y$16&lt;0.000001,0,IF($C74&gt;='H-32A-WP06 - Debt Service'!W$25,'H-32A-WP06 - Debt Service'!V$28/12,0)),"-")</f>
        <v>0</v>
      </c>
      <c r="Z74" s="359">
        <f>IFERROR(IF(-SUM(Z$21:Z73)+Z$16&lt;0.000001,0,IF($C74&gt;='H-32A-WP06 - Debt Service'!W$25,'H-32A-WP06 - Debt Service'!W$28/12,0)),"-")</f>
        <v>0</v>
      </c>
      <c r="AA74" s="359">
        <f>IFERROR(IF(-SUM(AA$21:AA73)+AA$16&lt;0.000001,0,IF($C74&gt;='H-32A-WP06 - Debt Service'!Y$25,'H-32A-WP06 - Debt Service'!X$28/12,0)),"-")</f>
        <v>0</v>
      </c>
      <c r="AB74" s="359">
        <f>IFERROR(IF(-SUM(AB$21:AB73)+AB$16&lt;0.000001,0,IF($C74&gt;='H-32A-WP06 - Debt Service'!Y$25,'H-32A-WP06 - Debt Service'!Y$28/12,0)),"-")</f>
        <v>0</v>
      </c>
      <c r="AC74" s="359">
        <f>IFERROR(IF(-SUM(AC$21:AC73)+AC$16&lt;0.000001,0,IF($C74&gt;='H-32A-WP06 - Debt Service'!Z$25,'H-32A-WP06 - Debt Service'!Z$28/12,0)),"-")</f>
        <v>0</v>
      </c>
      <c r="AD74" s="359">
        <f>IFERROR(IF(-SUM(AD$21:AD73)+AD$16&lt;0.000001,0,IF($C74&gt;='H-32A-WP06 - Debt Service'!AB$25,'H-32A-WP06 - Debt Service'!AA$28/12,0)),"-")</f>
        <v>0</v>
      </c>
      <c r="AE74" s="359">
        <f>IFERROR(IF(-SUM(AE$21:AE73)+AE$16&lt;0.000001,0,IF($C74&gt;='H-32A-WP06 - Debt Service'!AC$25,'H-32A-WP06 - Debt Service'!AB$28/12,0)),"-")</f>
        <v>0</v>
      </c>
      <c r="AF74" s="359">
        <f>IFERROR(IF(-SUM(AF$21:AF73)+AF$16&lt;0.000001,0,IF($C74&gt;='H-32A-WP06 - Debt Service'!AD$25,'H-32A-WP06 - Debt Service'!AC$28/12,0)),"-")</f>
        <v>0</v>
      </c>
    </row>
    <row r="75" spans="2:32">
      <c r="B75" s="351">
        <f t="shared" si="0"/>
        <v>2023</v>
      </c>
      <c r="C75" s="368">
        <f t="shared" si="2"/>
        <v>45108</v>
      </c>
      <c r="D75" s="735">
        <v>216215.22115809171</v>
      </c>
      <c r="E75" s="359">
        <f>IFERROR(IF(-SUM(E$33:E74)+E$16&lt;0.000001,0,IF($C75&gt;='H-32A-WP06 - Debt Service'!C$25,'H-32A-WP06 - Debt Service'!C$28/12,0)),"-")</f>
        <v>0</v>
      </c>
      <c r="F75" s="359">
        <f>IFERROR(IF(-SUM(F$33:F74)+F$16&lt;0.000001,0,IF($C75&gt;='H-32A-WP06 - Debt Service'!D$25,'H-32A-WP06 - Debt Service'!D$28/12,0)),"-")</f>
        <v>0</v>
      </c>
      <c r="G75" s="359">
        <f>IFERROR(IF(-SUM(G$33:G74)+G$16&lt;0.000001,0,IF($C75&gt;='H-32A-WP06 - Debt Service'!E$25,'H-32A-WP06 - Debt Service'!E$28/12,0)),"-")</f>
        <v>0</v>
      </c>
      <c r="H75" s="359">
        <f>IFERROR(IF(-SUM(H$21:H74)+H$16&lt;0.000001,0,IF($C75&gt;='H-32A-WP06 - Debt Service'!F$25,'H-32A-WP06 - Debt Service'!F$28/12,0)),"-")</f>
        <v>0</v>
      </c>
      <c r="I75" s="359">
        <f>IFERROR(IF(-SUM(I$21:I74)+I$16&lt;0.000001,0,IF($C75&gt;='H-32A-WP06 - Debt Service'!G$25,'H-32A-WP06 - Debt Service'!G$28/12,0)),"-")</f>
        <v>0</v>
      </c>
      <c r="J75" s="359">
        <f>IFERROR(IF(-SUM(J$21:J74)+J$16&lt;0.000001,0,IF($C75&gt;='H-32A-WP06 - Debt Service'!H$25,'H-32A-WP06 - Debt Service'!H$28/12,0)),"-")</f>
        <v>0</v>
      </c>
      <c r="K75" s="359">
        <f>IFERROR(IF(-SUM(K$21:K74)+K$16&lt;0.000001,0,IF($C75&gt;='H-32A-WP06 - Debt Service'!I$25,'H-32A-WP06 - Debt Service'!I$28/12,0)),"-")</f>
        <v>0</v>
      </c>
      <c r="L75" s="359">
        <f>IFERROR(IF(-SUM(L$21:L74)+L$16&lt;0.000001,0,IF($C75&gt;='H-32A-WP06 - Debt Service'!J$25,'H-32A-WP06 - Debt Service'!J$28/12,0)),"-")</f>
        <v>0</v>
      </c>
      <c r="M75" s="359">
        <f>IFERROR(IF(-SUM(M$21:M74)+M$16&lt;0.000001,0,IF($C75&gt;='H-32A-WP06 - Debt Service'!K$25,'H-32A-WP06 - Debt Service'!K$28/12,0)),"-")</f>
        <v>0</v>
      </c>
      <c r="N75" s="359">
        <f>IFERROR(IF(-SUM(N$21:N74)+N$16&lt;0.000001,0,IF($C75&gt;='H-32A-WP06 - Debt Service'!L$25,'H-32A-WP06 - Debt Service'!L$28/12,0)),"-")</f>
        <v>0</v>
      </c>
      <c r="O75" s="359">
        <f>IFERROR(IF(-SUM(O$21:O74)+O$16&lt;0.000001,0,IF($C75&gt;='H-32A-WP06 - Debt Service'!M$25,'H-32A-WP06 - Debt Service'!M$28/12,0)),"-")</f>
        <v>0</v>
      </c>
      <c r="P75" s="359">
        <f>IFERROR(IF(-SUM(P$21:P74)+P$16&lt;0.000001,0,IF($C75&gt;='H-32A-WP06 - Debt Service'!N$25,'H-32A-WP06 - Debt Service'!N$28/12,0)),"-")</f>
        <v>0</v>
      </c>
      <c r="Q75" s="449"/>
      <c r="R75" s="351">
        <f t="shared" si="1"/>
        <v>2023</v>
      </c>
      <c r="S75" s="368">
        <f t="shared" si="3"/>
        <v>45108</v>
      </c>
      <c r="T75" s="735">
        <v>5720.2245521727373</v>
      </c>
      <c r="U75" s="359">
        <f>IFERROR(IF(-SUM(U$33:U74)+U$16&lt;0.000001,0,IF($C75&gt;='H-32A-WP06 - Debt Service'!R$25,'H-32A-WP06 - Debt Service'!R$28/12,0)),"-")</f>
        <v>0</v>
      </c>
      <c r="V75" s="359">
        <f>IFERROR(IF(-SUM(V$21:V74)+V$16&lt;0.000001,0,IF($C75&gt;='H-32A-WP06 - Debt Service'!S$25,'H-32A-WP06 - Debt Service'!S$28/12,0)),"-")</f>
        <v>0</v>
      </c>
      <c r="W75" s="359">
        <f>IFERROR(IF(-SUM(W$21:W74)+W$16&lt;0.000001,0,IF($C75&gt;='H-32A-WP06 - Debt Service'!T$25,'H-32A-WP06 - Debt Service'!T$28/12,0)),"-")</f>
        <v>0</v>
      </c>
      <c r="X75" s="359">
        <f>IFERROR(IF(-SUM(X$21:X74)+X$16&lt;0.000001,0,IF($C75&gt;='H-32A-WP06 - Debt Service'!U$25,'H-32A-WP06 - Debt Service'!U$28/12,0)),"-")</f>
        <v>0</v>
      </c>
      <c r="Y75" s="359">
        <f>IFERROR(IF(-SUM(Y$21:Y74)+Y$16&lt;0.000001,0,IF($C75&gt;='H-32A-WP06 - Debt Service'!W$25,'H-32A-WP06 - Debt Service'!V$28/12,0)),"-")</f>
        <v>0</v>
      </c>
      <c r="Z75" s="359">
        <f>IFERROR(IF(-SUM(Z$21:Z74)+Z$16&lt;0.000001,0,IF($C75&gt;='H-32A-WP06 - Debt Service'!W$25,'H-32A-WP06 - Debt Service'!W$28/12,0)),"-")</f>
        <v>0</v>
      </c>
      <c r="AA75" s="359">
        <f>IFERROR(IF(-SUM(AA$21:AA74)+AA$16&lt;0.000001,0,IF($C75&gt;='H-32A-WP06 - Debt Service'!Y$25,'H-32A-WP06 - Debt Service'!X$28/12,0)),"-")</f>
        <v>0</v>
      </c>
      <c r="AB75" s="359">
        <f>IFERROR(IF(-SUM(AB$21:AB74)+AB$16&lt;0.000001,0,IF($C75&gt;='H-32A-WP06 - Debt Service'!Y$25,'H-32A-WP06 - Debt Service'!Y$28/12,0)),"-")</f>
        <v>0</v>
      </c>
      <c r="AC75" s="359">
        <f>IFERROR(IF(-SUM(AC$21:AC74)+AC$16&lt;0.000001,0,IF($C75&gt;='H-32A-WP06 - Debt Service'!Z$25,'H-32A-WP06 - Debt Service'!Z$28/12,0)),"-")</f>
        <v>0</v>
      </c>
      <c r="AD75" s="359">
        <f>IFERROR(IF(-SUM(AD$21:AD74)+AD$16&lt;0.000001,0,IF($C75&gt;='H-32A-WP06 - Debt Service'!AB$25,'H-32A-WP06 - Debt Service'!AA$28/12,0)),"-")</f>
        <v>0</v>
      </c>
      <c r="AE75" s="359">
        <f>IFERROR(IF(-SUM(AE$21:AE74)+AE$16&lt;0.000001,0,IF($C75&gt;='H-32A-WP06 - Debt Service'!AC$25,'H-32A-WP06 - Debt Service'!AB$28/12,0)),"-")</f>
        <v>0</v>
      </c>
      <c r="AF75" s="359">
        <f>IFERROR(IF(-SUM(AF$21:AF74)+AF$16&lt;0.000001,0,IF($C75&gt;='H-32A-WP06 - Debt Service'!AD$25,'H-32A-WP06 - Debt Service'!AC$28/12,0)),"-")</f>
        <v>0</v>
      </c>
    </row>
    <row r="76" spans="2:32">
      <c r="B76" s="351">
        <f t="shared" si="0"/>
        <v>2023</v>
      </c>
      <c r="C76" s="368">
        <f t="shared" si="2"/>
        <v>45139</v>
      </c>
      <c r="D76" s="735">
        <v>216215.22115809171</v>
      </c>
      <c r="E76" s="359">
        <f>IFERROR(IF(-SUM(E$33:E75)+E$16&lt;0.000001,0,IF($C76&gt;='H-32A-WP06 - Debt Service'!C$25,'H-32A-WP06 - Debt Service'!C$28/12,0)),"-")</f>
        <v>0</v>
      </c>
      <c r="F76" s="359">
        <f>IFERROR(IF(-SUM(F$33:F75)+F$16&lt;0.000001,0,IF($C76&gt;='H-32A-WP06 - Debt Service'!D$25,'H-32A-WP06 - Debt Service'!D$28/12,0)),"-")</f>
        <v>0</v>
      </c>
      <c r="G76" s="359">
        <f>IFERROR(IF(-SUM(G$33:G75)+G$16&lt;0.000001,0,IF($C76&gt;='H-32A-WP06 - Debt Service'!E$25,'H-32A-WP06 - Debt Service'!E$28/12,0)),"-")</f>
        <v>0</v>
      </c>
      <c r="H76" s="359">
        <f>IFERROR(IF(-SUM(H$21:H75)+H$16&lt;0.000001,0,IF($C76&gt;='H-32A-WP06 - Debt Service'!F$25,'H-32A-WP06 - Debt Service'!F$28/12,0)),"-")</f>
        <v>0</v>
      </c>
      <c r="I76" s="359">
        <f>IFERROR(IF(-SUM(I$21:I75)+I$16&lt;0.000001,0,IF($C76&gt;='H-32A-WP06 - Debt Service'!G$25,'H-32A-WP06 - Debt Service'!G$28/12,0)),"-")</f>
        <v>0</v>
      </c>
      <c r="J76" s="359">
        <f>IFERROR(IF(-SUM(J$21:J75)+J$16&lt;0.000001,0,IF($C76&gt;='H-32A-WP06 - Debt Service'!H$25,'H-32A-WP06 - Debt Service'!H$28/12,0)),"-")</f>
        <v>0</v>
      </c>
      <c r="K76" s="359">
        <f>IFERROR(IF(-SUM(K$21:K75)+K$16&lt;0.000001,0,IF($C76&gt;='H-32A-WP06 - Debt Service'!I$25,'H-32A-WP06 - Debt Service'!I$28/12,0)),"-")</f>
        <v>0</v>
      </c>
      <c r="L76" s="359">
        <f>IFERROR(IF(-SUM(L$21:L75)+L$16&lt;0.000001,0,IF($C76&gt;='H-32A-WP06 - Debt Service'!J$25,'H-32A-WP06 - Debt Service'!J$28/12,0)),"-")</f>
        <v>0</v>
      </c>
      <c r="M76" s="359">
        <f>IFERROR(IF(-SUM(M$21:M75)+M$16&lt;0.000001,0,IF($C76&gt;='H-32A-WP06 - Debt Service'!K$25,'H-32A-WP06 - Debt Service'!K$28/12,0)),"-")</f>
        <v>0</v>
      </c>
      <c r="N76" s="359">
        <f>IFERROR(IF(-SUM(N$21:N75)+N$16&lt;0.000001,0,IF($C76&gt;='H-32A-WP06 - Debt Service'!L$25,'H-32A-WP06 - Debt Service'!L$28/12,0)),"-")</f>
        <v>0</v>
      </c>
      <c r="O76" s="359">
        <f>IFERROR(IF(-SUM(O$21:O75)+O$16&lt;0.000001,0,IF($C76&gt;='H-32A-WP06 - Debt Service'!M$25,'H-32A-WP06 - Debt Service'!M$28/12,0)),"-")</f>
        <v>0</v>
      </c>
      <c r="P76" s="359">
        <f>IFERROR(IF(-SUM(P$21:P75)+P$16&lt;0.000001,0,IF($C76&gt;='H-32A-WP06 - Debt Service'!N$25,'H-32A-WP06 - Debt Service'!N$28/12,0)),"-")</f>
        <v>0</v>
      </c>
      <c r="Q76" s="449"/>
      <c r="R76" s="351">
        <f t="shared" si="1"/>
        <v>2023</v>
      </c>
      <c r="S76" s="368">
        <f t="shared" si="3"/>
        <v>45139</v>
      </c>
      <c r="T76" s="735">
        <v>5720.2245521727373</v>
      </c>
      <c r="U76" s="359">
        <f>IFERROR(IF(-SUM(U$33:U75)+U$16&lt;0.000001,0,IF($C76&gt;='H-32A-WP06 - Debt Service'!R$25,'H-32A-WP06 - Debt Service'!R$28/12,0)),"-")</f>
        <v>0</v>
      </c>
      <c r="V76" s="359">
        <f>IFERROR(IF(-SUM(V$21:V75)+V$16&lt;0.000001,0,IF($C76&gt;='H-32A-WP06 - Debt Service'!S$25,'H-32A-WP06 - Debt Service'!S$28/12,0)),"-")</f>
        <v>0</v>
      </c>
      <c r="W76" s="359">
        <f>IFERROR(IF(-SUM(W$21:W75)+W$16&lt;0.000001,0,IF($C76&gt;='H-32A-WP06 - Debt Service'!T$25,'H-32A-WP06 - Debt Service'!T$28/12,0)),"-")</f>
        <v>0</v>
      </c>
      <c r="X76" s="359">
        <f>IFERROR(IF(-SUM(X$21:X75)+X$16&lt;0.000001,0,IF($C76&gt;='H-32A-WP06 - Debt Service'!U$25,'H-32A-WP06 - Debt Service'!U$28/12,0)),"-")</f>
        <v>0</v>
      </c>
      <c r="Y76" s="359">
        <f>IFERROR(IF(-SUM(Y$21:Y75)+Y$16&lt;0.000001,0,IF($C76&gt;='H-32A-WP06 - Debt Service'!W$25,'H-32A-WP06 - Debt Service'!V$28/12,0)),"-")</f>
        <v>0</v>
      </c>
      <c r="Z76" s="359">
        <f>IFERROR(IF(-SUM(Z$21:Z75)+Z$16&lt;0.000001,0,IF($C76&gt;='H-32A-WP06 - Debt Service'!W$25,'H-32A-WP06 - Debt Service'!W$28/12,0)),"-")</f>
        <v>0</v>
      </c>
      <c r="AA76" s="359">
        <f>IFERROR(IF(-SUM(AA$21:AA75)+AA$16&lt;0.000001,0,IF($C76&gt;='H-32A-WP06 - Debt Service'!Y$25,'H-32A-WP06 - Debt Service'!X$28/12,0)),"-")</f>
        <v>0</v>
      </c>
      <c r="AB76" s="359">
        <f>IFERROR(IF(-SUM(AB$21:AB75)+AB$16&lt;0.000001,0,IF($C76&gt;='H-32A-WP06 - Debt Service'!Y$25,'H-32A-WP06 - Debt Service'!Y$28/12,0)),"-")</f>
        <v>0</v>
      </c>
      <c r="AC76" s="359">
        <f>IFERROR(IF(-SUM(AC$21:AC75)+AC$16&lt;0.000001,0,IF($C76&gt;='H-32A-WP06 - Debt Service'!Z$25,'H-32A-WP06 - Debt Service'!Z$28/12,0)),"-")</f>
        <v>0</v>
      </c>
      <c r="AD76" s="359">
        <f>IFERROR(IF(-SUM(AD$21:AD75)+AD$16&lt;0.000001,0,IF($C76&gt;='H-32A-WP06 - Debt Service'!AB$25,'H-32A-WP06 - Debt Service'!AA$28/12,0)),"-")</f>
        <v>0</v>
      </c>
      <c r="AE76" s="359">
        <f>IFERROR(IF(-SUM(AE$21:AE75)+AE$16&lt;0.000001,0,IF($C76&gt;='H-32A-WP06 - Debt Service'!AC$25,'H-32A-WP06 - Debt Service'!AB$28/12,0)),"-")</f>
        <v>0</v>
      </c>
      <c r="AF76" s="359">
        <f>IFERROR(IF(-SUM(AF$21:AF75)+AF$16&lt;0.000001,0,IF($C76&gt;='H-32A-WP06 - Debt Service'!AD$25,'H-32A-WP06 - Debt Service'!AC$28/12,0)),"-")</f>
        <v>0</v>
      </c>
    </row>
    <row r="77" spans="2:32">
      <c r="B77" s="351">
        <f t="shared" si="0"/>
        <v>2023</v>
      </c>
      <c r="C77" s="368">
        <f t="shared" si="2"/>
        <v>45170</v>
      </c>
      <c r="D77" s="735">
        <v>216215.22115809171</v>
      </c>
      <c r="E77" s="359">
        <f>IFERROR(IF(-SUM(E$33:E76)+E$16&lt;0.000001,0,IF($C77&gt;='H-32A-WP06 - Debt Service'!C$25,'H-32A-WP06 - Debt Service'!C$28/12,0)),"-")</f>
        <v>0</v>
      </c>
      <c r="F77" s="359">
        <f>IFERROR(IF(-SUM(F$33:F76)+F$16&lt;0.000001,0,IF($C77&gt;='H-32A-WP06 - Debt Service'!D$25,'H-32A-WP06 - Debt Service'!D$28/12,0)),"-")</f>
        <v>0</v>
      </c>
      <c r="G77" s="359">
        <f>IFERROR(IF(-SUM(G$33:G76)+G$16&lt;0.000001,0,IF($C77&gt;='H-32A-WP06 - Debt Service'!E$25,'H-32A-WP06 - Debt Service'!E$28/12,0)),"-")</f>
        <v>0</v>
      </c>
      <c r="H77" s="359">
        <f>IFERROR(IF(-SUM(H$21:H76)+H$16&lt;0.000001,0,IF($C77&gt;='H-32A-WP06 - Debt Service'!F$25,'H-32A-WP06 - Debt Service'!F$28/12,0)),"-")</f>
        <v>0</v>
      </c>
      <c r="I77" s="359">
        <f>IFERROR(IF(-SUM(I$21:I76)+I$16&lt;0.000001,0,IF($C77&gt;='H-32A-WP06 - Debt Service'!G$25,'H-32A-WP06 - Debt Service'!G$28/12,0)),"-")</f>
        <v>0</v>
      </c>
      <c r="J77" s="359">
        <f>IFERROR(IF(-SUM(J$21:J76)+J$16&lt;0.000001,0,IF($C77&gt;='H-32A-WP06 - Debt Service'!H$25,'H-32A-WP06 - Debt Service'!H$28/12,0)),"-")</f>
        <v>0</v>
      </c>
      <c r="K77" s="359">
        <f>IFERROR(IF(-SUM(K$21:K76)+K$16&lt;0.000001,0,IF($C77&gt;='H-32A-WP06 - Debt Service'!I$25,'H-32A-WP06 - Debt Service'!I$28/12,0)),"-")</f>
        <v>0</v>
      </c>
      <c r="L77" s="359">
        <f>IFERROR(IF(-SUM(L$21:L76)+L$16&lt;0.000001,0,IF($C77&gt;='H-32A-WP06 - Debt Service'!J$25,'H-32A-WP06 - Debt Service'!J$28/12,0)),"-")</f>
        <v>0</v>
      </c>
      <c r="M77" s="359">
        <f>IFERROR(IF(-SUM(M$21:M76)+M$16&lt;0.000001,0,IF($C77&gt;='H-32A-WP06 - Debt Service'!K$25,'H-32A-WP06 - Debt Service'!K$28/12,0)),"-")</f>
        <v>0</v>
      </c>
      <c r="N77" s="359">
        <f>IFERROR(IF(-SUM(N$21:N76)+N$16&lt;0.000001,0,IF($C77&gt;='H-32A-WP06 - Debt Service'!L$25,'H-32A-WP06 - Debt Service'!L$28/12,0)),"-")</f>
        <v>0</v>
      </c>
      <c r="O77" s="359">
        <f>IFERROR(IF(-SUM(O$21:O76)+O$16&lt;0.000001,0,IF($C77&gt;='H-32A-WP06 - Debt Service'!M$25,'H-32A-WP06 - Debt Service'!M$28/12,0)),"-")</f>
        <v>0</v>
      </c>
      <c r="P77" s="359">
        <f>IFERROR(IF(-SUM(P$21:P76)+P$16&lt;0.000001,0,IF($C77&gt;='H-32A-WP06 - Debt Service'!N$25,'H-32A-WP06 - Debt Service'!N$28/12,0)),"-")</f>
        <v>0</v>
      </c>
      <c r="Q77" s="449"/>
      <c r="R77" s="351">
        <f t="shared" si="1"/>
        <v>2023</v>
      </c>
      <c r="S77" s="368">
        <f t="shared" si="3"/>
        <v>45170</v>
      </c>
      <c r="T77" s="735">
        <v>5720.2245521727373</v>
      </c>
      <c r="U77" s="359">
        <f>IFERROR(IF(-SUM(U$33:U76)+U$16&lt;0.000001,0,IF($C77&gt;='H-32A-WP06 - Debt Service'!R$25,'H-32A-WP06 - Debt Service'!R$28/12,0)),"-")</f>
        <v>0</v>
      </c>
      <c r="V77" s="359">
        <f>IFERROR(IF(-SUM(V$21:V76)+V$16&lt;0.000001,0,IF($C77&gt;='H-32A-WP06 - Debt Service'!S$25,'H-32A-WP06 - Debt Service'!S$28/12,0)),"-")</f>
        <v>0</v>
      </c>
      <c r="W77" s="359">
        <f>IFERROR(IF(-SUM(W$21:W76)+W$16&lt;0.000001,0,IF($C77&gt;='H-32A-WP06 - Debt Service'!T$25,'H-32A-WP06 - Debt Service'!T$28/12,0)),"-")</f>
        <v>0</v>
      </c>
      <c r="X77" s="359">
        <f>IFERROR(IF(-SUM(X$21:X76)+X$16&lt;0.000001,0,IF($C77&gt;='H-32A-WP06 - Debt Service'!U$25,'H-32A-WP06 - Debt Service'!U$28/12,0)),"-")</f>
        <v>0</v>
      </c>
      <c r="Y77" s="359">
        <f>IFERROR(IF(-SUM(Y$21:Y76)+Y$16&lt;0.000001,0,IF($C77&gt;='H-32A-WP06 - Debt Service'!W$25,'H-32A-WP06 - Debt Service'!V$28/12,0)),"-")</f>
        <v>0</v>
      </c>
      <c r="Z77" s="359">
        <f>IFERROR(IF(-SUM(Z$21:Z76)+Z$16&lt;0.000001,0,IF($C77&gt;='H-32A-WP06 - Debt Service'!W$25,'H-32A-WP06 - Debt Service'!W$28/12,0)),"-")</f>
        <v>0</v>
      </c>
      <c r="AA77" s="359">
        <f>IFERROR(IF(-SUM(AA$21:AA76)+AA$16&lt;0.000001,0,IF($C77&gt;='H-32A-WP06 - Debt Service'!Y$25,'H-32A-WP06 - Debt Service'!X$28/12,0)),"-")</f>
        <v>0</v>
      </c>
      <c r="AB77" s="359">
        <f>IFERROR(IF(-SUM(AB$21:AB76)+AB$16&lt;0.000001,0,IF($C77&gt;='H-32A-WP06 - Debt Service'!Y$25,'H-32A-WP06 - Debt Service'!Y$28/12,0)),"-")</f>
        <v>0</v>
      </c>
      <c r="AC77" s="359">
        <f>IFERROR(IF(-SUM(AC$21:AC76)+AC$16&lt;0.000001,0,IF($C77&gt;='H-32A-WP06 - Debt Service'!Z$25,'H-32A-WP06 - Debt Service'!Z$28/12,0)),"-")</f>
        <v>0</v>
      </c>
      <c r="AD77" s="359">
        <f>IFERROR(IF(-SUM(AD$21:AD76)+AD$16&lt;0.000001,0,IF($C77&gt;='H-32A-WP06 - Debt Service'!AB$25,'H-32A-WP06 - Debt Service'!AA$28/12,0)),"-")</f>
        <v>0</v>
      </c>
      <c r="AE77" s="359">
        <f>IFERROR(IF(-SUM(AE$21:AE76)+AE$16&lt;0.000001,0,IF($C77&gt;='H-32A-WP06 - Debt Service'!AC$25,'H-32A-WP06 - Debt Service'!AB$28/12,0)),"-")</f>
        <v>0</v>
      </c>
      <c r="AF77" s="359">
        <f>IFERROR(IF(-SUM(AF$21:AF76)+AF$16&lt;0.000001,0,IF($C77&gt;='H-32A-WP06 - Debt Service'!AD$25,'H-32A-WP06 - Debt Service'!AC$28/12,0)),"-")</f>
        <v>0</v>
      </c>
    </row>
    <row r="78" spans="2:32">
      <c r="B78" s="351">
        <f t="shared" si="0"/>
        <v>2023</v>
      </c>
      <c r="C78" s="368">
        <f t="shared" si="2"/>
        <v>45200</v>
      </c>
      <c r="D78" s="735">
        <v>216215.22115809171</v>
      </c>
      <c r="E78" s="359">
        <f>IFERROR(IF(-SUM(E$33:E77)+E$16&lt;0.000001,0,IF($C78&gt;='H-32A-WP06 - Debt Service'!C$25,'H-32A-WP06 - Debt Service'!C$28/12,0)),"-")</f>
        <v>0</v>
      </c>
      <c r="F78" s="359">
        <f>IFERROR(IF(-SUM(F$33:F77)+F$16&lt;0.000001,0,IF($C78&gt;='H-32A-WP06 - Debt Service'!D$25,'H-32A-WP06 - Debt Service'!D$28/12,0)),"-")</f>
        <v>0</v>
      </c>
      <c r="G78" s="359">
        <f>IFERROR(IF(-SUM(G$33:G77)+G$16&lt;0.000001,0,IF($C78&gt;='H-32A-WP06 - Debt Service'!E$25,'H-32A-WP06 - Debt Service'!E$28/12,0)),"-")</f>
        <v>0</v>
      </c>
      <c r="H78" s="359">
        <f>IFERROR(IF(-SUM(H$21:H77)+H$16&lt;0.000001,0,IF($C78&gt;='H-32A-WP06 - Debt Service'!F$25,'H-32A-WP06 - Debt Service'!F$28/12,0)),"-")</f>
        <v>0</v>
      </c>
      <c r="I78" s="359">
        <f>IFERROR(IF(-SUM(I$21:I77)+I$16&lt;0.000001,0,IF($C78&gt;='H-32A-WP06 - Debt Service'!G$25,'H-32A-WP06 - Debt Service'!G$28/12,0)),"-")</f>
        <v>0</v>
      </c>
      <c r="J78" s="359">
        <f>IFERROR(IF(-SUM(J$21:J77)+J$16&lt;0.000001,0,IF($C78&gt;='H-32A-WP06 - Debt Service'!H$25,'H-32A-WP06 - Debt Service'!H$28/12,0)),"-")</f>
        <v>0</v>
      </c>
      <c r="K78" s="359">
        <f>IFERROR(IF(-SUM(K$21:K77)+K$16&lt;0.000001,0,IF($C78&gt;='H-32A-WP06 - Debt Service'!I$25,'H-32A-WP06 - Debt Service'!I$28/12,0)),"-")</f>
        <v>0</v>
      </c>
      <c r="L78" s="359">
        <f>IFERROR(IF(-SUM(L$21:L77)+L$16&lt;0.000001,0,IF($C78&gt;='H-32A-WP06 - Debt Service'!J$25,'H-32A-WP06 - Debt Service'!J$28/12,0)),"-")</f>
        <v>0</v>
      </c>
      <c r="M78" s="359">
        <f>IFERROR(IF(-SUM(M$21:M77)+M$16&lt;0.000001,0,IF($C78&gt;='H-32A-WP06 - Debt Service'!K$25,'H-32A-WP06 - Debt Service'!K$28/12,0)),"-")</f>
        <v>0</v>
      </c>
      <c r="N78" s="359">
        <f>IFERROR(IF(-SUM(N$21:N77)+N$16&lt;0.000001,0,IF($C78&gt;='H-32A-WP06 - Debt Service'!L$25,'H-32A-WP06 - Debt Service'!L$28/12,0)),"-")</f>
        <v>0</v>
      </c>
      <c r="O78" s="359">
        <f>IFERROR(IF(-SUM(O$21:O77)+O$16&lt;0.000001,0,IF($C78&gt;='H-32A-WP06 - Debt Service'!M$25,'H-32A-WP06 - Debt Service'!M$28/12,0)),"-")</f>
        <v>0</v>
      </c>
      <c r="P78" s="359">
        <f>IFERROR(IF(-SUM(P$21:P77)+P$16&lt;0.000001,0,IF($C78&gt;='H-32A-WP06 - Debt Service'!N$25,'H-32A-WP06 - Debt Service'!N$28/12,0)),"-")</f>
        <v>0</v>
      </c>
      <c r="Q78" s="449"/>
      <c r="R78" s="351">
        <f t="shared" si="1"/>
        <v>2023</v>
      </c>
      <c r="S78" s="368">
        <f t="shared" si="3"/>
        <v>45200</v>
      </c>
      <c r="T78" s="735">
        <v>5720.2245521727373</v>
      </c>
      <c r="U78" s="359">
        <f>IFERROR(IF(-SUM(U$33:U77)+U$16&lt;0.000001,0,IF($C78&gt;='H-32A-WP06 - Debt Service'!R$25,'H-32A-WP06 - Debt Service'!R$28/12,0)),"-")</f>
        <v>0</v>
      </c>
      <c r="V78" s="359">
        <f>IFERROR(IF(-SUM(V$21:V77)+V$16&lt;0.000001,0,IF($C78&gt;='H-32A-WP06 - Debt Service'!S$25,'H-32A-WP06 - Debt Service'!S$28/12,0)),"-")</f>
        <v>0</v>
      </c>
      <c r="W78" s="359">
        <f>IFERROR(IF(-SUM(W$21:W77)+W$16&lt;0.000001,0,IF($C78&gt;='H-32A-WP06 - Debt Service'!T$25,'H-32A-WP06 - Debt Service'!T$28/12,0)),"-")</f>
        <v>0</v>
      </c>
      <c r="X78" s="359">
        <f>IFERROR(IF(-SUM(X$21:X77)+X$16&lt;0.000001,0,IF($C78&gt;='H-32A-WP06 - Debt Service'!U$25,'H-32A-WP06 - Debt Service'!U$28/12,0)),"-")</f>
        <v>0</v>
      </c>
      <c r="Y78" s="359">
        <f>IFERROR(IF(-SUM(Y$21:Y77)+Y$16&lt;0.000001,0,IF($C78&gt;='H-32A-WP06 - Debt Service'!W$25,'H-32A-WP06 - Debt Service'!V$28/12,0)),"-")</f>
        <v>0</v>
      </c>
      <c r="Z78" s="359">
        <f>IFERROR(IF(-SUM(Z$21:Z77)+Z$16&lt;0.000001,0,IF($C78&gt;='H-32A-WP06 - Debt Service'!W$25,'H-32A-WP06 - Debt Service'!W$28/12,0)),"-")</f>
        <v>0</v>
      </c>
      <c r="AA78" s="359">
        <f>IFERROR(IF(-SUM(AA$21:AA77)+AA$16&lt;0.000001,0,IF($C78&gt;='H-32A-WP06 - Debt Service'!Y$25,'H-32A-WP06 - Debt Service'!X$28/12,0)),"-")</f>
        <v>0</v>
      </c>
      <c r="AB78" s="359">
        <f>IFERROR(IF(-SUM(AB$21:AB77)+AB$16&lt;0.000001,0,IF($C78&gt;='H-32A-WP06 - Debt Service'!Y$25,'H-32A-WP06 - Debt Service'!Y$28/12,0)),"-")</f>
        <v>0</v>
      </c>
      <c r="AC78" s="359">
        <f>IFERROR(IF(-SUM(AC$21:AC77)+AC$16&lt;0.000001,0,IF($C78&gt;='H-32A-WP06 - Debt Service'!Z$25,'H-32A-WP06 - Debt Service'!Z$28/12,0)),"-")</f>
        <v>0</v>
      </c>
      <c r="AD78" s="359">
        <f>IFERROR(IF(-SUM(AD$21:AD77)+AD$16&lt;0.000001,0,IF($C78&gt;='H-32A-WP06 - Debt Service'!AB$25,'H-32A-WP06 - Debt Service'!AA$28/12,0)),"-")</f>
        <v>0</v>
      </c>
      <c r="AE78" s="359">
        <f>IFERROR(IF(-SUM(AE$21:AE77)+AE$16&lt;0.000001,0,IF($C78&gt;='H-32A-WP06 - Debt Service'!AC$25,'H-32A-WP06 - Debt Service'!AB$28/12,0)),"-")</f>
        <v>0</v>
      </c>
      <c r="AF78" s="359">
        <f>IFERROR(IF(-SUM(AF$21:AF77)+AF$16&lt;0.000001,0,IF($C78&gt;='H-32A-WP06 - Debt Service'!AD$25,'H-32A-WP06 - Debt Service'!AC$28/12,0)),"-")</f>
        <v>0</v>
      </c>
    </row>
    <row r="79" spans="2:32">
      <c r="B79" s="351">
        <f t="shared" si="0"/>
        <v>2023</v>
      </c>
      <c r="C79" s="368">
        <f t="shared" si="2"/>
        <v>45231</v>
      </c>
      <c r="D79" s="735">
        <v>216215.22115809171</v>
      </c>
      <c r="E79" s="359">
        <f>IFERROR(IF(-SUM(E$33:E78)+E$16&lt;0.000001,0,IF($C79&gt;='H-32A-WP06 - Debt Service'!C$25,'H-32A-WP06 - Debt Service'!C$28/12,0)),"-")</f>
        <v>0</v>
      </c>
      <c r="F79" s="359">
        <f>IFERROR(IF(-SUM(F$33:F78)+F$16&lt;0.000001,0,IF($C79&gt;='H-32A-WP06 - Debt Service'!D$25,'H-32A-WP06 - Debt Service'!D$28/12,0)),"-")</f>
        <v>0</v>
      </c>
      <c r="G79" s="359">
        <f>IFERROR(IF(-SUM(G$33:G78)+G$16&lt;0.000001,0,IF($C79&gt;='H-32A-WP06 - Debt Service'!E$25,'H-32A-WP06 - Debt Service'!E$28/12,0)),"-")</f>
        <v>0</v>
      </c>
      <c r="H79" s="359">
        <f>IFERROR(IF(-SUM(H$21:H78)+H$16&lt;0.000001,0,IF($C79&gt;='H-32A-WP06 - Debt Service'!F$25,'H-32A-WP06 - Debt Service'!F$28/12,0)),"-")</f>
        <v>0</v>
      </c>
      <c r="I79" s="359">
        <f>IFERROR(IF(-SUM(I$21:I78)+I$16&lt;0.000001,0,IF($C79&gt;='H-32A-WP06 - Debt Service'!G$25,'H-32A-WP06 - Debt Service'!G$28/12,0)),"-")</f>
        <v>0</v>
      </c>
      <c r="J79" s="359">
        <f>IFERROR(IF(-SUM(J$21:J78)+J$16&lt;0.000001,0,IF($C79&gt;='H-32A-WP06 - Debt Service'!H$25,'H-32A-WP06 - Debt Service'!H$28/12,0)),"-")</f>
        <v>0</v>
      </c>
      <c r="K79" s="359">
        <f>IFERROR(IF(-SUM(K$21:K78)+K$16&lt;0.000001,0,IF($C79&gt;='H-32A-WP06 - Debt Service'!I$25,'H-32A-WP06 - Debt Service'!I$28/12,0)),"-")</f>
        <v>0</v>
      </c>
      <c r="L79" s="359">
        <f>IFERROR(IF(-SUM(L$21:L78)+L$16&lt;0.000001,0,IF($C79&gt;='H-32A-WP06 - Debt Service'!J$25,'H-32A-WP06 - Debt Service'!J$28/12,0)),"-")</f>
        <v>0</v>
      </c>
      <c r="M79" s="359">
        <f>IFERROR(IF(-SUM(M$21:M78)+M$16&lt;0.000001,0,IF($C79&gt;='H-32A-WP06 - Debt Service'!K$25,'H-32A-WP06 - Debt Service'!K$28/12,0)),"-")</f>
        <v>0</v>
      </c>
      <c r="N79" s="359">
        <f>IFERROR(IF(-SUM(N$21:N78)+N$16&lt;0.000001,0,IF($C79&gt;='H-32A-WP06 - Debt Service'!L$25,'H-32A-WP06 - Debt Service'!L$28/12,0)),"-")</f>
        <v>0</v>
      </c>
      <c r="O79" s="359">
        <f>IFERROR(IF(-SUM(O$21:O78)+O$16&lt;0.000001,0,IF($C79&gt;='H-32A-WP06 - Debt Service'!M$25,'H-32A-WP06 - Debt Service'!M$28/12,0)),"-")</f>
        <v>0</v>
      </c>
      <c r="P79" s="359">
        <f>IFERROR(IF(-SUM(P$21:P78)+P$16&lt;0.000001,0,IF($C79&gt;='H-32A-WP06 - Debt Service'!N$25,'H-32A-WP06 - Debt Service'!N$28/12,0)),"-")</f>
        <v>0</v>
      </c>
      <c r="Q79" s="449"/>
      <c r="R79" s="351">
        <f t="shared" si="1"/>
        <v>2023</v>
      </c>
      <c r="S79" s="368">
        <f t="shared" si="3"/>
        <v>45231</v>
      </c>
      <c r="T79" s="735">
        <v>5720.2245521727373</v>
      </c>
      <c r="U79" s="359">
        <f>IFERROR(IF(-SUM(U$33:U78)+U$16&lt;0.000001,0,IF($C79&gt;='H-32A-WP06 - Debt Service'!R$25,'H-32A-WP06 - Debt Service'!R$28/12,0)),"-")</f>
        <v>0</v>
      </c>
      <c r="V79" s="359">
        <f>IFERROR(IF(-SUM(V$21:V78)+V$16&lt;0.000001,0,IF($C79&gt;='H-32A-WP06 - Debt Service'!S$25,'H-32A-WP06 - Debt Service'!S$28/12,0)),"-")</f>
        <v>0</v>
      </c>
      <c r="W79" s="359">
        <f>IFERROR(IF(-SUM(W$21:W78)+W$16&lt;0.000001,0,IF($C79&gt;='H-32A-WP06 - Debt Service'!T$25,'H-32A-WP06 - Debt Service'!T$28/12,0)),"-")</f>
        <v>0</v>
      </c>
      <c r="X79" s="359">
        <f>IFERROR(IF(-SUM(X$21:X78)+X$16&lt;0.000001,0,IF($C79&gt;='H-32A-WP06 - Debt Service'!U$25,'H-32A-WP06 - Debt Service'!U$28/12,0)),"-")</f>
        <v>0</v>
      </c>
      <c r="Y79" s="359">
        <f>IFERROR(IF(-SUM(Y$21:Y78)+Y$16&lt;0.000001,0,IF($C79&gt;='H-32A-WP06 - Debt Service'!W$25,'H-32A-WP06 - Debt Service'!V$28/12,0)),"-")</f>
        <v>0</v>
      </c>
      <c r="Z79" s="359">
        <f>IFERROR(IF(-SUM(Z$21:Z78)+Z$16&lt;0.000001,0,IF($C79&gt;='H-32A-WP06 - Debt Service'!W$25,'H-32A-WP06 - Debt Service'!W$28/12,0)),"-")</f>
        <v>0</v>
      </c>
      <c r="AA79" s="359">
        <f>IFERROR(IF(-SUM(AA$21:AA78)+AA$16&lt;0.000001,0,IF($C79&gt;='H-32A-WP06 - Debt Service'!Y$25,'H-32A-WP06 - Debt Service'!X$28/12,0)),"-")</f>
        <v>0</v>
      </c>
      <c r="AB79" s="359">
        <f>IFERROR(IF(-SUM(AB$21:AB78)+AB$16&lt;0.000001,0,IF($C79&gt;='H-32A-WP06 - Debt Service'!Y$25,'H-32A-WP06 - Debt Service'!Y$28/12,0)),"-")</f>
        <v>0</v>
      </c>
      <c r="AC79" s="359">
        <f>IFERROR(IF(-SUM(AC$21:AC78)+AC$16&lt;0.000001,0,IF($C79&gt;='H-32A-WP06 - Debt Service'!Z$25,'H-32A-WP06 - Debt Service'!Z$28/12,0)),"-")</f>
        <v>0</v>
      </c>
      <c r="AD79" s="359">
        <f>IFERROR(IF(-SUM(AD$21:AD78)+AD$16&lt;0.000001,0,IF($C79&gt;='H-32A-WP06 - Debt Service'!AB$25,'H-32A-WP06 - Debt Service'!AA$28/12,0)),"-")</f>
        <v>0</v>
      </c>
      <c r="AE79" s="359">
        <f>IFERROR(IF(-SUM(AE$21:AE78)+AE$16&lt;0.000001,0,IF($C79&gt;='H-32A-WP06 - Debt Service'!AC$25,'H-32A-WP06 - Debt Service'!AB$28/12,0)),"-")</f>
        <v>0</v>
      </c>
      <c r="AF79" s="359">
        <f>IFERROR(IF(-SUM(AF$21:AF78)+AF$16&lt;0.000001,0,IF($C79&gt;='H-32A-WP06 - Debt Service'!AD$25,'H-32A-WP06 - Debt Service'!AC$28/12,0)),"-")</f>
        <v>0</v>
      </c>
    </row>
    <row r="80" spans="2:32">
      <c r="B80" s="351">
        <f t="shared" si="0"/>
        <v>2023</v>
      </c>
      <c r="C80" s="368">
        <f t="shared" si="2"/>
        <v>45261</v>
      </c>
      <c r="D80" s="735">
        <v>216215.22115809171</v>
      </c>
      <c r="E80" s="359">
        <f>IFERROR(IF(-SUM(E$33:E79)+E$16&lt;0.000001,0,IF($C80&gt;='H-32A-WP06 - Debt Service'!C$25,'H-32A-WP06 - Debt Service'!C$28/12,0)),"-")</f>
        <v>0</v>
      </c>
      <c r="F80" s="359">
        <f>IFERROR(IF(-SUM(F$33:F79)+F$16&lt;0.000001,0,IF($C80&gt;='H-32A-WP06 - Debt Service'!D$25,'H-32A-WP06 - Debt Service'!D$28/12,0)),"-")</f>
        <v>0</v>
      </c>
      <c r="G80" s="359">
        <f>IFERROR(IF(-SUM(G$33:G79)+G$16&lt;0.000001,0,IF($C80&gt;='H-32A-WP06 - Debt Service'!E$25,'H-32A-WP06 - Debt Service'!E$28/12,0)),"-")</f>
        <v>0</v>
      </c>
      <c r="H80" s="359">
        <f>IFERROR(IF(-SUM(H$21:H79)+H$16&lt;0.000001,0,IF($C80&gt;='H-32A-WP06 - Debt Service'!F$25,'H-32A-WP06 - Debt Service'!F$28/12,0)),"-")</f>
        <v>0</v>
      </c>
      <c r="I80" s="359">
        <f>IFERROR(IF(-SUM(I$21:I79)+I$16&lt;0.000001,0,IF($C80&gt;='H-32A-WP06 - Debt Service'!G$25,'H-32A-WP06 - Debt Service'!G$28/12,0)),"-")</f>
        <v>0</v>
      </c>
      <c r="J80" s="359">
        <f>IFERROR(IF(-SUM(J$21:J79)+J$16&lt;0.000001,0,IF($C80&gt;='H-32A-WP06 - Debt Service'!H$25,'H-32A-WP06 - Debt Service'!H$28/12,0)),"-")</f>
        <v>0</v>
      </c>
      <c r="K80" s="359">
        <f>IFERROR(IF(-SUM(K$21:K79)+K$16&lt;0.000001,0,IF($C80&gt;='H-32A-WP06 - Debt Service'!I$25,'H-32A-WP06 - Debt Service'!I$28/12,0)),"-")</f>
        <v>0</v>
      </c>
      <c r="L80" s="359">
        <f>IFERROR(IF(-SUM(L$21:L79)+L$16&lt;0.000001,0,IF($C80&gt;='H-32A-WP06 - Debt Service'!J$25,'H-32A-WP06 - Debt Service'!J$28/12,0)),"-")</f>
        <v>0</v>
      </c>
      <c r="M80" s="359">
        <f>IFERROR(IF(-SUM(M$21:M79)+M$16&lt;0.000001,0,IF($C80&gt;='H-32A-WP06 - Debt Service'!K$25,'H-32A-WP06 - Debt Service'!K$28/12,0)),"-")</f>
        <v>0</v>
      </c>
      <c r="N80" s="359">
        <f>IFERROR(IF(-SUM(N$21:N79)+N$16&lt;0.000001,0,IF($C80&gt;='H-32A-WP06 - Debt Service'!L$25,'H-32A-WP06 - Debt Service'!L$28/12,0)),"-")</f>
        <v>0</v>
      </c>
      <c r="O80" s="359">
        <f>IFERROR(IF(-SUM(O$21:O79)+O$16&lt;0.000001,0,IF($C80&gt;='H-32A-WP06 - Debt Service'!M$25,'H-32A-WP06 - Debt Service'!M$28/12,0)),"-")</f>
        <v>0</v>
      </c>
      <c r="P80" s="359">
        <f>IFERROR(IF(-SUM(P$21:P79)+P$16&lt;0.000001,0,IF($C80&gt;='H-32A-WP06 - Debt Service'!N$25,'H-32A-WP06 - Debt Service'!N$28/12,0)),"-")</f>
        <v>0</v>
      </c>
      <c r="Q80" s="449"/>
      <c r="R80" s="351">
        <f t="shared" si="1"/>
        <v>2023</v>
      </c>
      <c r="S80" s="368">
        <f t="shared" si="3"/>
        <v>45261</v>
      </c>
      <c r="T80" s="735">
        <v>5720.2245521727373</v>
      </c>
      <c r="U80" s="359">
        <f>IFERROR(IF(-SUM(U$33:U79)+U$16&lt;0.000001,0,IF($C80&gt;='H-32A-WP06 - Debt Service'!R$25,'H-32A-WP06 - Debt Service'!R$28/12,0)),"-")</f>
        <v>0</v>
      </c>
      <c r="V80" s="359">
        <f>IFERROR(IF(-SUM(V$21:V79)+V$16&lt;0.000001,0,IF($C80&gt;='H-32A-WP06 - Debt Service'!S$25,'H-32A-WP06 - Debt Service'!S$28/12,0)),"-")</f>
        <v>0</v>
      </c>
      <c r="W80" s="359">
        <f>IFERROR(IF(-SUM(W$21:W79)+W$16&lt;0.000001,0,IF($C80&gt;='H-32A-WP06 - Debt Service'!T$25,'H-32A-WP06 - Debt Service'!T$28/12,0)),"-")</f>
        <v>0</v>
      </c>
      <c r="X80" s="359">
        <f>IFERROR(IF(-SUM(X$21:X79)+X$16&lt;0.000001,0,IF($C80&gt;='H-32A-WP06 - Debt Service'!U$25,'H-32A-WP06 - Debt Service'!U$28/12,0)),"-")</f>
        <v>0</v>
      </c>
      <c r="Y80" s="359">
        <f>IFERROR(IF(-SUM(Y$21:Y79)+Y$16&lt;0.000001,0,IF($C80&gt;='H-32A-WP06 - Debt Service'!W$25,'H-32A-WP06 - Debt Service'!V$28/12,0)),"-")</f>
        <v>0</v>
      </c>
      <c r="Z80" s="359">
        <f>IFERROR(IF(-SUM(Z$21:Z79)+Z$16&lt;0.000001,0,IF($C80&gt;='H-32A-WP06 - Debt Service'!W$25,'H-32A-WP06 - Debt Service'!W$28/12,0)),"-")</f>
        <v>0</v>
      </c>
      <c r="AA80" s="359">
        <f>IFERROR(IF(-SUM(AA$21:AA79)+AA$16&lt;0.000001,0,IF($C80&gt;='H-32A-WP06 - Debt Service'!Y$25,'H-32A-WP06 - Debt Service'!X$28/12,0)),"-")</f>
        <v>0</v>
      </c>
      <c r="AB80" s="359">
        <f>IFERROR(IF(-SUM(AB$21:AB79)+AB$16&lt;0.000001,0,IF($C80&gt;='H-32A-WP06 - Debt Service'!Y$25,'H-32A-WP06 - Debt Service'!Y$28/12,0)),"-")</f>
        <v>0</v>
      </c>
      <c r="AC80" s="359">
        <f>IFERROR(IF(-SUM(AC$21:AC79)+AC$16&lt;0.000001,0,IF($C80&gt;='H-32A-WP06 - Debt Service'!Z$25,'H-32A-WP06 - Debt Service'!Z$28/12,0)),"-")</f>
        <v>0</v>
      </c>
      <c r="AD80" s="359">
        <f>IFERROR(IF(-SUM(AD$21:AD79)+AD$16&lt;0.000001,0,IF($C80&gt;='H-32A-WP06 - Debt Service'!AB$25,'H-32A-WP06 - Debt Service'!AA$28/12,0)),"-")</f>
        <v>0</v>
      </c>
      <c r="AE80" s="359">
        <f>IFERROR(IF(-SUM(AE$21:AE79)+AE$16&lt;0.000001,0,IF($C80&gt;='H-32A-WP06 - Debt Service'!AC$25,'H-32A-WP06 - Debt Service'!AB$28/12,0)),"-")</f>
        <v>0</v>
      </c>
      <c r="AF80" s="359">
        <f>IFERROR(IF(-SUM(AF$21:AF79)+AF$16&lt;0.000001,0,IF($C80&gt;='H-32A-WP06 - Debt Service'!AD$25,'H-32A-WP06 - Debt Service'!AC$28/12,0)),"-")</f>
        <v>0</v>
      </c>
    </row>
    <row r="81" spans="2:32">
      <c r="B81" s="351">
        <f t="shared" si="0"/>
        <v>2024</v>
      </c>
      <c r="C81" s="368">
        <f t="shared" si="2"/>
        <v>45292</v>
      </c>
      <c r="D81" s="735">
        <v>216215.22115809171</v>
      </c>
      <c r="E81" s="359">
        <f>IFERROR(IF(-SUM(E$33:E80)+E$16&lt;0.000001,0,IF($C81&gt;='H-32A-WP06 - Debt Service'!C$25,'H-32A-WP06 - Debt Service'!C$28/12,0)),"-")</f>
        <v>0</v>
      </c>
      <c r="F81" s="359">
        <f>IFERROR(IF(-SUM(F$33:F80)+F$16&lt;0.000001,0,IF($C81&gt;='H-32A-WP06 - Debt Service'!D$25,'H-32A-WP06 - Debt Service'!D$28/12,0)),"-")</f>
        <v>0</v>
      </c>
      <c r="G81" s="359">
        <f>IFERROR(IF(-SUM(G$33:G80)+G$16&lt;0.000001,0,IF($C81&gt;='H-32A-WP06 - Debt Service'!E$25,'H-32A-WP06 - Debt Service'!E$28/12,0)),"-")</f>
        <v>0</v>
      </c>
      <c r="H81" s="359">
        <f>IFERROR(IF(-SUM(H$21:H80)+H$16&lt;0.000001,0,IF($C81&gt;='H-32A-WP06 - Debt Service'!F$25,'H-32A-WP06 - Debt Service'!F$28/12,0)),"-")</f>
        <v>0</v>
      </c>
      <c r="I81" s="359">
        <f>IFERROR(IF(-SUM(I$21:I80)+I$16&lt;0.000001,0,IF($C81&gt;='H-32A-WP06 - Debt Service'!G$25,'H-32A-WP06 - Debt Service'!G$28/12,0)),"-")</f>
        <v>0</v>
      </c>
      <c r="J81" s="359">
        <f>IFERROR(IF(-SUM(J$21:J80)+J$16&lt;0.000001,0,IF($C81&gt;='H-32A-WP06 - Debt Service'!H$25,'H-32A-WP06 - Debt Service'!H$28/12,0)),"-")</f>
        <v>0</v>
      </c>
      <c r="K81" s="359">
        <f>IFERROR(IF(-SUM(K$21:K80)+K$16&lt;0.000001,0,IF($C81&gt;='H-32A-WP06 - Debt Service'!I$25,'H-32A-WP06 - Debt Service'!I$28/12,0)),"-")</f>
        <v>0</v>
      </c>
      <c r="L81" s="359">
        <f>IFERROR(IF(-SUM(L$21:L80)+L$16&lt;0.000001,0,IF($C81&gt;='H-32A-WP06 - Debt Service'!J$25,'H-32A-WP06 - Debt Service'!J$28/12,0)),"-")</f>
        <v>0</v>
      </c>
      <c r="M81" s="359">
        <f>IFERROR(IF(-SUM(M$21:M80)+M$16&lt;0.000001,0,IF($C81&gt;='H-32A-WP06 - Debt Service'!K$25,'H-32A-WP06 - Debt Service'!K$28/12,0)),"-")</f>
        <v>0</v>
      </c>
      <c r="N81" s="359">
        <f>IFERROR(IF(-SUM(N$21:N80)+N$16&lt;0.000001,0,IF($C81&gt;='H-32A-WP06 - Debt Service'!L$25,'H-32A-WP06 - Debt Service'!L$28/12,0)),"-")</f>
        <v>0</v>
      </c>
      <c r="O81" s="359">
        <f>IFERROR(IF(-SUM(O$21:O80)+O$16&lt;0.000001,0,IF($C81&gt;='H-32A-WP06 - Debt Service'!M$25,'H-32A-WP06 - Debt Service'!M$28/12,0)),"-")</f>
        <v>0</v>
      </c>
      <c r="P81" s="359">
        <f>IFERROR(IF(-SUM(P$21:P80)+P$16&lt;0.000001,0,IF($C81&gt;='H-32A-WP06 - Debt Service'!N$25,'H-32A-WP06 - Debt Service'!N$28/12,0)),"-")</f>
        <v>0</v>
      </c>
      <c r="Q81" s="449"/>
      <c r="R81" s="351">
        <f t="shared" si="1"/>
        <v>2024</v>
      </c>
      <c r="S81" s="368">
        <f t="shared" si="3"/>
        <v>45292</v>
      </c>
      <c r="T81" s="735">
        <v>5720.2245521727373</v>
      </c>
      <c r="U81" s="359">
        <f>IFERROR(IF(-SUM(U$33:U80)+U$16&lt;0.000001,0,IF($C81&gt;='H-32A-WP06 - Debt Service'!R$25,'H-32A-WP06 - Debt Service'!R$28/12,0)),"-")</f>
        <v>0</v>
      </c>
      <c r="V81" s="359">
        <f>IFERROR(IF(-SUM(V$21:V80)+V$16&lt;0.000001,0,IF($C81&gt;='H-32A-WP06 - Debt Service'!S$25,'H-32A-WP06 - Debt Service'!S$28/12,0)),"-")</f>
        <v>0</v>
      </c>
      <c r="W81" s="359">
        <f>IFERROR(IF(-SUM(W$21:W80)+W$16&lt;0.000001,0,IF($C81&gt;='H-32A-WP06 - Debt Service'!T$25,'H-32A-WP06 - Debt Service'!T$28/12,0)),"-")</f>
        <v>0</v>
      </c>
      <c r="X81" s="359">
        <f>IFERROR(IF(-SUM(X$21:X80)+X$16&lt;0.000001,0,IF($C81&gt;='H-32A-WP06 - Debt Service'!U$25,'H-32A-WP06 - Debt Service'!U$28/12,0)),"-")</f>
        <v>0</v>
      </c>
      <c r="Y81" s="359">
        <f>IFERROR(IF(-SUM(Y$21:Y80)+Y$16&lt;0.000001,0,IF($C81&gt;='H-32A-WP06 - Debt Service'!W$25,'H-32A-WP06 - Debt Service'!V$28/12,0)),"-")</f>
        <v>0</v>
      </c>
      <c r="Z81" s="359">
        <f>IFERROR(IF(-SUM(Z$21:Z80)+Z$16&lt;0.000001,0,IF($C81&gt;='H-32A-WP06 - Debt Service'!W$25,'H-32A-WP06 - Debt Service'!W$28/12,0)),"-")</f>
        <v>0</v>
      </c>
      <c r="AA81" s="359">
        <f>IFERROR(IF(-SUM(AA$21:AA80)+AA$16&lt;0.000001,0,IF($C81&gt;='H-32A-WP06 - Debt Service'!Y$25,'H-32A-WP06 - Debt Service'!X$28/12,0)),"-")</f>
        <v>0</v>
      </c>
      <c r="AB81" s="359">
        <f>IFERROR(IF(-SUM(AB$21:AB80)+AB$16&lt;0.000001,0,IF($C81&gt;='H-32A-WP06 - Debt Service'!Y$25,'H-32A-WP06 - Debt Service'!Y$28/12,0)),"-")</f>
        <v>0</v>
      </c>
      <c r="AC81" s="359">
        <f>IFERROR(IF(-SUM(AC$21:AC80)+AC$16&lt;0.000001,0,IF($C81&gt;='H-32A-WP06 - Debt Service'!Z$25,'H-32A-WP06 - Debt Service'!Z$28/12,0)),"-")</f>
        <v>0</v>
      </c>
      <c r="AD81" s="359">
        <f>IFERROR(IF(-SUM(AD$21:AD80)+AD$16&lt;0.000001,0,IF($C81&gt;='H-32A-WP06 - Debt Service'!AB$25,'H-32A-WP06 - Debt Service'!AA$28/12,0)),"-")</f>
        <v>0</v>
      </c>
      <c r="AE81" s="359">
        <f>IFERROR(IF(-SUM(AE$21:AE80)+AE$16&lt;0.000001,0,IF($C81&gt;='H-32A-WP06 - Debt Service'!AC$25,'H-32A-WP06 - Debt Service'!AB$28/12,0)),"-")</f>
        <v>0</v>
      </c>
      <c r="AF81" s="359">
        <f>IFERROR(IF(-SUM(AF$21:AF80)+AF$16&lt;0.000001,0,IF($C81&gt;='H-32A-WP06 - Debt Service'!AD$25,'H-32A-WP06 - Debt Service'!AC$28/12,0)),"-")</f>
        <v>0</v>
      </c>
    </row>
    <row r="82" spans="2:32">
      <c r="B82" s="351">
        <f t="shared" si="0"/>
        <v>2024</v>
      </c>
      <c r="C82" s="368">
        <f t="shared" si="2"/>
        <v>45323</v>
      </c>
      <c r="D82" s="735">
        <v>216215.22115809171</v>
      </c>
      <c r="E82" s="359">
        <f>IFERROR(IF(-SUM(E$33:E81)+E$16&lt;0.000001,0,IF($C82&gt;='H-32A-WP06 - Debt Service'!C$25,'H-32A-WP06 - Debt Service'!C$28/12,0)),"-")</f>
        <v>0</v>
      </c>
      <c r="F82" s="359">
        <f>IFERROR(IF(-SUM(F$33:F81)+F$16&lt;0.000001,0,IF($C82&gt;='H-32A-WP06 - Debt Service'!D$25,'H-32A-WP06 - Debt Service'!D$28/12,0)),"-")</f>
        <v>0</v>
      </c>
      <c r="G82" s="359">
        <f>IFERROR(IF(-SUM(G$33:G81)+G$16&lt;0.000001,0,IF($C82&gt;='H-32A-WP06 - Debt Service'!E$25,'H-32A-WP06 - Debt Service'!E$28/12,0)),"-")</f>
        <v>0</v>
      </c>
      <c r="H82" s="359">
        <f>IFERROR(IF(-SUM(H$21:H81)+H$16&lt;0.000001,0,IF($C82&gt;='H-32A-WP06 - Debt Service'!F$25,'H-32A-WP06 - Debt Service'!F$28/12,0)),"-")</f>
        <v>0</v>
      </c>
      <c r="I82" s="359">
        <f>IFERROR(IF(-SUM(I$21:I81)+I$16&lt;0.000001,0,IF($C82&gt;='H-32A-WP06 - Debt Service'!G$25,'H-32A-WP06 - Debt Service'!G$28/12,0)),"-")</f>
        <v>0</v>
      </c>
      <c r="J82" s="359">
        <f>IFERROR(IF(-SUM(J$21:J81)+J$16&lt;0.000001,0,IF($C82&gt;='H-32A-WP06 - Debt Service'!H$25,'H-32A-WP06 - Debt Service'!H$28/12,0)),"-")</f>
        <v>0</v>
      </c>
      <c r="K82" s="359">
        <f>IFERROR(IF(-SUM(K$21:K81)+K$16&lt;0.000001,0,IF($C82&gt;='H-32A-WP06 - Debt Service'!I$25,'H-32A-WP06 - Debt Service'!I$28/12,0)),"-")</f>
        <v>0</v>
      </c>
      <c r="L82" s="359">
        <f>IFERROR(IF(-SUM(L$21:L81)+L$16&lt;0.000001,0,IF($C82&gt;='H-32A-WP06 - Debt Service'!J$25,'H-32A-WP06 - Debt Service'!J$28/12,0)),"-")</f>
        <v>0</v>
      </c>
      <c r="M82" s="359">
        <f>IFERROR(IF(-SUM(M$21:M81)+M$16&lt;0.000001,0,IF($C82&gt;='H-32A-WP06 - Debt Service'!K$25,'H-32A-WP06 - Debt Service'!K$28/12,0)),"-")</f>
        <v>0</v>
      </c>
      <c r="N82" s="359">
        <f>IFERROR(IF(-SUM(N$21:N81)+N$16&lt;0.000001,0,IF($C82&gt;='H-32A-WP06 - Debt Service'!L$25,'H-32A-WP06 - Debt Service'!L$28/12,0)),"-")</f>
        <v>0</v>
      </c>
      <c r="O82" s="359">
        <f>IFERROR(IF(-SUM(O$21:O81)+O$16&lt;0.000001,0,IF($C82&gt;='H-32A-WP06 - Debt Service'!M$25,'H-32A-WP06 - Debt Service'!M$28/12,0)),"-")</f>
        <v>0</v>
      </c>
      <c r="P82" s="359">
        <f>IFERROR(IF(-SUM(P$21:P81)+P$16&lt;0.000001,0,IF($C82&gt;='H-32A-WP06 - Debt Service'!N$25,'H-32A-WP06 - Debt Service'!N$28/12,0)),"-")</f>
        <v>0</v>
      </c>
      <c r="Q82" s="449"/>
      <c r="R82" s="351">
        <f t="shared" si="1"/>
        <v>2024</v>
      </c>
      <c r="S82" s="368">
        <f t="shared" si="3"/>
        <v>45323</v>
      </c>
      <c r="T82" s="735">
        <v>5720.2245521727373</v>
      </c>
      <c r="U82" s="359">
        <f>IFERROR(IF(-SUM(U$33:U81)+U$16&lt;0.000001,0,IF($C82&gt;='H-32A-WP06 - Debt Service'!R$25,'H-32A-WP06 - Debt Service'!R$28/12,0)),"-")</f>
        <v>0</v>
      </c>
      <c r="V82" s="359">
        <f>IFERROR(IF(-SUM(V$21:V81)+V$16&lt;0.000001,0,IF($C82&gt;='H-32A-WP06 - Debt Service'!S$25,'H-32A-WP06 - Debt Service'!S$28/12,0)),"-")</f>
        <v>0</v>
      </c>
      <c r="W82" s="359">
        <f>IFERROR(IF(-SUM(W$21:W81)+W$16&lt;0.000001,0,IF($C82&gt;='H-32A-WP06 - Debt Service'!T$25,'H-32A-WP06 - Debt Service'!T$28/12,0)),"-")</f>
        <v>0</v>
      </c>
      <c r="X82" s="359">
        <f>IFERROR(IF(-SUM(X$21:X81)+X$16&lt;0.000001,0,IF($C82&gt;='H-32A-WP06 - Debt Service'!U$25,'H-32A-WP06 - Debt Service'!U$28/12,0)),"-")</f>
        <v>0</v>
      </c>
      <c r="Y82" s="359">
        <f>IFERROR(IF(-SUM(Y$21:Y81)+Y$16&lt;0.000001,0,IF($C82&gt;='H-32A-WP06 - Debt Service'!W$25,'H-32A-WP06 - Debt Service'!V$28/12,0)),"-")</f>
        <v>0</v>
      </c>
      <c r="Z82" s="359">
        <f>IFERROR(IF(-SUM(Z$21:Z81)+Z$16&lt;0.000001,0,IF($C82&gt;='H-32A-WP06 - Debt Service'!W$25,'H-32A-WP06 - Debt Service'!W$28/12,0)),"-")</f>
        <v>0</v>
      </c>
      <c r="AA82" s="359">
        <f>IFERROR(IF(-SUM(AA$21:AA81)+AA$16&lt;0.000001,0,IF($C82&gt;='H-32A-WP06 - Debt Service'!Y$25,'H-32A-WP06 - Debt Service'!X$28/12,0)),"-")</f>
        <v>0</v>
      </c>
      <c r="AB82" s="359">
        <f>IFERROR(IF(-SUM(AB$21:AB81)+AB$16&lt;0.000001,0,IF($C82&gt;='H-32A-WP06 - Debt Service'!Y$25,'H-32A-WP06 - Debt Service'!Y$28/12,0)),"-")</f>
        <v>0</v>
      </c>
      <c r="AC82" s="359">
        <f>IFERROR(IF(-SUM(AC$21:AC81)+AC$16&lt;0.000001,0,IF($C82&gt;='H-32A-WP06 - Debt Service'!Z$25,'H-32A-WP06 - Debt Service'!Z$28/12,0)),"-")</f>
        <v>0</v>
      </c>
      <c r="AD82" s="359">
        <f>IFERROR(IF(-SUM(AD$21:AD81)+AD$16&lt;0.000001,0,IF($C82&gt;='H-32A-WP06 - Debt Service'!AB$25,'H-32A-WP06 - Debt Service'!AA$28/12,0)),"-")</f>
        <v>0</v>
      </c>
      <c r="AE82" s="359">
        <f>IFERROR(IF(-SUM(AE$21:AE81)+AE$16&lt;0.000001,0,IF($C82&gt;='H-32A-WP06 - Debt Service'!AC$25,'H-32A-WP06 - Debt Service'!AB$28/12,0)),"-")</f>
        <v>0</v>
      </c>
      <c r="AF82" s="359">
        <f>IFERROR(IF(-SUM(AF$21:AF81)+AF$16&lt;0.000001,0,IF($C82&gt;='H-32A-WP06 - Debt Service'!AD$25,'H-32A-WP06 - Debt Service'!AC$28/12,0)),"-")</f>
        <v>0</v>
      </c>
    </row>
    <row r="83" spans="2:32">
      <c r="B83" s="351">
        <f t="shared" si="0"/>
        <v>2024</v>
      </c>
      <c r="C83" s="368">
        <f t="shared" si="2"/>
        <v>45352</v>
      </c>
      <c r="D83" s="735">
        <v>216215.22115809171</v>
      </c>
      <c r="E83" s="359">
        <f>IFERROR(IF(-SUM(E$33:E82)+E$16&lt;0.000001,0,IF($C83&gt;='H-32A-WP06 - Debt Service'!C$25,'H-32A-WP06 - Debt Service'!C$28/12,0)),"-")</f>
        <v>0</v>
      </c>
      <c r="F83" s="359">
        <f>IFERROR(IF(-SUM(F$33:F82)+F$16&lt;0.000001,0,IF($C83&gt;='H-32A-WP06 - Debt Service'!D$25,'H-32A-WP06 - Debt Service'!D$28/12,0)),"-")</f>
        <v>0</v>
      </c>
      <c r="G83" s="359">
        <f>IFERROR(IF(-SUM(G$33:G82)+G$16&lt;0.000001,0,IF($C83&gt;='H-32A-WP06 - Debt Service'!E$25,'H-32A-WP06 - Debt Service'!E$28/12,0)),"-")</f>
        <v>0</v>
      </c>
      <c r="H83" s="359">
        <f>IFERROR(IF(-SUM(H$21:H82)+H$16&lt;0.000001,0,IF($C83&gt;='H-32A-WP06 - Debt Service'!F$25,'H-32A-WP06 - Debt Service'!F$28/12,0)),"-")</f>
        <v>0</v>
      </c>
      <c r="I83" s="359">
        <f>IFERROR(IF(-SUM(I$21:I82)+I$16&lt;0.000001,0,IF($C83&gt;='H-32A-WP06 - Debt Service'!G$25,'H-32A-WP06 - Debt Service'!G$28/12,0)),"-")</f>
        <v>0</v>
      </c>
      <c r="J83" s="359">
        <f>IFERROR(IF(-SUM(J$21:J82)+J$16&lt;0.000001,0,IF($C83&gt;='H-32A-WP06 - Debt Service'!H$25,'H-32A-WP06 - Debt Service'!H$28/12,0)),"-")</f>
        <v>0</v>
      </c>
      <c r="K83" s="359">
        <f>IFERROR(IF(-SUM(K$21:K82)+K$16&lt;0.000001,0,IF($C83&gt;='H-32A-WP06 - Debt Service'!I$25,'H-32A-WP06 - Debt Service'!I$28/12,0)),"-")</f>
        <v>0</v>
      </c>
      <c r="L83" s="359">
        <f>IFERROR(IF(-SUM(L$21:L82)+L$16&lt;0.000001,0,IF($C83&gt;='H-32A-WP06 - Debt Service'!J$25,'H-32A-WP06 - Debt Service'!J$28/12,0)),"-")</f>
        <v>0</v>
      </c>
      <c r="M83" s="359">
        <f>IFERROR(IF(-SUM(M$21:M82)+M$16&lt;0.000001,0,IF($C83&gt;='H-32A-WP06 - Debt Service'!K$25,'H-32A-WP06 - Debt Service'!K$28/12,0)),"-")</f>
        <v>0</v>
      </c>
      <c r="N83" s="359">
        <f>IFERROR(IF(-SUM(N$21:N82)+N$16&lt;0.000001,0,IF($C83&gt;='H-32A-WP06 - Debt Service'!L$25,'H-32A-WP06 - Debt Service'!L$28/12,0)),"-")</f>
        <v>0</v>
      </c>
      <c r="O83" s="359">
        <f>IFERROR(IF(-SUM(O$21:O82)+O$16&lt;0.000001,0,IF($C83&gt;='H-32A-WP06 - Debt Service'!M$25,'H-32A-WP06 - Debt Service'!M$28/12,0)),"-")</f>
        <v>0</v>
      </c>
      <c r="P83" s="359">
        <f>IFERROR(IF(-SUM(P$21:P82)+P$16&lt;0.000001,0,IF($C83&gt;='H-32A-WP06 - Debt Service'!N$25,'H-32A-WP06 - Debt Service'!N$28/12,0)),"-")</f>
        <v>0</v>
      </c>
      <c r="Q83" s="449"/>
      <c r="R83" s="351">
        <f t="shared" si="1"/>
        <v>2024</v>
      </c>
      <c r="S83" s="368">
        <f t="shared" si="3"/>
        <v>45352</v>
      </c>
      <c r="T83" s="735">
        <v>5720.2245521727373</v>
      </c>
      <c r="U83" s="359">
        <f>IFERROR(IF(-SUM(U$33:U82)+U$16&lt;0.000001,0,IF($C83&gt;='H-32A-WP06 - Debt Service'!R$25,'H-32A-WP06 - Debt Service'!R$28/12,0)),"-")</f>
        <v>0</v>
      </c>
      <c r="V83" s="359">
        <f>IFERROR(IF(-SUM(V$21:V82)+V$16&lt;0.000001,0,IF($C83&gt;='H-32A-WP06 - Debt Service'!S$25,'H-32A-WP06 - Debt Service'!S$28/12,0)),"-")</f>
        <v>0</v>
      </c>
      <c r="W83" s="359">
        <f>IFERROR(IF(-SUM(W$21:W82)+W$16&lt;0.000001,0,IF($C83&gt;='H-32A-WP06 - Debt Service'!T$25,'H-32A-WP06 - Debt Service'!T$28/12,0)),"-")</f>
        <v>0</v>
      </c>
      <c r="X83" s="359">
        <f>IFERROR(IF(-SUM(X$21:X82)+X$16&lt;0.000001,0,IF($C83&gt;='H-32A-WP06 - Debt Service'!U$25,'H-32A-WP06 - Debt Service'!U$28/12,0)),"-")</f>
        <v>0</v>
      </c>
      <c r="Y83" s="359">
        <f>IFERROR(IF(-SUM(Y$21:Y82)+Y$16&lt;0.000001,0,IF($C83&gt;='H-32A-WP06 - Debt Service'!W$25,'H-32A-WP06 - Debt Service'!V$28/12,0)),"-")</f>
        <v>0</v>
      </c>
      <c r="Z83" s="359">
        <f>IFERROR(IF(-SUM(Z$21:Z82)+Z$16&lt;0.000001,0,IF($C83&gt;='H-32A-WP06 - Debt Service'!W$25,'H-32A-WP06 - Debt Service'!W$28/12,0)),"-")</f>
        <v>0</v>
      </c>
      <c r="AA83" s="359">
        <f>IFERROR(IF(-SUM(AA$21:AA82)+AA$16&lt;0.000001,0,IF($C83&gt;='H-32A-WP06 - Debt Service'!Y$25,'H-32A-WP06 - Debt Service'!X$28/12,0)),"-")</f>
        <v>0</v>
      </c>
      <c r="AB83" s="359">
        <f>IFERROR(IF(-SUM(AB$21:AB82)+AB$16&lt;0.000001,0,IF($C83&gt;='H-32A-WP06 - Debt Service'!Y$25,'H-32A-WP06 - Debt Service'!Y$28/12,0)),"-")</f>
        <v>0</v>
      </c>
      <c r="AC83" s="359">
        <f>IFERROR(IF(-SUM(AC$21:AC82)+AC$16&lt;0.000001,0,IF($C83&gt;='H-32A-WP06 - Debt Service'!Z$25,'H-32A-WP06 - Debt Service'!Z$28/12,0)),"-")</f>
        <v>0</v>
      </c>
      <c r="AD83" s="359">
        <f>IFERROR(IF(-SUM(AD$21:AD82)+AD$16&lt;0.000001,0,IF($C83&gt;='H-32A-WP06 - Debt Service'!AB$25,'H-32A-WP06 - Debt Service'!AA$28/12,0)),"-")</f>
        <v>0</v>
      </c>
      <c r="AE83" s="359">
        <f>IFERROR(IF(-SUM(AE$21:AE82)+AE$16&lt;0.000001,0,IF($C83&gt;='H-32A-WP06 - Debt Service'!AC$25,'H-32A-WP06 - Debt Service'!AB$28/12,0)),"-")</f>
        <v>0</v>
      </c>
      <c r="AF83" s="359">
        <f>IFERROR(IF(-SUM(AF$21:AF82)+AF$16&lt;0.000001,0,IF($C83&gt;='H-32A-WP06 - Debt Service'!AD$25,'H-32A-WP06 - Debt Service'!AC$28/12,0)),"-")</f>
        <v>0</v>
      </c>
    </row>
    <row r="84" spans="2:32">
      <c r="B84" s="351">
        <f t="shared" si="0"/>
        <v>2024</v>
      </c>
      <c r="C84" s="368">
        <f t="shared" si="2"/>
        <v>45383</v>
      </c>
      <c r="D84" s="735">
        <v>216215.22115809171</v>
      </c>
      <c r="E84" s="359">
        <f>IFERROR(IF(-SUM(E$33:E83)+E$16&lt;0.000001,0,IF($C84&gt;='H-32A-WP06 - Debt Service'!C$25,'H-32A-WP06 - Debt Service'!C$28/12,0)),"-")</f>
        <v>0</v>
      </c>
      <c r="F84" s="359">
        <f>IFERROR(IF(-SUM(F$33:F83)+F$16&lt;0.000001,0,IF($C84&gt;='H-32A-WP06 - Debt Service'!D$25,'H-32A-WP06 - Debt Service'!D$28/12,0)),"-")</f>
        <v>0</v>
      </c>
      <c r="G84" s="359">
        <f>IFERROR(IF(-SUM(G$33:G83)+G$16&lt;0.000001,0,IF($C84&gt;='H-32A-WP06 - Debt Service'!E$25,'H-32A-WP06 - Debt Service'!E$28/12,0)),"-")</f>
        <v>0</v>
      </c>
      <c r="H84" s="359">
        <f>IFERROR(IF(-SUM(H$21:H83)+H$16&lt;0.000001,0,IF($C84&gt;='H-32A-WP06 - Debt Service'!F$25,'H-32A-WP06 - Debt Service'!F$28/12,0)),"-")</f>
        <v>0</v>
      </c>
      <c r="I84" s="359">
        <f>IFERROR(IF(-SUM(I$21:I83)+I$16&lt;0.000001,0,IF($C84&gt;='H-32A-WP06 - Debt Service'!G$25,'H-32A-WP06 - Debt Service'!G$28/12,0)),"-")</f>
        <v>0</v>
      </c>
      <c r="J84" s="359">
        <f>IFERROR(IF(-SUM(J$21:J83)+J$16&lt;0.000001,0,IF($C84&gt;='H-32A-WP06 - Debt Service'!H$25,'H-32A-WP06 - Debt Service'!H$28/12,0)),"-")</f>
        <v>0</v>
      </c>
      <c r="K84" s="359">
        <f>IFERROR(IF(-SUM(K$21:K83)+K$16&lt;0.000001,0,IF($C84&gt;='H-32A-WP06 - Debt Service'!I$25,'H-32A-WP06 - Debt Service'!I$28/12,0)),"-")</f>
        <v>0</v>
      </c>
      <c r="L84" s="359">
        <f>IFERROR(IF(-SUM(L$21:L83)+L$16&lt;0.000001,0,IF($C84&gt;='H-32A-WP06 - Debt Service'!J$25,'H-32A-WP06 - Debt Service'!J$28/12,0)),"-")</f>
        <v>0</v>
      </c>
      <c r="M84" s="359">
        <f>IFERROR(IF(-SUM(M$21:M83)+M$16&lt;0.000001,0,IF($C84&gt;='H-32A-WP06 - Debt Service'!K$25,'H-32A-WP06 - Debt Service'!K$28/12,0)),"-")</f>
        <v>0</v>
      </c>
      <c r="N84" s="359">
        <f>IFERROR(IF(-SUM(N$21:N83)+N$16&lt;0.000001,0,IF($C84&gt;='H-32A-WP06 - Debt Service'!L$25,'H-32A-WP06 - Debt Service'!L$28/12,0)),"-")</f>
        <v>0</v>
      </c>
      <c r="O84" s="359">
        <f>IFERROR(IF(-SUM(O$21:O83)+O$16&lt;0.000001,0,IF($C84&gt;='H-32A-WP06 - Debt Service'!M$25,'H-32A-WP06 - Debt Service'!M$28/12,0)),"-")</f>
        <v>0</v>
      </c>
      <c r="P84" s="359">
        <f>IFERROR(IF(-SUM(P$21:P83)+P$16&lt;0.000001,0,IF($C84&gt;='H-32A-WP06 - Debt Service'!N$25,'H-32A-WP06 - Debt Service'!N$28/12,0)),"-")</f>
        <v>0</v>
      </c>
      <c r="Q84" s="449"/>
      <c r="R84" s="351">
        <f t="shared" si="1"/>
        <v>2024</v>
      </c>
      <c r="S84" s="368">
        <f t="shared" si="3"/>
        <v>45383</v>
      </c>
      <c r="T84" s="735">
        <v>5720.2245521727373</v>
      </c>
      <c r="U84" s="359">
        <f>IFERROR(IF(-SUM(U$33:U83)+U$16&lt;0.000001,0,IF($C84&gt;='H-32A-WP06 - Debt Service'!R$25,'H-32A-WP06 - Debt Service'!R$28/12,0)),"-")</f>
        <v>0</v>
      </c>
      <c r="V84" s="359">
        <f>IFERROR(IF(-SUM(V$21:V83)+V$16&lt;0.000001,0,IF($C84&gt;='H-32A-WP06 - Debt Service'!S$25,'H-32A-WP06 - Debt Service'!S$28/12,0)),"-")</f>
        <v>0</v>
      </c>
      <c r="W84" s="359">
        <f>IFERROR(IF(-SUM(W$21:W83)+W$16&lt;0.000001,0,IF($C84&gt;='H-32A-WP06 - Debt Service'!T$25,'H-32A-WP06 - Debt Service'!T$28/12,0)),"-")</f>
        <v>0</v>
      </c>
      <c r="X84" s="359">
        <f>IFERROR(IF(-SUM(X$21:X83)+X$16&lt;0.000001,0,IF($C84&gt;='H-32A-WP06 - Debt Service'!U$25,'H-32A-WP06 - Debt Service'!U$28/12,0)),"-")</f>
        <v>0</v>
      </c>
      <c r="Y84" s="359">
        <f>IFERROR(IF(-SUM(Y$21:Y83)+Y$16&lt;0.000001,0,IF($C84&gt;='H-32A-WP06 - Debt Service'!W$25,'H-32A-WP06 - Debt Service'!V$28/12,0)),"-")</f>
        <v>0</v>
      </c>
      <c r="Z84" s="359">
        <f>IFERROR(IF(-SUM(Z$21:Z83)+Z$16&lt;0.000001,0,IF($C84&gt;='H-32A-WP06 - Debt Service'!W$25,'H-32A-WP06 - Debt Service'!W$28/12,0)),"-")</f>
        <v>0</v>
      </c>
      <c r="AA84" s="359">
        <f>IFERROR(IF(-SUM(AA$21:AA83)+AA$16&lt;0.000001,0,IF($C84&gt;='H-32A-WP06 - Debt Service'!Y$25,'H-32A-WP06 - Debt Service'!X$28/12,0)),"-")</f>
        <v>0</v>
      </c>
      <c r="AB84" s="359">
        <f>IFERROR(IF(-SUM(AB$21:AB83)+AB$16&lt;0.000001,0,IF($C84&gt;='H-32A-WP06 - Debt Service'!Y$25,'H-32A-WP06 - Debt Service'!Y$28/12,0)),"-")</f>
        <v>0</v>
      </c>
      <c r="AC84" s="359">
        <f>IFERROR(IF(-SUM(AC$21:AC83)+AC$16&lt;0.000001,0,IF($C84&gt;='H-32A-WP06 - Debt Service'!Z$25,'H-32A-WP06 - Debt Service'!Z$28/12,0)),"-")</f>
        <v>0</v>
      </c>
      <c r="AD84" s="359">
        <f>IFERROR(IF(-SUM(AD$21:AD83)+AD$16&lt;0.000001,0,IF($C84&gt;='H-32A-WP06 - Debt Service'!AB$25,'H-32A-WP06 - Debt Service'!AA$28/12,0)),"-")</f>
        <v>0</v>
      </c>
      <c r="AE84" s="359">
        <f>IFERROR(IF(-SUM(AE$21:AE83)+AE$16&lt;0.000001,0,IF($C84&gt;='H-32A-WP06 - Debt Service'!AC$25,'H-32A-WP06 - Debt Service'!AB$28/12,0)),"-")</f>
        <v>0</v>
      </c>
      <c r="AF84" s="359">
        <f>IFERROR(IF(-SUM(AF$21:AF83)+AF$16&lt;0.000001,0,IF($C84&gt;='H-32A-WP06 - Debt Service'!AD$25,'H-32A-WP06 - Debt Service'!AC$28/12,0)),"-")</f>
        <v>0</v>
      </c>
    </row>
    <row r="85" spans="2:32">
      <c r="B85" s="351">
        <f t="shared" si="0"/>
        <v>2024</v>
      </c>
      <c r="C85" s="368">
        <f t="shared" si="2"/>
        <v>45413</v>
      </c>
      <c r="D85" s="735">
        <v>216215.22115809171</v>
      </c>
      <c r="E85" s="359">
        <f>IFERROR(IF(-SUM(E$33:E84)+E$16&lt;0.000001,0,IF($C85&gt;='H-32A-WP06 - Debt Service'!C$25,'H-32A-WP06 - Debt Service'!C$28/12,0)),"-")</f>
        <v>0</v>
      </c>
      <c r="F85" s="359">
        <f>IFERROR(IF(-SUM(F$33:F84)+F$16&lt;0.000001,0,IF($C85&gt;='H-32A-WP06 - Debt Service'!D$25,'H-32A-WP06 - Debt Service'!D$28/12,0)),"-")</f>
        <v>0</v>
      </c>
      <c r="G85" s="359">
        <f>IFERROR(IF(-SUM(G$33:G84)+G$16&lt;0.000001,0,IF($C85&gt;='H-32A-WP06 - Debt Service'!E$25,'H-32A-WP06 - Debt Service'!E$28/12,0)),"-")</f>
        <v>0</v>
      </c>
      <c r="H85" s="359">
        <f>IFERROR(IF(-SUM(H$21:H84)+H$16&lt;0.000001,0,IF($C85&gt;='H-32A-WP06 - Debt Service'!F$25,'H-32A-WP06 - Debt Service'!F$28/12,0)),"-")</f>
        <v>0</v>
      </c>
      <c r="I85" s="359">
        <f>IFERROR(IF(-SUM(I$21:I84)+I$16&lt;0.000001,0,IF($C85&gt;='H-32A-WP06 - Debt Service'!G$25,'H-32A-WP06 - Debt Service'!G$28/12,0)),"-")</f>
        <v>0</v>
      </c>
      <c r="J85" s="359">
        <f>IFERROR(IF(-SUM(J$21:J84)+J$16&lt;0.000001,0,IF($C85&gt;='H-32A-WP06 - Debt Service'!H$25,'H-32A-WP06 - Debt Service'!H$28/12,0)),"-")</f>
        <v>0</v>
      </c>
      <c r="K85" s="359">
        <f>IFERROR(IF(-SUM(K$21:K84)+K$16&lt;0.000001,0,IF($C85&gt;='H-32A-WP06 - Debt Service'!I$25,'H-32A-WP06 - Debt Service'!I$28/12,0)),"-")</f>
        <v>0</v>
      </c>
      <c r="L85" s="359">
        <f>IFERROR(IF(-SUM(L$21:L84)+L$16&lt;0.000001,0,IF($C85&gt;='H-32A-WP06 - Debt Service'!J$25,'H-32A-WP06 - Debt Service'!J$28/12,0)),"-")</f>
        <v>0</v>
      </c>
      <c r="M85" s="359">
        <f>IFERROR(IF(-SUM(M$21:M84)+M$16&lt;0.000001,0,IF($C85&gt;='H-32A-WP06 - Debt Service'!K$25,'H-32A-WP06 - Debt Service'!K$28/12,0)),"-")</f>
        <v>0</v>
      </c>
      <c r="N85" s="359">
        <f>IFERROR(IF(-SUM(N$21:N84)+N$16&lt;0.000001,0,IF($C85&gt;='H-32A-WP06 - Debt Service'!L$25,'H-32A-WP06 - Debt Service'!L$28/12,0)),"-")</f>
        <v>0</v>
      </c>
      <c r="O85" s="359">
        <f>IFERROR(IF(-SUM(O$21:O84)+O$16&lt;0.000001,0,IF($C85&gt;='H-32A-WP06 - Debt Service'!M$25,'H-32A-WP06 - Debt Service'!M$28/12,0)),"-")</f>
        <v>0</v>
      </c>
      <c r="P85" s="359">
        <f>IFERROR(IF(-SUM(P$21:P84)+P$16&lt;0.000001,0,IF($C85&gt;='H-32A-WP06 - Debt Service'!N$25,'H-32A-WP06 - Debt Service'!N$28/12,0)),"-")</f>
        <v>0</v>
      </c>
      <c r="Q85" s="449"/>
      <c r="R85" s="351">
        <f t="shared" si="1"/>
        <v>2024</v>
      </c>
      <c r="S85" s="368">
        <f t="shared" si="3"/>
        <v>45413</v>
      </c>
      <c r="T85" s="735">
        <v>5720.2245521727373</v>
      </c>
      <c r="U85" s="359">
        <f>IFERROR(IF(-SUM(U$33:U84)+U$16&lt;0.000001,0,IF($C85&gt;='H-32A-WP06 - Debt Service'!R$25,'H-32A-WP06 - Debt Service'!R$28/12,0)),"-")</f>
        <v>0</v>
      </c>
      <c r="V85" s="359">
        <f>IFERROR(IF(-SUM(V$21:V84)+V$16&lt;0.000001,0,IF($C85&gt;='H-32A-WP06 - Debt Service'!S$25,'H-32A-WP06 - Debt Service'!S$28/12,0)),"-")</f>
        <v>0</v>
      </c>
      <c r="W85" s="359">
        <f>IFERROR(IF(-SUM(W$21:W84)+W$16&lt;0.000001,0,IF($C85&gt;='H-32A-WP06 - Debt Service'!T$25,'H-32A-WP06 - Debt Service'!T$28/12,0)),"-")</f>
        <v>0</v>
      </c>
      <c r="X85" s="359">
        <f>IFERROR(IF(-SUM(X$21:X84)+X$16&lt;0.000001,0,IF($C85&gt;='H-32A-WP06 - Debt Service'!U$25,'H-32A-WP06 - Debt Service'!U$28/12,0)),"-")</f>
        <v>0</v>
      </c>
      <c r="Y85" s="359">
        <f>IFERROR(IF(-SUM(Y$21:Y84)+Y$16&lt;0.000001,0,IF($C85&gt;='H-32A-WP06 - Debt Service'!W$25,'H-32A-WP06 - Debt Service'!V$28/12,0)),"-")</f>
        <v>0</v>
      </c>
      <c r="Z85" s="359">
        <f>IFERROR(IF(-SUM(Z$21:Z84)+Z$16&lt;0.000001,0,IF($C85&gt;='H-32A-WP06 - Debt Service'!W$25,'H-32A-WP06 - Debt Service'!W$28/12,0)),"-")</f>
        <v>0</v>
      </c>
      <c r="AA85" s="359">
        <f>IFERROR(IF(-SUM(AA$21:AA84)+AA$16&lt;0.000001,0,IF($C85&gt;='H-32A-WP06 - Debt Service'!Y$25,'H-32A-WP06 - Debt Service'!X$28/12,0)),"-")</f>
        <v>0</v>
      </c>
      <c r="AB85" s="359">
        <f>IFERROR(IF(-SUM(AB$21:AB84)+AB$16&lt;0.000001,0,IF($C85&gt;='H-32A-WP06 - Debt Service'!Y$25,'H-32A-WP06 - Debt Service'!Y$28/12,0)),"-")</f>
        <v>0</v>
      </c>
      <c r="AC85" s="359">
        <f>IFERROR(IF(-SUM(AC$21:AC84)+AC$16&lt;0.000001,0,IF($C85&gt;='H-32A-WP06 - Debt Service'!Z$25,'H-32A-WP06 - Debt Service'!Z$28/12,0)),"-")</f>
        <v>0</v>
      </c>
      <c r="AD85" s="359">
        <f>IFERROR(IF(-SUM(AD$21:AD84)+AD$16&lt;0.000001,0,IF($C85&gt;='H-32A-WP06 - Debt Service'!AB$25,'H-32A-WP06 - Debt Service'!AA$28/12,0)),"-")</f>
        <v>0</v>
      </c>
      <c r="AE85" s="359">
        <f>IFERROR(IF(-SUM(AE$21:AE84)+AE$16&lt;0.000001,0,IF($C85&gt;='H-32A-WP06 - Debt Service'!AC$25,'H-32A-WP06 - Debt Service'!AB$28/12,0)),"-")</f>
        <v>0</v>
      </c>
      <c r="AF85" s="359">
        <f>IFERROR(IF(-SUM(AF$21:AF84)+AF$16&lt;0.000001,0,IF($C85&gt;='H-32A-WP06 - Debt Service'!AD$25,'H-32A-WP06 - Debt Service'!AC$28/12,0)),"-")</f>
        <v>0</v>
      </c>
    </row>
    <row r="86" spans="2:32">
      <c r="B86" s="351">
        <f t="shared" ref="B86:B149" si="4">YEAR(C86)</f>
        <v>2024</v>
      </c>
      <c r="C86" s="368">
        <f t="shared" si="2"/>
        <v>45444</v>
      </c>
      <c r="D86" s="735">
        <v>216215.22115809171</v>
      </c>
      <c r="E86" s="359">
        <f>IFERROR(IF(-SUM(E$33:E85)+E$16&lt;0.000001,0,IF($C86&gt;='H-32A-WP06 - Debt Service'!C$25,'H-32A-WP06 - Debt Service'!C$28/12,0)),"-")</f>
        <v>0</v>
      </c>
      <c r="F86" s="359">
        <f>IFERROR(IF(-SUM(F$33:F85)+F$16&lt;0.000001,0,IF($C86&gt;='H-32A-WP06 - Debt Service'!D$25,'H-32A-WP06 - Debt Service'!D$28/12,0)),"-")</f>
        <v>0</v>
      </c>
      <c r="G86" s="359">
        <f>IFERROR(IF(-SUM(G$33:G85)+G$16&lt;0.000001,0,IF($C86&gt;='H-32A-WP06 - Debt Service'!E$25,'H-32A-WP06 - Debt Service'!E$28/12,0)),"-")</f>
        <v>0</v>
      </c>
      <c r="H86" s="359">
        <f>IFERROR(IF(-SUM(H$21:H85)+H$16&lt;0.000001,0,IF($C86&gt;='H-32A-WP06 - Debt Service'!F$25,'H-32A-WP06 - Debt Service'!F$28/12,0)),"-")</f>
        <v>0</v>
      </c>
      <c r="I86" s="359">
        <f>IFERROR(IF(-SUM(I$21:I85)+I$16&lt;0.000001,0,IF($C86&gt;='H-32A-WP06 - Debt Service'!G$25,'H-32A-WP06 - Debt Service'!G$28/12,0)),"-")</f>
        <v>0</v>
      </c>
      <c r="J86" s="359">
        <f>IFERROR(IF(-SUM(J$21:J85)+J$16&lt;0.000001,0,IF($C86&gt;='H-32A-WP06 - Debt Service'!H$25,'H-32A-WP06 - Debt Service'!H$28/12,0)),"-")</f>
        <v>0</v>
      </c>
      <c r="K86" s="359">
        <f>IFERROR(IF(-SUM(K$21:K85)+K$16&lt;0.000001,0,IF($C86&gt;='H-32A-WP06 - Debt Service'!I$25,'H-32A-WP06 - Debt Service'!I$28/12,0)),"-")</f>
        <v>0</v>
      </c>
      <c r="L86" s="359">
        <f>IFERROR(IF(-SUM(L$21:L85)+L$16&lt;0.000001,0,IF($C86&gt;='H-32A-WP06 - Debt Service'!J$25,'H-32A-WP06 - Debt Service'!J$28/12,0)),"-")</f>
        <v>0</v>
      </c>
      <c r="M86" s="359">
        <f>IFERROR(IF(-SUM(M$21:M85)+M$16&lt;0.000001,0,IF($C86&gt;='H-32A-WP06 - Debt Service'!K$25,'H-32A-WP06 - Debt Service'!K$28/12,0)),"-")</f>
        <v>0</v>
      </c>
      <c r="N86" s="359">
        <f>IFERROR(IF(-SUM(N$21:N85)+N$16&lt;0.000001,0,IF($C86&gt;='H-32A-WP06 - Debt Service'!L$25,'H-32A-WP06 - Debt Service'!L$28/12,0)),"-")</f>
        <v>0</v>
      </c>
      <c r="O86" s="359">
        <f>IFERROR(IF(-SUM(O$21:O85)+O$16&lt;0.000001,0,IF($C86&gt;='H-32A-WP06 - Debt Service'!M$25,'H-32A-WP06 - Debt Service'!M$28/12,0)),"-")</f>
        <v>0</v>
      </c>
      <c r="P86" s="359">
        <f>IFERROR(IF(-SUM(P$21:P85)+P$16&lt;0.000001,0,IF($C86&gt;='H-32A-WP06 - Debt Service'!N$25,'H-32A-WP06 - Debt Service'!N$28/12,0)),"-")</f>
        <v>0</v>
      </c>
      <c r="Q86" s="449"/>
      <c r="R86" s="351">
        <f t="shared" ref="R86:R149" si="5">YEAR(S86)</f>
        <v>2024</v>
      </c>
      <c r="S86" s="368">
        <f t="shared" si="3"/>
        <v>45444</v>
      </c>
      <c r="T86" s="735">
        <v>5720.2245521727373</v>
      </c>
      <c r="U86" s="359">
        <f>IFERROR(IF(-SUM(U$33:U85)+U$16&lt;0.000001,0,IF($C86&gt;='H-32A-WP06 - Debt Service'!R$25,'H-32A-WP06 - Debt Service'!R$28/12,0)),"-")</f>
        <v>0</v>
      </c>
      <c r="V86" s="359">
        <f>IFERROR(IF(-SUM(V$21:V85)+V$16&lt;0.000001,0,IF($C86&gt;='H-32A-WP06 - Debt Service'!S$25,'H-32A-WP06 - Debt Service'!S$28/12,0)),"-")</f>
        <v>0</v>
      </c>
      <c r="W86" s="359">
        <f>IFERROR(IF(-SUM(W$21:W85)+W$16&lt;0.000001,0,IF($C86&gt;='H-32A-WP06 - Debt Service'!T$25,'H-32A-WP06 - Debt Service'!T$28/12,0)),"-")</f>
        <v>0</v>
      </c>
      <c r="X86" s="359">
        <f>IFERROR(IF(-SUM(X$21:X85)+X$16&lt;0.000001,0,IF($C86&gt;='H-32A-WP06 - Debt Service'!U$25,'H-32A-WP06 - Debt Service'!U$28/12,0)),"-")</f>
        <v>0</v>
      </c>
      <c r="Y86" s="359">
        <f>IFERROR(IF(-SUM(Y$21:Y85)+Y$16&lt;0.000001,0,IF($C86&gt;='H-32A-WP06 - Debt Service'!W$25,'H-32A-WP06 - Debt Service'!V$28/12,0)),"-")</f>
        <v>0</v>
      </c>
      <c r="Z86" s="359">
        <f>IFERROR(IF(-SUM(Z$21:Z85)+Z$16&lt;0.000001,0,IF($C86&gt;='H-32A-WP06 - Debt Service'!W$25,'H-32A-WP06 - Debt Service'!W$28/12,0)),"-")</f>
        <v>0</v>
      </c>
      <c r="AA86" s="359">
        <f>IFERROR(IF(-SUM(AA$21:AA85)+AA$16&lt;0.000001,0,IF($C86&gt;='H-32A-WP06 - Debt Service'!Y$25,'H-32A-WP06 - Debt Service'!X$28/12,0)),"-")</f>
        <v>0</v>
      </c>
      <c r="AB86" s="359">
        <f>IFERROR(IF(-SUM(AB$21:AB85)+AB$16&lt;0.000001,0,IF($C86&gt;='H-32A-WP06 - Debt Service'!Y$25,'H-32A-WP06 - Debt Service'!Y$28/12,0)),"-")</f>
        <v>0</v>
      </c>
      <c r="AC86" s="359">
        <f>IFERROR(IF(-SUM(AC$21:AC85)+AC$16&lt;0.000001,0,IF($C86&gt;='H-32A-WP06 - Debt Service'!Z$25,'H-32A-WP06 - Debt Service'!Z$28/12,0)),"-")</f>
        <v>0</v>
      </c>
      <c r="AD86" s="359">
        <f>IFERROR(IF(-SUM(AD$21:AD85)+AD$16&lt;0.000001,0,IF($C86&gt;='H-32A-WP06 - Debt Service'!AB$25,'H-32A-WP06 - Debt Service'!AA$28/12,0)),"-")</f>
        <v>0</v>
      </c>
      <c r="AE86" s="359">
        <f>IFERROR(IF(-SUM(AE$21:AE85)+AE$16&lt;0.000001,0,IF($C86&gt;='H-32A-WP06 - Debt Service'!AC$25,'H-32A-WP06 - Debt Service'!AB$28/12,0)),"-")</f>
        <v>0</v>
      </c>
      <c r="AF86" s="359">
        <f>IFERROR(IF(-SUM(AF$21:AF85)+AF$16&lt;0.000001,0,IF($C86&gt;='H-32A-WP06 - Debt Service'!AD$25,'H-32A-WP06 - Debt Service'!AC$28/12,0)),"-")</f>
        <v>0</v>
      </c>
    </row>
    <row r="87" spans="2:32">
      <c r="B87" s="351">
        <f t="shared" si="4"/>
        <v>2024</v>
      </c>
      <c r="C87" s="368">
        <f t="shared" ref="C87:C150" si="6">EOMONTH(C86,0)+1</f>
        <v>45474</v>
      </c>
      <c r="D87" s="735">
        <v>216215.22115809171</v>
      </c>
      <c r="E87" s="359">
        <f>IFERROR(IF(-SUM(E$33:E86)+E$16&lt;0.000001,0,IF($C87&gt;='H-32A-WP06 - Debt Service'!C$25,'H-32A-WP06 - Debt Service'!C$28/12,0)),"-")</f>
        <v>0</v>
      </c>
      <c r="F87" s="359">
        <f>IFERROR(IF(-SUM(F$33:F86)+F$16&lt;0.000001,0,IF($C87&gt;='H-32A-WP06 - Debt Service'!D$25,'H-32A-WP06 - Debt Service'!D$28/12,0)),"-")</f>
        <v>0</v>
      </c>
      <c r="G87" s="359">
        <f>IFERROR(IF(-SUM(G$33:G86)+G$16&lt;0.000001,0,IF($C87&gt;='H-32A-WP06 - Debt Service'!E$25,'H-32A-WP06 - Debt Service'!E$28/12,0)),"-")</f>
        <v>0</v>
      </c>
      <c r="H87" s="359">
        <f>IFERROR(IF(-SUM(H$21:H86)+H$16&lt;0.000001,0,IF($C87&gt;='H-32A-WP06 - Debt Service'!F$25,'H-32A-WP06 - Debt Service'!F$28/12,0)),"-")</f>
        <v>0</v>
      </c>
      <c r="I87" s="359">
        <f>IFERROR(IF(-SUM(I$21:I86)+I$16&lt;0.000001,0,IF($C87&gt;='H-32A-WP06 - Debt Service'!G$25,'H-32A-WP06 - Debt Service'!G$28/12,0)),"-")</f>
        <v>0</v>
      </c>
      <c r="J87" s="359">
        <f>IFERROR(IF(-SUM(J$21:J86)+J$16&lt;0.000001,0,IF($C87&gt;='H-32A-WP06 - Debt Service'!H$25,'H-32A-WP06 - Debt Service'!H$28/12,0)),"-")</f>
        <v>0</v>
      </c>
      <c r="K87" s="359">
        <f>IFERROR(IF(-SUM(K$21:K86)+K$16&lt;0.000001,0,IF($C87&gt;='H-32A-WP06 - Debt Service'!I$25,'H-32A-WP06 - Debt Service'!I$28/12,0)),"-")</f>
        <v>0</v>
      </c>
      <c r="L87" s="359">
        <f>IFERROR(IF(-SUM(L$21:L86)+L$16&lt;0.000001,0,IF($C87&gt;='H-32A-WP06 - Debt Service'!J$25,'H-32A-WP06 - Debt Service'!J$28/12,0)),"-")</f>
        <v>0</v>
      </c>
      <c r="M87" s="359">
        <f>IFERROR(IF(-SUM(M$21:M86)+M$16&lt;0.000001,0,IF($C87&gt;='H-32A-WP06 - Debt Service'!K$25,'H-32A-WP06 - Debt Service'!K$28/12,0)),"-")</f>
        <v>0</v>
      </c>
      <c r="N87" s="359">
        <f>IFERROR(IF(-SUM(N$21:N86)+N$16&lt;0.000001,0,IF($C87&gt;='H-32A-WP06 - Debt Service'!L$25,'H-32A-WP06 - Debt Service'!L$28/12,0)),"-")</f>
        <v>0</v>
      </c>
      <c r="O87" s="359">
        <f>IFERROR(IF(-SUM(O$21:O86)+O$16&lt;0.000001,0,IF($C87&gt;='H-32A-WP06 - Debt Service'!M$25,'H-32A-WP06 - Debt Service'!M$28/12,0)),"-")</f>
        <v>0</v>
      </c>
      <c r="P87" s="359">
        <f>IFERROR(IF(-SUM(P$21:P86)+P$16&lt;0.000001,0,IF($C87&gt;='H-32A-WP06 - Debt Service'!N$25,'H-32A-WP06 - Debt Service'!N$28/12,0)),"-")</f>
        <v>0</v>
      </c>
      <c r="Q87" s="449"/>
      <c r="R87" s="351">
        <f t="shared" si="5"/>
        <v>2024</v>
      </c>
      <c r="S87" s="368">
        <f t="shared" ref="S87:S150" si="7">EOMONTH(S86,0)+1</f>
        <v>45474</v>
      </c>
      <c r="T87" s="735">
        <v>5720.2245521727373</v>
      </c>
      <c r="U87" s="359">
        <f>IFERROR(IF(-SUM(U$33:U86)+U$16&lt;0.000001,0,IF($C87&gt;='H-32A-WP06 - Debt Service'!R$25,'H-32A-WP06 - Debt Service'!R$28/12,0)),"-")</f>
        <v>0</v>
      </c>
      <c r="V87" s="359">
        <f>IFERROR(IF(-SUM(V$21:V86)+V$16&lt;0.000001,0,IF($C87&gt;='H-32A-WP06 - Debt Service'!S$25,'H-32A-WP06 - Debt Service'!S$28/12,0)),"-")</f>
        <v>0</v>
      </c>
      <c r="W87" s="359">
        <f>IFERROR(IF(-SUM(W$21:W86)+W$16&lt;0.000001,0,IF($C87&gt;='H-32A-WP06 - Debt Service'!T$25,'H-32A-WP06 - Debt Service'!T$28/12,0)),"-")</f>
        <v>0</v>
      </c>
      <c r="X87" s="359">
        <f>IFERROR(IF(-SUM(X$21:X86)+X$16&lt;0.000001,0,IF($C87&gt;='H-32A-WP06 - Debt Service'!U$25,'H-32A-WP06 - Debt Service'!U$28/12,0)),"-")</f>
        <v>0</v>
      </c>
      <c r="Y87" s="359">
        <f>IFERROR(IF(-SUM(Y$21:Y86)+Y$16&lt;0.000001,0,IF($C87&gt;='H-32A-WP06 - Debt Service'!W$25,'H-32A-WP06 - Debt Service'!V$28/12,0)),"-")</f>
        <v>0</v>
      </c>
      <c r="Z87" s="359">
        <f>IFERROR(IF(-SUM(Z$21:Z86)+Z$16&lt;0.000001,0,IF($C87&gt;='H-32A-WP06 - Debt Service'!W$25,'H-32A-WP06 - Debt Service'!W$28/12,0)),"-")</f>
        <v>0</v>
      </c>
      <c r="AA87" s="359">
        <f>IFERROR(IF(-SUM(AA$21:AA86)+AA$16&lt;0.000001,0,IF($C87&gt;='H-32A-WP06 - Debt Service'!Y$25,'H-32A-WP06 - Debt Service'!X$28/12,0)),"-")</f>
        <v>0</v>
      </c>
      <c r="AB87" s="359">
        <f>IFERROR(IF(-SUM(AB$21:AB86)+AB$16&lt;0.000001,0,IF($C87&gt;='H-32A-WP06 - Debt Service'!Y$25,'H-32A-WP06 - Debt Service'!Y$28/12,0)),"-")</f>
        <v>0</v>
      </c>
      <c r="AC87" s="359">
        <f>IFERROR(IF(-SUM(AC$21:AC86)+AC$16&lt;0.000001,0,IF($C87&gt;='H-32A-WP06 - Debt Service'!Z$25,'H-32A-WP06 - Debt Service'!Z$28/12,0)),"-")</f>
        <v>0</v>
      </c>
      <c r="AD87" s="359">
        <f>IFERROR(IF(-SUM(AD$21:AD86)+AD$16&lt;0.000001,0,IF($C87&gt;='H-32A-WP06 - Debt Service'!AB$25,'H-32A-WP06 - Debt Service'!AA$28/12,0)),"-")</f>
        <v>0</v>
      </c>
      <c r="AE87" s="359">
        <f>IFERROR(IF(-SUM(AE$21:AE86)+AE$16&lt;0.000001,0,IF($C87&gt;='H-32A-WP06 - Debt Service'!AC$25,'H-32A-WP06 - Debt Service'!AB$28/12,0)),"-")</f>
        <v>0</v>
      </c>
      <c r="AF87" s="359">
        <f>IFERROR(IF(-SUM(AF$21:AF86)+AF$16&lt;0.000001,0,IF($C87&gt;='H-32A-WP06 - Debt Service'!AD$25,'H-32A-WP06 - Debt Service'!AC$28/12,0)),"-")</f>
        <v>0</v>
      </c>
    </row>
    <row r="88" spans="2:32">
      <c r="B88" s="351">
        <f t="shared" si="4"/>
        <v>2024</v>
      </c>
      <c r="C88" s="368">
        <f t="shared" si="6"/>
        <v>45505</v>
      </c>
      <c r="D88" s="735">
        <v>216215.22115809171</v>
      </c>
      <c r="E88" s="359">
        <f>IFERROR(IF(-SUM(E$33:E87)+E$16&lt;0.000001,0,IF($C88&gt;='H-32A-WP06 - Debt Service'!C$25,'H-32A-WP06 - Debt Service'!C$28/12,0)),"-")</f>
        <v>0</v>
      </c>
      <c r="F88" s="359">
        <f>IFERROR(IF(-SUM(F$33:F87)+F$16&lt;0.000001,0,IF($C88&gt;='H-32A-WP06 - Debt Service'!D$25,'H-32A-WP06 - Debt Service'!D$28/12,0)),"-")</f>
        <v>0</v>
      </c>
      <c r="G88" s="359">
        <f>IFERROR(IF(-SUM(G$33:G87)+G$16&lt;0.000001,0,IF($C88&gt;='H-32A-WP06 - Debt Service'!E$25,'H-32A-WP06 - Debt Service'!E$28/12,0)),"-")</f>
        <v>0</v>
      </c>
      <c r="H88" s="359">
        <f>IFERROR(IF(-SUM(H$21:H87)+H$16&lt;0.000001,0,IF($C88&gt;='H-32A-WP06 - Debt Service'!F$25,'H-32A-WP06 - Debt Service'!F$28/12,0)),"-")</f>
        <v>0</v>
      </c>
      <c r="I88" s="359">
        <f>IFERROR(IF(-SUM(I$21:I87)+I$16&lt;0.000001,0,IF($C88&gt;='H-32A-WP06 - Debt Service'!G$25,'H-32A-WP06 - Debt Service'!G$28/12,0)),"-")</f>
        <v>0</v>
      </c>
      <c r="J88" s="359">
        <f>IFERROR(IF(-SUM(J$21:J87)+J$16&lt;0.000001,0,IF($C88&gt;='H-32A-WP06 - Debt Service'!H$25,'H-32A-WP06 - Debt Service'!H$28/12,0)),"-")</f>
        <v>0</v>
      </c>
      <c r="K88" s="359">
        <f>IFERROR(IF(-SUM(K$21:K87)+K$16&lt;0.000001,0,IF($C88&gt;='H-32A-WP06 - Debt Service'!I$25,'H-32A-WP06 - Debt Service'!I$28/12,0)),"-")</f>
        <v>0</v>
      </c>
      <c r="L88" s="359">
        <f>IFERROR(IF(-SUM(L$21:L87)+L$16&lt;0.000001,0,IF($C88&gt;='H-32A-WP06 - Debt Service'!J$25,'H-32A-WP06 - Debt Service'!J$28/12,0)),"-")</f>
        <v>0</v>
      </c>
      <c r="M88" s="359">
        <f>IFERROR(IF(-SUM(M$21:M87)+M$16&lt;0.000001,0,IF($C88&gt;='H-32A-WP06 - Debt Service'!K$25,'H-32A-WP06 - Debt Service'!K$28/12,0)),"-")</f>
        <v>0</v>
      </c>
      <c r="N88" s="359">
        <f>IFERROR(IF(-SUM(N$21:N87)+N$16&lt;0.000001,0,IF($C88&gt;='H-32A-WP06 - Debt Service'!L$25,'H-32A-WP06 - Debt Service'!L$28/12,0)),"-")</f>
        <v>0</v>
      </c>
      <c r="O88" s="359">
        <f>IFERROR(IF(-SUM(O$21:O87)+O$16&lt;0.000001,0,IF($C88&gt;='H-32A-WP06 - Debt Service'!M$25,'H-32A-WP06 - Debt Service'!M$28/12,0)),"-")</f>
        <v>0</v>
      </c>
      <c r="P88" s="359">
        <f>IFERROR(IF(-SUM(P$21:P87)+P$16&lt;0.000001,0,IF($C88&gt;='H-32A-WP06 - Debt Service'!N$25,'H-32A-WP06 - Debt Service'!N$28/12,0)),"-")</f>
        <v>0</v>
      </c>
      <c r="Q88" s="449"/>
      <c r="R88" s="351">
        <f t="shared" si="5"/>
        <v>2024</v>
      </c>
      <c r="S88" s="368">
        <f t="shared" si="7"/>
        <v>45505</v>
      </c>
      <c r="T88" s="735">
        <v>5720.2245521727373</v>
      </c>
      <c r="U88" s="359">
        <f>IFERROR(IF(-SUM(U$33:U87)+U$16&lt;0.000001,0,IF($C88&gt;='H-32A-WP06 - Debt Service'!R$25,'H-32A-WP06 - Debt Service'!R$28/12,0)),"-")</f>
        <v>0</v>
      </c>
      <c r="V88" s="359">
        <f>IFERROR(IF(-SUM(V$21:V87)+V$16&lt;0.000001,0,IF($C88&gt;='H-32A-WP06 - Debt Service'!S$25,'H-32A-WP06 - Debt Service'!S$28/12,0)),"-")</f>
        <v>0</v>
      </c>
      <c r="W88" s="359">
        <f>IFERROR(IF(-SUM(W$21:W87)+W$16&lt;0.000001,0,IF($C88&gt;='H-32A-WP06 - Debt Service'!T$25,'H-32A-WP06 - Debt Service'!T$28/12,0)),"-")</f>
        <v>0</v>
      </c>
      <c r="X88" s="359">
        <f>IFERROR(IF(-SUM(X$21:X87)+X$16&lt;0.000001,0,IF($C88&gt;='H-32A-WP06 - Debt Service'!U$25,'H-32A-WP06 - Debt Service'!U$28/12,0)),"-")</f>
        <v>0</v>
      </c>
      <c r="Y88" s="359">
        <f>IFERROR(IF(-SUM(Y$21:Y87)+Y$16&lt;0.000001,0,IF($C88&gt;='H-32A-WP06 - Debt Service'!W$25,'H-32A-WP06 - Debt Service'!V$28/12,0)),"-")</f>
        <v>0</v>
      </c>
      <c r="Z88" s="359">
        <f>IFERROR(IF(-SUM(Z$21:Z87)+Z$16&lt;0.000001,0,IF($C88&gt;='H-32A-WP06 - Debt Service'!W$25,'H-32A-WP06 - Debt Service'!W$28/12,0)),"-")</f>
        <v>0</v>
      </c>
      <c r="AA88" s="359">
        <f>IFERROR(IF(-SUM(AA$21:AA87)+AA$16&lt;0.000001,0,IF($C88&gt;='H-32A-WP06 - Debt Service'!Y$25,'H-32A-WP06 - Debt Service'!X$28/12,0)),"-")</f>
        <v>0</v>
      </c>
      <c r="AB88" s="359">
        <f>IFERROR(IF(-SUM(AB$21:AB87)+AB$16&lt;0.000001,0,IF($C88&gt;='H-32A-WP06 - Debt Service'!Y$25,'H-32A-WP06 - Debt Service'!Y$28/12,0)),"-")</f>
        <v>0</v>
      </c>
      <c r="AC88" s="359">
        <f>IFERROR(IF(-SUM(AC$21:AC87)+AC$16&lt;0.000001,0,IF($C88&gt;='H-32A-WP06 - Debt Service'!Z$25,'H-32A-WP06 - Debt Service'!Z$28/12,0)),"-")</f>
        <v>0</v>
      </c>
      <c r="AD88" s="359">
        <f>IFERROR(IF(-SUM(AD$21:AD87)+AD$16&lt;0.000001,0,IF($C88&gt;='H-32A-WP06 - Debt Service'!AB$25,'H-32A-WP06 - Debt Service'!AA$28/12,0)),"-")</f>
        <v>0</v>
      </c>
      <c r="AE88" s="359">
        <f>IFERROR(IF(-SUM(AE$21:AE87)+AE$16&lt;0.000001,0,IF($C88&gt;='H-32A-WP06 - Debt Service'!AC$25,'H-32A-WP06 - Debt Service'!AB$28/12,0)),"-")</f>
        <v>0</v>
      </c>
      <c r="AF88" s="359">
        <f>IFERROR(IF(-SUM(AF$21:AF87)+AF$16&lt;0.000001,0,IF($C88&gt;='H-32A-WP06 - Debt Service'!AD$25,'H-32A-WP06 - Debt Service'!AC$28/12,0)),"-")</f>
        <v>0</v>
      </c>
    </row>
    <row r="89" spans="2:32">
      <c r="B89" s="351">
        <f t="shared" si="4"/>
        <v>2024</v>
      </c>
      <c r="C89" s="368">
        <f t="shared" si="6"/>
        <v>45536</v>
      </c>
      <c r="D89" s="735">
        <v>216215.22115809171</v>
      </c>
      <c r="E89" s="359">
        <f>IFERROR(IF(-SUM(E$33:E88)+E$16&lt;0.000001,0,IF($C89&gt;='H-32A-WP06 - Debt Service'!C$25,'H-32A-WP06 - Debt Service'!C$28/12,0)),"-")</f>
        <v>0</v>
      </c>
      <c r="F89" s="359">
        <f>IFERROR(IF(-SUM(F$33:F88)+F$16&lt;0.000001,0,IF($C89&gt;='H-32A-WP06 - Debt Service'!D$25,'H-32A-WP06 - Debt Service'!D$28/12,0)),"-")</f>
        <v>0</v>
      </c>
      <c r="G89" s="359">
        <f>IFERROR(IF(-SUM(G$33:G88)+G$16&lt;0.000001,0,IF($C89&gt;='H-32A-WP06 - Debt Service'!E$25,'H-32A-WP06 - Debt Service'!E$28/12,0)),"-")</f>
        <v>0</v>
      </c>
      <c r="H89" s="359">
        <f>IFERROR(IF(-SUM(H$21:H88)+H$16&lt;0.000001,0,IF($C89&gt;='H-32A-WP06 - Debt Service'!F$25,'H-32A-WP06 - Debt Service'!F$28/12,0)),"-")</f>
        <v>0</v>
      </c>
      <c r="I89" s="359">
        <f>IFERROR(IF(-SUM(I$21:I88)+I$16&lt;0.000001,0,IF($C89&gt;='H-32A-WP06 - Debt Service'!G$25,'H-32A-WP06 - Debt Service'!G$28/12,0)),"-")</f>
        <v>0</v>
      </c>
      <c r="J89" s="359">
        <f>IFERROR(IF(-SUM(J$21:J88)+J$16&lt;0.000001,0,IF($C89&gt;='H-32A-WP06 - Debt Service'!H$25,'H-32A-WP06 - Debt Service'!H$28/12,0)),"-")</f>
        <v>0</v>
      </c>
      <c r="K89" s="359">
        <f>IFERROR(IF(-SUM(K$21:K88)+K$16&lt;0.000001,0,IF($C89&gt;='H-32A-WP06 - Debt Service'!I$25,'H-32A-WP06 - Debt Service'!I$28/12,0)),"-")</f>
        <v>0</v>
      </c>
      <c r="L89" s="359">
        <f>IFERROR(IF(-SUM(L$21:L88)+L$16&lt;0.000001,0,IF($C89&gt;='H-32A-WP06 - Debt Service'!J$25,'H-32A-WP06 - Debt Service'!J$28/12,0)),"-")</f>
        <v>0</v>
      </c>
      <c r="M89" s="359">
        <f>IFERROR(IF(-SUM(M$21:M88)+M$16&lt;0.000001,0,IF($C89&gt;='H-32A-WP06 - Debt Service'!K$25,'H-32A-WP06 - Debt Service'!K$28/12,0)),"-")</f>
        <v>0</v>
      </c>
      <c r="N89" s="359">
        <f>IFERROR(IF(-SUM(N$21:N88)+N$16&lt;0.000001,0,IF($C89&gt;='H-32A-WP06 - Debt Service'!L$25,'H-32A-WP06 - Debt Service'!L$28/12,0)),"-")</f>
        <v>0</v>
      </c>
      <c r="O89" s="359">
        <f>IFERROR(IF(-SUM(O$21:O88)+O$16&lt;0.000001,0,IF($C89&gt;='H-32A-WP06 - Debt Service'!M$25,'H-32A-WP06 - Debt Service'!M$28/12,0)),"-")</f>
        <v>0</v>
      </c>
      <c r="P89" s="359">
        <f>IFERROR(IF(-SUM(P$21:P88)+P$16&lt;0.000001,0,IF($C89&gt;='H-32A-WP06 - Debt Service'!N$25,'H-32A-WP06 - Debt Service'!N$28/12,0)),"-")</f>
        <v>0</v>
      </c>
      <c r="Q89" s="449"/>
      <c r="R89" s="351">
        <f t="shared" si="5"/>
        <v>2024</v>
      </c>
      <c r="S89" s="368">
        <f t="shared" si="7"/>
        <v>45536</v>
      </c>
      <c r="T89" s="735">
        <v>5720.2245521727373</v>
      </c>
      <c r="U89" s="359">
        <f>IFERROR(IF(-SUM(U$33:U88)+U$16&lt;0.000001,0,IF($C89&gt;='H-32A-WP06 - Debt Service'!R$25,'H-32A-WP06 - Debt Service'!R$28/12,0)),"-")</f>
        <v>0</v>
      </c>
      <c r="V89" s="359">
        <f>IFERROR(IF(-SUM(V$21:V88)+V$16&lt;0.000001,0,IF($C89&gt;='H-32A-WP06 - Debt Service'!S$25,'H-32A-WP06 - Debt Service'!S$28/12,0)),"-")</f>
        <v>0</v>
      </c>
      <c r="W89" s="359">
        <f>IFERROR(IF(-SUM(W$21:W88)+W$16&lt;0.000001,0,IF($C89&gt;='H-32A-WP06 - Debt Service'!T$25,'H-32A-WP06 - Debt Service'!T$28/12,0)),"-")</f>
        <v>0</v>
      </c>
      <c r="X89" s="359">
        <f>IFERROR(IF(-SUM(X$21:X88)+X$16&lt;0.000001,0,IF($C89&gt;='H-32A-WP06 - Debt Service'!U$25,'H-32A-WP06 - Debt Service'!U$28/12,0)),"-")</f>
        <v>0</v>
      </c>
      <c r="Y89" s="359">
        <f>IFERROR(IF(-SUM(Y$21:Y88)+Y$16&lt;0.000001,0,IF($C89&gt;='H-32A-WP06 - Debt Service'!W$25,'H-32A-WP06 - Debt Service'!V$28/12,0)),"-")</f>
        <v>0</v>
      </c>
      <c r="Z89" s="359">
        <f>IFERROR(IF(-SUM(Z$21:Z88)+Z$16&lt;0.000001,0,IF($C89&gt;='H-32A-WP06 - Debt Service'!W$25,'H-32A-WP06 - Debt Service'!W$28/12,0)),"-")</f>
        <v>0</v>
      </c>
      <c r="AA89" s="359">
        <f>IFERROR(IF(-SUM(AA$21:AA88)+AA$16&lt;0.000001,0,IF($C89&gt;='H-32A-WP06 - Debt Service'!Y$25,'H-32A-WP06 - Debt Service'!X$28/12,0)),"-")</f>
        <v>0</v>
      </c>
      <c r="AB89" s="359">
        <f>IFERROR(IF(-SUM(AB$21:AB88)+AB$16&lt;0.000001,0,IF($C89&gt;='H-32A-WP06 - Debt Service'!Y$25,'H-32A-WP06 - Debt Service'!Y$28/12,0)),"-")</f>
        <v>0</v>
      </c>
      <c r="AC89" s="359">
        <f>IFERROR(IF(-SUM(AC$21:AC88)+AC$16&lt;0.000001,0,IF($C89&gt;='H-32A-WP06 - Debt Service'!Z$25,'H-32A-WP06 - Debt Service'!Z$28/12,0)),"-")</f>
        <v>0</v>
      </c>
      <c r="AD89" s="359">
        <f>IFERROR(IF(-SUM(AD$21:AD88)+AD$16&lt;0.000001,0,IF($C89&gt;='H-32A-WP06 - Debt Service'!AB$25,'H-32A-WP06 - Debt Service'!AA$28/12,0)),"-")</f>
        <v>0</v>
      </c>
      <c r="AE89" s="359">
        <f>IFERROR(IF(-SUM(AE$21:AE88)+AE$16&lt;0.000001,0,IF($C89&gt;='H-32A-WP06 - Debt Service'!AC$25,'H-32A-WP06 - Debt Service'!AB$28/12,0)),"-")</f>
        <v>0</v>
      </c>
      <c r="AF89" s="359">
        <f>IFERROR(IF(-SUM(AF$21:AF88)+AF$16&lt;0.000001,0,IF($C89&gt;='H-32A-WP06 - Debt Service'!AD$25,'H-32A-WP06 - Debt Service'!AC$28/12,0)),"-")</f>
        <v>0</v>
      </c>
    </row>
    <row r="90" spans="2:32">
      <c r="B90" s="351">
        <f t="shared" si="4"/>
        <v>2024</v>
      </c>
      <c r="C90" s="368">
        <f t="shared" si="6"/>
        <v>45566</v>
      </c>
      <c r="D90" s="735">
        <v>216215.22115809171</v>
      </c>
      <c r="E90" s="359">
        <f>IFERROR(IF(-SUM(E$33:E89)+E$16&lt;0.000001,0,IF($C90&gt;='H-32A-WP06 - Debt Service'!C$25,'H-32A-WP06 - Debt Service'!C$28/12,0)),"-")</f>
        <v>0</v>
      </c>
      <c r="F90" s="359">
        <f>IFERROR(IF(-SUM(F$33:F89)+F$16&lt;0.000001,0,IF($C90&gt;='H-32A-WP06 - Debt Service'!D$25,'H-32A-WP06 - Debt Service'!D$28/12,0)),"-")</f>
        <v>0</v>
      </c>
      <c r="G90" s="359">
        <f>IFERROR(IF(-SUM(G$33:G89)+G$16&lt;0.000001,0,IF($C90&gt;='H-32A-WP06 - Debt Service'!E$25,'H-32A-WP06 - Debt Service'!E$28/12,0)),"-")</f>
        <v>0</v>
      </c>
      <c r="H90" s="359">
        <f>IFERROR(IF(-SUM(H$21:H89)+H$16&lt;0.000001,0,IF($C90&gt;='H-32A-WP06 - Debt Service'!F$25,'H-32A-WP06 - Debt Service'!F$28/12,0)),"-")</f>
        <v>0</v>
      </c>
      <c r="I90" s="359">
        <f>IFERROR(IF(-SUM(I$21:I89)+I$16&lt;0.000001,0,IF($C90&gt;='H-32A-WP06 - Debt Service'!G$25,'H-32A-WP06 - Debt Service'!G$28/12,0)),"-")</f>
        <v>0</v>
      </c>
      <c r="J90" s="359">
        <f>IFERROR(IF(-SUM(J$21:J89)+J$16&lt;0.000001,0,IF($C90&gt;='H-32A-WP06 - Debt Service'!H$25,'H-32A-WP06 - Debt Service'!H$28/12,0)),"-")</f>
        <v>0</v>
      </c>
      <c r="K90" s="359">
        <f>IFERROR(IF(-SUM(K$21:K89)+K$16&lt;0.000001,0,IF($C90&gt;='H-32A-WP06 - Debt Service'!I$25,'H-32A-WP06 - Debt Service'!I$28/12,0)),"-")</f>
        <v>0</v>
      </c>
      <c r="L90" s="359">
        <f>IFERROR(IF(-SUM(L$21:L89)+L$16&lt;0.000001,0,IF($C90&gt;='H-32A-WP06 - Debt Service'!J$25,'H-32A-WP06 - Debt Service'!J$28/12,0)),"-")</f>
        <v>0</v>
      </c>
      <c r="M90" s="359">
        <f>IFERROR(IF(-SUM(M$21:M89)+M$16&lt;0.000001,0,IF($C90&gt;='H-32A-WP06 - Debt Service'!K$25,'H-32A-WP06 - Debt Service'!K$28/12,0)),"-")</f>
        <v>0</v>
      </c>
      <c r="N90" s="359">
        <f>IFERROR(IF(-SUM(N$21:N89)+N$16&lt;0.000001,0,IF($C90&gt;='H-32A-WP06 - Debt Service'!L$25,'H-32A-WP06 - Debt Service'!L$28/12,0)),"-")</f>
        <v>0</v>
      </c>
      <c r="O90" s="359">
        <f>IFERROR(IF(-SUM(O$21:O89)+O$16&lt;0.000001,0,IF($C90&gt;='H-32A-WP06 - Debt Service'!M$25,'H-32A-WP06 - Debt Service'!M$28/12,0)),"-")</f>
        <v>0</v>
      </c>
      <c r="P90" s="359">
        <f>IFERROR(IF(-SUM(P$21:P89)+P$16&lt;0.000001,0,IF($C90&gt;='H-32A-WP06 - Debt Service'!N$25,'H-32A-WP06 - Debt Service'!N$28/12,0)),"-")</f>
        <v>0</v>
      </c>
      <c r="Q90" s="449"/>
      <c r="R90" s="351">
        <f t="shared" si="5"/>
        <v>2024</v>
      </c>
      <c r="S90" s="368">
        <f t="shared" si="7"/>
        <v>45566</v>
      </c>
      <c r="T90" s="735">
        <v>5720.2245521727373</v>
      </c>
      <c r="U90" s="359">
        <f>IFERROR(IF(-SUM(U$33:U89)+U$16&lt;0.000001,0,IF($C90&gt;='H-32A-WP06 - Debt Service'!R$25,'H-32A-WP06 - Debt Service'!R$28/12,0)),"-")</f>
        <v>0</v>
      </c>
      <c r="V90" s="359">
        <f>IFERROR(IF(-SUM(V$21:V89)+V$16&lt;0.000001,0,IF($C90&gt;='H-32A-WP06 - Debt Service'!S$25,'H-32A-WP06 - Debt Service'!S$28/12,0)),"-")</f>
        <v>0</v>
      </c>
      <c r="W90" s="359">
        <f>IFERROR(IF(-SUM(W$21:W89)+W$16&lt;0.000001,0,IF($C90&gt;='H-32A-WP06 - Debt Service'!T$25,'H-32A-WP06 - Debt Service'!T$28/12,0)),"-")</f>
        <v>0</v>
      </c>
      <c r="X90" s="359">
        <f>IFERROR(IF(-SUM(X$21:X89)+X$16&lt;0.000001,0,IF($C90&gt;='H-32A-WP06 - Debt Service'!U$25,'H-32A-WP06 - Debt Service'!U$28/12,0)),"-")</f>
        <v>0</v>
      </c>
      <c r="Y90" s="359">
        <f>IFERROR(IF(-SUM(Y$21:Y89)+Y$16&lt;0.000001,0,IF($C90&gt;='H-32A-WP06 - Debt Service'!W$25,'H-32A-WP06 - Debt Service'!V$28/12,0)),"-")</f>
        <v>0</v>
      </c>
      <c r="Z90" s="359">
        <f>IFERROR(IF(-SUM(Z$21:Z89)+Z$16&lt;0.000001,0,IF($C90&gt;='H-32A-WP06 - Debt Service'!W$25,'H-32A-WP06 - Debt Service'!W$28/12,0)),"-")</f>
        <v>0</v>
      </c>
      <c r="AA90" s="359">
        <f>IFERROR(IF(-SUM(AA$21:AA89)+AA$16&lt;0.000001,0,IF($C90&gt;='H-32A-WP06 - Debt Service'!Y$25,'H-32A-WP06 - Debt Service'!X$28/12,0)),"-")</f>
        <v>0</v>
      </c>
      <c r="AB90" s="359">
        <f>IFERROR(IF(-SUM(AB$21:AB89)+AB$16&lt;0.000001,0,IF($C90&gt;='H-32A-WP06 - Debt Service'!Y$25,'H-32A-WP06 - Debt Service'!Y$28/12,0)),"-")</f>
        <v>0</v>
      </c>
      <c r="AC90" s="359">
        <f>IFERROR(IF(-SUM(AC$21:AC89)+AC$16&lt;0.000001,0,IF($C90&gt;='H-32A-WP06 - Debt Service'!Z$25,'H-32A-WP06 - Debt Service'!Z$28/12,0)),"-")</f>
        <v>0</v>
      </c>
      <c r="AD90" s="359">
        <f>IFERROR(IF(-SUM(AD$21:AD89)+AD$16&lt;0.000001,0,IF($C90&gt;='H-32A-WP06 - Debt Service'!AB$25,'H-32A-WP06 - Debt Service'!AA$28/12,0)),"-")</f>
        <v>0</v>
      </c>
      <c r="AE90" s="359">
        <f>IFERROR(IF(-SUM(AE$21:AE89)+AE$16&lt;0.000001,0,IF($C90&gt;='H-32A-WP06 - Debt Service'!AC$25,'H-32A-WP06 - Debt Service'!AB$28/12,0)),"-")</f>
        <v>0</v>
      </c>
      <c r="AF90" s="359">
        <f>IFERROR(IF(-SUM(AF$21:AF89)+AF$16&lt;0.000001,0,IF($C90&gt;='H-32A-WP06 - Debt Service'!AD$25,'H-32A-WP06 - Debt Service'!AC$28/12,0)),"-")</f>
        <v>0</v>
      </c>
    </row>
    <row r="91" spans="2:32">
      <c r="B91" s="351">
        <f t="shared" si="4"/>
        <v>2024</v>
      </c>
      <c r="C91" s="368">
        <f t="shared" si="6"/>
        <v>45597</v>
      </c>
      <c r="D91" s="735">
        <v>216215.22115809171</v>
      </c>
      <c r="E91" s="359">
        <f>IFERROR(IF(-SUM(E$33:E90)+E$16&lt;0.000001,0,IF($C91&gt;='H-32A-WP06 - Debt Service'!C$25,'H-32A-WP06 - Debt Service'!C$28/12,0)),"-")</f>
        <v>0</v>
      </c>
      <c r="F91" s="359">
        <f>IFERROR(IF(-SUM(F$33:F90)+F$16&lt;0.000001,0,IF($C91&gt;='H-32A-WP06 - Debt Service'!D$25,'H-32A-WP06 - Debt Service'!D$28/12,0)),"-")</f>
        <v>0</v>
      </c>
      <c r="G91" s="359">
        <f>IFERROR(IF(-SUM(G$33:G90)+G$16&lt;0.000001,0,IF($C91&gt;='H-32A-WP06 - Debt Service'!E$25,'H-32A-WP06 - Debt Service'!E$28/12,0)),"-")</f>
        <v>0</v>
      </c>
      <c r="H91" s="359">
        <f>IFERROR(IF(-SUM(H$21:H90)+H$16&lt;0.000001,0,IF($C91&gt;='H-32A-WP06 - Debt Service'!F$25,'H-32A-WP06 - Debt Service'!F$28/12,0)),"-")</f>
        <v>0</v>
      </c>
      <c r="I91" s="359">
        <f>IFERROR(IF(-SUM(I$21:I90)+I$16&lt;0.000001,0,IF($C91&gt;='H-32A-WP06 - Debt Service'!G$25,'H-32A-WP06 - Debt Service'!G$28/12,0)),"-")</f>
        <v>0</v>
      </c>
      <c r="J91" s="359">
        <f>IFERROR(IF(-SUM(J$21:J90)+J$16&lt;0.000001,0,IF($C91&gt;='H-32A-WP06 - Debt Service'!H$25,'H-32A-WP06 - Debt Service'!H$28/12,0)),"-")</f>
        <v>0</v>
      </c>
      <c r="K91" s="359">
        <f>IFERROR(IF(-SUM(K$21:K90)+K$16&lt;0.000001,0,IF($C91&gt;='H-32A-WP06 - Debt Service'!I$25,'H-32A-WP06 - Debt Service'!I$28/12,0)),"-")</f>
        <v>0</v>
      </c>
      <c r="L91" s="359">
        <f>IFERROR(IF(-SUM(L$21:L90)+L$16&lt;0.000001,0,IF($C91&gt;='H-32A-WP06 - Debt Service'!J$25,'H-32A-WP06 - Debt Service'!J$28/12,0)),"-")</f>
        <v>0</v>
      </c>
      <c r="M91" s="359">
        <f>IFERROR(IF(-SUM(M$21:M90)+M$16&lt;0.000001,0,IF($C91&gt;='H-32A-WP06 - Debt Service'!K$25,'H-32A-WP06 - Debt Service'!K$28/12,0)),"-")</f>
        <v>0</v>
      </c>
      <c r="N91" s="359">
        <f>IFERROR(IF(-SUM(N$21:N90)+N$16&lt;0.000001,0,IF($C91&gt;='H-32A-WP06 - Debt Service'!L$25,'H-32A-WP06 - Debt Service'!L$28/12,0)),"-")</f>
        <v>0</v>
      </c>
      <c r="O91" s="359">
        <f>IFERROR(IF(-SUM(O$21:O90)+O$16&lt;0.000001,0,IF($C91&gt;='H-32A-WP06 - Debt Service'!M$25,'H-32A-WP06 - Debt Service'!M$28/12,0)),"-")</f>
        <v>0</v>
      </c>
      <c r="P91" s="359">
        <f>IFERROR(IF(-SUM(P$21:P90)+P$16&lt;0.000001,0,IF($C91&gt;='H-32A-WP06 - Debt Service'!N$25,'H-32A-WP06 - Debt Service'!N$28/12,0)),"-")</f>
        <v>0</v>
      </c>
      <c r="Q91" s="449"/>
      <c r="R91" s="351">
        <f t="shared" si="5"/>
        <v>2024</v>
      </c>
      <c r="S91" s="368">
        <f t="shared" si="7"/>
        <v>45597</v>
      </c>
      <c r="T91" s="735">
        <v>5720.2245521727373</v>
      </c>
      <c r="U91" s="359">
        <f>IFERROR(IF(-SUM(U$33:U90)+U$16&lt;0.000001,0,IF($C91&gt;='H-32A-WP06 - Debt Service'!R$25,'H-32A-WP06 - Debt Service'!R$28/12,0)),"-")</f>
        <v>0</v>
      </c>
      <c r="V91" s="359">
        <f>IFERROR(IF(-SUM(V$21:V90)+V$16&lt;0.000001,0,IF($C91&gt;='H-32A-WP06 - Debt Service'!S$25,'H-32A-WP06 - Debt Service'!S$28/12,0)),"-")</f>
        <v>0</v>
      </c>
      <c r="W91" s="359">
        <f>IFERROR(IF(-SUM(W$21:W90)+W$16&lt;0.000001,0,IF($C91&gt;='H-32A-WP06 - Debt Service'!T$25,'H-32A-WP06 - Debt Service'!T$28/12,0)),"-")</f>
        <v>0</v>
      </c>
      <c r="X91" s="359">
        <f>IFERROR(IF(-SUM(X$21:X90)+X$16&lt;0.000001,0,IF($C91&gt;='H-32A-WP06 - Debt Service'!U$25,'H-32A-WP06 - Debt Service'!U$28/12,0)),"-")</f>
        <v>0</v>
      </c>
      <c r="Y91" s="359">
        <f>IFERROR(IF(-SUM(Y$21:Y90)+Y$16&lt;0.000001,0,IF($C91&gt;='H-32A-WP06 - Debt Service'!W$25,'H-32A-WP06 - Debt Service'!V$28/12,0)),"-")</f>
        <v>0</v>
      </c>
      <c r="Z91" s="359">
        <f>IFERROR(IF(-SUM(Z$21:Z90)+Z$16&lt;0.000001,0,IF($C91&gt;='H-32A-WP06 - Debt Service'!W$25,'H-32A-WP06 - Debt Service'!W$28/12,0)),"-")</f>
        <v>0</v>
      </c>
      <c r="AA91" s="359">
        <f>IFERROR(IF(-SUM(AA$21:AA90)+AA$16&lt;0.000001,0,IF($C91&gt;='H-32A-WP06 - Debt Service'!Y$25,'H-32A-WP06 - Debt Service'!X$28/12,0)),"-")</f>
        <v>0</v>
      </c>
      <c r="AB91" s="359">
        <f>IFERROR(IF(-SUM(AB$21:AB90)+AB$16&lt;0.000001,0,IF($C91&gt;='H-32A-WP06 - Debt Service'!Y$25,'H-32A-WP06 - Debt Service'!Y$28/12,0)),"-")</f>
        <v>0</v>
      </c>
      <c r="AC91" s="359">
        <f>IFERROR(IF(-SUM(AC$21:AC90)+AC$16&lt;0.000001,0,IF($C91&gt;='H-32A-WP06 - Debt Service'!Z$25,'H-32A-WP06 - Debt Service'!Z$28/12,0)),"-")</f>
        <v>0</v>
      </c>
      <c r="AD91" s="359">
        <f>IFERROR(IF(-SUM(AD$21:AD90)+AD$16&lt;0.000001,0,IF($C91&gt;='H-32A-WP06 - Debt Service'!AB$25,'H-32A-WP06 - Debt Service'!AA$28/12,0)),"-")</f>
        <v>0</v>
      </c>
      <c r="AE91" s="359">
        <f>IFERROR(IF(-SUM(AE$21:AE90)+AE$16&lt;0.000001,0,IF($C91&gt;='H-32A-WP06 - Debt Service'!AC$25,'H-32A-WP06 - Debt Service'!AB$28/12,0)),"-")</f>
        <v>0</v>
      </c>
      <c r="AF91" s="359">
        <f>IFERROR(IF(-SUM(AF$21:AF90)+AF$16&lt;0.000001,0,IF($C91&gt;='H-32A-WP06 - Debt Service'!AD$25,'H-32A-WP06 - Debt Service'!AC$28/12,0)),"-")</f>
        <v>0</v>
      </c>
    </row>
    <row r="92" spans="2:32">
      <c r="B92" s="351">
        <f t="shared" si="4"/>
        <v>2024</v>
      </c>
      <c r="C92" s="368">
        <f t="shared" si="6"/>
        <v>45627</v>
      </c>
      <c r="D92" s="735">
        <v>216215.22115809171</v>
      </c>
      <c r="E92" s="359">
        <f>IFERROR(IF(-SUM(E$33:E91)+E$16&lt;0.000001,0,IF($C92&gt;='H-32A-WP06 - Debt Service'!C$25,'H-32A-WP06 - Debt Service'!C$28/12,0)),"-")</f>
        <v>0</v>
      </c>
      <c r="F92" s="359">
        <f>IFERROR(IF(-SUM(F$33:F91)+F$16&lt;0.000001,0,IF($C92&gt;='H-32A-WP06 - Debt Service'!D$25,'H-32A-WP06 - Debt Service'!D$28/12,0)),"-")</f>
        <v>0</v>
      </c>
      <c r="G92" s="359">
        <f>IFERROR(IF(-SUM(G$33:G91)+G$16&lt;0.000001,0,IF($C92&gt;='H-32A-WP06 - Debt Service'!E$25,'H-32A-WP06 - Debt Service'!E$28/12,0)),"-")</f>
        <v>0</v>
      </c>
      <c r="H92" s="359">
        <f>IFERROR(IF(-SUM(H$21:H91)+H$16&lt;0.000001,0,IF($C92&gt;='H-32A-WP06 - Debt Service'!F$25,'H-32A-WP06 - Debt Service'!F$28/12,0)),"-")</f>
        <v>0</v>
      </c>
      <c r="I92" s="359">
        <f>IFERROR(IF(-SUM(I$21:I91)+I$16&lt;0.000001,0,IF($C92&gt;='H-32A-WP06 - Debt Service'!G$25,'H-32A-WP06 - Debt Service'!G$28/12,0)),"-")</f>
        <v>0</v>
      </c>
      <c r="J92" s="359">
        <f>IFERROR(IF(-SUM(J$21:J91)+J$16&lt;0.000001,0,IF($C92&gt;='H-32A-WP06 - Debt Service'!H$25,'H-32A-WP06 - Debt Service'!H$28/12,0)),"-")</f>
        <v>0</v>
      </c>
      <c r="K92" s="359">
        <f>IFERROR(IF(-SUM(K$21:K91)+K$16&lt;0.000001,0,IF($C92&gt;='H-32A-WP06 - Debt Service'!I$25,'H-32A-WP06 - Debt Service'!I$28/12,0)),"-")</f>
        <v>0</v>
      </c>
      <c r="L92" s="359">
        <f>IFERROR(IF(-SUM(L$21:L91)+L$16&lt;0.000001,0,IF($C92&gt;='H-32A-WP06 - Debt Service'!J$25,'H-32A-WP06 - Debt Service'!J$28/12,0)),"-")</f>
        <v>0</v>
      </c>
      <c r="M92" s="359">
        <f>IFERROR(IF(-SUM(M$21:M91)+M$16&lt;0.000001,0,IF($C92&gt;='H-32A-WP06 - Debt Service'!K$25,'H-32A-WP06 - Debt Service'!K$28/12,0)),"-")</f>
        <v>0</v>
      </c>
      <c r="N92" s="359">
        <f>IFERROR(IF(-SUM(N$21:N91)+N$16&lt;0.000001,0,IF($C92&gt;='H-32A-WP06 - Debt Service'!L$25,'H-32A-WP06 - Debt Service'!L$28/12,0)),"-")</f>
        <v>0</v>
      </c>
      <c r="O92" s="359">
        <f>IFERROR(IF(-SUM(O$21:O91)+O$16&lt;0.000001,0,IF($C92&gt;='H-32A-WP06 - Debt Service'!M$25,'H-32A-WP06 - Debt Service'!M$28/12,0)),"-")</f>
        <v>0</v>
      </c>
      <c r="P92" s="359">
        <f>IFERROR(IF(-SUM(P$21:P91)+P$16&lt;0.000001,0,IF($C92&gt;='H-32A-WP06 - Debt Service'!N$25,'H-32A-WP06 - Debt Service'!N$28/12,0)),"-")</f>
        <v>0</v>
      </c>
      <c r="Q92" s="449"/>
      <c r="R92" s="351">
        <f t="shared" si="5"/>
        <v>2024</v>
      </c>
      <c r="S92" s="368">
        <f t="shared" si="7"/>
        <v>45627</v>
      </c>
      <c r="T92" s="735">
        <v>5720.2245521727373</v>
      </c>
      <c r="U92" s="359">
        <f>IFERROR(IF(-SUM(U$33:U91)+U$16&lt;0.000001,0,IF($C92&gt;='H-32A-WP06 - Debt Service'!R$25,'H-32A-WP06 - Debt Service'!R$28/12,0)),"-")</f>
        <v>0</v>
      </c>
      <c r="V92" s="359">
        <f>IFERROR(IF(-SUM(V$21:V91)+V$16&lt;0.000001,0,IF($C92&gt;='H-32A-WP06 - Debt Service'!S$25,'H-32A-WP06 - Debt Service'!S$28/12,0)),"-")</f>
        <v>0</v>
      </c>
      <c r="W92" s="359">
        <f>IFERROR(IF(-SUM(W$21:W91)+W$16&lt;0.000001,0,IF($C92&gt;='H-32A-WP06 - Debt Service'!T$25,'H-32A-WP06 - Debt Service'!T$28/12,0)),"-")</f>
        <v>0</v>
      </c>
      <c r="X92" s="359">
        <f>IFERROR(IF(-SUM(X$21:X91)+X$16&lt;0.000001,0,IF($C92&gt;='H-32A-WP06 - Debt Service'!U$25,'H-32A-WP06 - Debt Service'!U$28/12,0)),"-")</f>
        <v>0</v>
      </c>
      <c r="Y92" s="359">
        <f>IFERROR(IF(-SUM(Y$21:Y91)+Y$16&lt;0.000001,0,IF($C92&gt;='H-32A-WP06 - Debt Service'!W$25,'H-32A-WP06 - Debt Service'!V$28/12,0)),"-")</f>
        <v>0</v>
      </c>
      <c r="Z92" s="359">
        <f>IFERROR(IF(-SUM(Z$21:Z91)+Z$16&lt;0.000001,0,IF($C92&gt;='H-32A-WP06 - Debt Service'!W$25,'H-32A-WP06 - Debt Service'!W$28/12,0)),"-")</f>
        <v>0</v>
      </c>
      <c r="AA92" s="359">
        <f>IFERROR(IF(-SUM(AA$21:AA91)+AA$16&lt;0.000001,0,IF($C92&gt;='H-32A-WP06 - Debt Service'!Y$25,'H-32A-WP06 - Debt Service'!X$28/12,0)),"-")</f>
        <v>0</v>
      </c>
      <c r="AB92" s="359">
        <f>IFERROR(IF(-SUM(AB$21:AB91)+AB$16&lt;0.000001,0,IF($C92&gt;='H-32A-WP06 - Debt Service'!Y$25,'H-32A-WP06 - Debt Service'!Y$28/12,0)),"-")</f>
        <v>0</v>
      </c>
      <c r="AC92" s="359">
        <f>IFERROR(IF(-SUM(AC$21:AC91)+AC$16&lt;0.000001,0,IF($C92&gt;='H-32A-WP06 - Debt Service'!Z$25,'H-32A-WP06 - Debt Service'!Z$28/12,0)),"-")</f>
        <v>0</v>
      </c>
      <c r="AD92" s="359">
        <f>IFERROR(IF(-SUM(AD$21:AD91)+AD$16&lt;0.000001,0,IF($C92&gt;='H-32A-WP06 - Debt Service'!AB$25,'H-32A-WP06 - Debt Service'!AA$28/12,0)),"-")</f>
        <v>0</v>
      </c>
      <c r="AE92" s="359">
        <f>IFERROR(IF(-SUM(AE$21:AE91)+AE$16&lt;0.000001,0,IF($C92&gt;='H-32A-WP06 - Debt Service'!AC$25,'H-32A-WP06 - Debt Service'!AB$28/12,0)),"-")</f>
        <v>0</v>
      </c>
      <c r="AF92" s="359">
        <f>IFERROR(IF(-SUM(AF$21:AF91)+AF$16&lt;0.000001,0,IF($C92&gt;='H-32A-WP06 - Debt Service'!AD$25,'H-32A-WP06 - Debt Service'!AC$28/12,0)),"-")</f>
        <v>0</v>
      </c>
    </row>
    <row r="93" spans="2:32">
      <c r="B93" s="351">
        <f t="shared" si="4"/>
        <v>2025</v>
      </c>
      <c r="C93" s="368">
        <f t="shared" si="6"/>
        <v>45658</v>
      </c>
      <c r="D93" s="735">
        <v>216215.22115809171</v>
      </c>
      <c r="E93" s="359">
        <f>IFERROR(IF(-SUM(E$33:E92)+E$16&lt;0.000001,0,IF($C93&gt;='H-32A-WP06 - Debt Service'!C$25,'H-32A-WP06 - Debt Service'!C$28/12,0)),"-")</f>
        <v>0</v>
      </c>
      <c r="F93" s="359">
        <f>IFERROR(IF(-SUM(F$33:F92)+F$16&lt;0.000001,0,IF($C93&gt;='H-32A-WP06 - Debt Service'!D$25,'H-32A-WP06 - Debt Service'!D$28/12,0)),"-")</f>
        <v>0</v>
      </c>
      <c r="G93" s="359">
        <f>IFERROR(IF(-SUM(G$33:G92)+G$16&lt;0.000001,0,IF($C93&gt;='H-32A-WP06 - Debt Service'!E$25,'H-32A-WP06 - Debt Service'!E$28/12,0)),"-")</f>
        <v>0</v>
      </c>
      <c r="H93" s="359">
        <f>IFERROR(IF(-SUM(H$21:H92)+H$16&lt;0.000001,0,IF($C93&gt;='H-32A-WP06 - Debt Service'!F$25,'H-32A-WP06 - Debt Service'!F$28/12,0)),"-")</f>
        <v>0</v>
      </c>
      <c r="I93" s="359">
        <f>IFERROR(IF(-SUM(I$21:I92)+I$16&lt;0.000001,0,IF($C93&gt;='H-32A-WP06 - Debt Service'!G$25,'H-32A-WP06 - Debt Service'!G$28/12,0)),"-")</f>
        <v>0</v>
      </c>
      <c r="J93" s="359">
        <f>IFERROR(IF(-SUM(J$21:J92)+J$16&lt;0.000001,0,IF($C93&gt;='H-32A-WP06 - Debt Service'!H$25,'H-32A-WP06 - Debt Service'!H$28/12,0)),"-")</f>
        <v>0</v>
      </c>
      <c r="K93" s="359">
        <f>IFERROR(IF(-SUM(K$21:K92)+K$16&lt;0.000001,0,IF($C93&gt;='H-32A-WP06 - Debt Service'!I$25,'H-32A-WP06 - Debt Service'!I$28/12,0)),"-")</f>
        <v>0</v>
      </c>
      <c r="L93" s="359">
        <f>IFERROR(IF(-SUM(L$21:L92)+L$16&lt;0.000001,0,IF($C93&gt;='H-32A-WP06 - Debt Service'!J$25,'H-32A-WP06 - Debt Service'!J$28/12,0)),"-")</f>
        <v>0</v>
      </c>
      <c r="M93" s="359">
        <f>IFERROR(IF(-SUM(M$21:M92)+M$16&lt;0.000001,0,IF($C93&gt;='H-32A-WP06 - Debt Service'!K$25,'H-32A-WP06 - Debt Service'!K$28/12,0)),"-")</f>
        <v>0</v>
      </c>
      <c r="N93" s="359">
        <f>IFERROR(IF(-SUM(N$21:N92)+N$16&lt;0.000001,0,IF($C93&gt;='H-32A-WP06 - Debt Service'!L$25,'H-32A-WP06 - Debt Service'!L$28/12,0)),"-")</f>
        <v>0</v>
      </c>
      <c r="O93" s="359">
        <f>IFERROR(IF(-SUM(O$21:O92)+O$16&lt;0.000001,0,IF($C93&gt;='H-32A-WP06 - Debt Service'!M$25,'H-32A-WP06 - Debt Service'!M$28/12,0)),"-")</f>
        <v>0</v>
      </c>
      <c r="P93" s="359">
        <f>IFERROR(IF(-SUM(P$21:P92)+P$16&lt;0.000001,0,IF($C93&gt;='H-32A-WP06 - Debt Service'!N$25,'H-32A-WP06 - Debt Service'!N$28/12,0)),"-")</f>
        <v>0</v>
      </c>
      <c r="Q93" s="449"/>
      <c r="R93" s="351">
        <f t="shared" si="5"/>
        <v>2025</v>
      </c>
      <c r="S93" s="368">
        <f t="shared" si="7"/>
        <v>45658</v>
      </c>
      <c r="T93" s="735">
        <v>3431.2330773624676</v>
      </c>
      <c r="U93" s="359">
        <f>IFERROR(IF(-SUM(U$33:U92)+U$16&lt;0.000001,0,IF($C93&gt;='H-32A-WP06 - Debt Service'!R$25,'H-32A-WP06 - Debt Service'!R$28/12,0)),"-")</f>
        <v>0</v>
      </c>
      <c r="V93" s="359">
        <f>IFERROR(IF(-SUM(V$21:V92)+V$16&lt;0.000001,0,IF($C93&gt;='H-32A-WP06 - Debt Service'!S$25,'H-32A-WP06 - Debt Service'!S$28/12,0)),"-")</f>
        <v>0</v>
      </c>
      <c r="W93" s="359">
        <f>IFERROR(IF(-SUM(W$21:W92)+W$16&lt;0.000001,0,IF($C93&gt;='H-32A-WP06 - Debt Service'!T$25,'H-32A-WP06 - Debt Service'!T$28/12,0)),"-")</f>
        <v>0</v>
      </c>
      <c r="X93" s="359">
        <f>IFERROR(IF(-SUM(X$21:X92)+X$16&lt;0.000001,0,IF($C93&gt;='H-32A-WP06 - Debt Service'!U$25,'H-32A-WP06 - Debt Service'!U$28/12,0)),"-")</f>
        <v>0</v>
      </c>
      <c r="Y93" s="359">
        <f>IFERROR(IF(-SUM(Y$21:Y92)+Y$16&lt;0.000001,0,IF($C93&gt;='H-32A-WP06 - Debt Service'!W$25,'H-32A-WP06 - Debt Service'!V$28/12,0)),"-")</f>
        <v>0</v>
      </c>
      <c r="Z93" s="359">
        <f>IFERROR(IF(-SUM(Z$21:Z92)+Z$16&lt;0.000001,0,IF($C93&gt;='H-32A-WP06 - Debt Service'!W$25,'H-32A-WP06 - Debt Service'!W$28/12,0)),"-")</f>
        <v>0</v>
      </c>
      <c r="AA93" s="359">
        <f>IFERROR(IF(-SUM(AA$21:AA92)+AA$16&lt;0.000001,0,IF($C93&gt;='H-32A-WP06 - Debt Service'!Y$25,'H-32A-WP06 - Debt Service'!X$28/12,0)),"-")</f>
        <v>0</v>
      </c>
      <c r="AB93" s="359">
        <f>IFERROR(IF(-SUM(AB$21:AB92)+AB$16&lt;0.000001,0,IF($C93&gt;='H-32A-WP06 - Debt Service'!Y$25,'H-32A-WP06 - Debt Service'!Y$28/12,0)),"-")</f>
        <v>0</v>
      </c>
      <c r="AC93" s="359">
        <f>IFERROR(IF(-SUM(AC$21:AC92)+AC$16&lt;0.000001,0,IF($C93&gt;='H-32A-WP06 - Debt Service'!Z$25,'H-32A-WP06 - Debt Service'!Z$28/12,0)),"-")</f>
        <v>0</v>
      </c>
      <c r="AD93" s="359">
        <f>IFERROR(IF(-SUM(AD$21:AD92)+AD$16&lt;0.000001,0,IF($C93&gt;='H-32A-WP06 - Debt Service'!AB$25,'H-32A-WP06 - Debt Service'!AA$28/12,0)),"-")</f>
        <v>0</v>
      </c>
      <c r="AE93" s="359">
        <f>IFERROR(IF(-SUM(AE$21:AE92)+AE$16&lt;0.000001,0,IF($C93&gt;='H-32A-WP06 - Debt Service'!AC$25,'H-32A-WP06 - Debt Service'!AB$28/12,0)),"-")</f>
        <v>0</v>
      </c>
      <c r="AF93" s="359">
        <f>IFERROR(IF(-SUM(AF$21:AF92)+AF$16&lt;0.000001,0,IF($C93&gt;='H-32A-WP06 - Debt Service'!AD$25,'H-32A-WP06 - Debt Service'!AC$28/12,0)),"-")</f>
        <v>0</v>
      </c>
    </row>
    <row r="94" spans="2:32">
      <c r="B94" s="351">
        <f t="shared" si="4"/>
        <v>2025</v>
      </c>
      <c r="C94" s="368">
        <f t="shared" si="6"/>
        <v>45689</v>
      </c>
      <c r="D94" s="735">
        <v>216215.22115809171</v>
      </c>
      <c r="E94" s="359">
        <f>IFERROR(IF(-SUM(E$33:E93)+E$16&lt;0.000001,0,IF($C94&gt;='H-32A-WP06 - Debt Service'!C$25,'H-32A-WP06 - Debt Service'!C$28/12,0)),"-")</f>
        <v>0</v>
      </c>
      <c r="F94" s="359">
        <f>IFERROR(IF(-SUM(F$33:F93)+F$16&lt;0.000001,0,IF($C94&gt;='H-32A-WP06 - Debt Service'!D$25,'H-32A-WP06 - Debt Service'!D$28/12,0)),"-")</f>
        <v>0</v>
      </c>
      <c r="G94" s="359">
        <f>IFERROR(IF(-SUM(G$33:G93)+G$16&lt;0.000001,0,IF($C94&gt;='H-32A-WP06 - Debt Service'!E$25,'H-32A-WP06 - Debt Service'!E$28/12,0)),"-")</f>
        <v>0</v>
      </c>
      <c r="H94" s="359">
        <f>IFERROR(IF(-SUM(H$21:H93)+H$16&lt;0.000001,0,IF($C94&gt;='H-32A-WP06 - Debt Service'!F$25,'H-32A-WP06 - Debt Service'!F$28/12,0)),"-")</f>
        <v>0</v>
      </c>
      <c r="I94" s="359">
        <f>IFERROR(IF(-SUM(I$21:I93)+I$16&lt;0.000001,0,IF($C94&gt;='H-32A-WP06 - Debt Service'!G$25,'H-32A-WP06 - Debt Service'!G$28/12,0)),"-")</f>
        <v>0</v>
      </c>
      <c r="J94" s="359">
        <f>IFERROR(IF(-SUM(J$21:J93)+J$16&lt;0.000001,0,IF($C94&gt;='H-32A-WP06 - Debt Service'!H$25,'H-32A-WP06 - Debt Service'!H$28/12,0)),"-")</f>
        <v>0</v>
      </c>
      <c r="K94" s="359">
        <f>IFERROR(IF(-SUM(K$21:K93)+K$16&lt;0.000001,0,IF($C94&gt;='H-32A-WP06 - Debt Service'!I$25,'H-32A-WP06 - Debt Service'!I$28/12,0)),"-")</f>
        <v>0</v>
      </c>
      <c r="L94" s="359">
        <f>IFERROR(IF(-SUM(L$21:L93)+L$16&lt;0.000001,0,IF($C94&gt;='H-32A-WP06 - Debt Service'!J$25,'H-32A-WP06 - Debt Service'!J$28/12,0)),"-")</f>
        <v>0</v>
      </c>
      <c r="M94" s="359">
        <f>IFERROR(IF(-SUM(M$21:M93)+M$16&lt;0.000001,0,IF($C94&gt;='H-32A-WP06 - Debt Service'!K$25,'H-32A-WP06 - Debt Service'!K$28/12,0)),"-")</f>
        <v>0</v>
      </c>
      <c r="N94" s="359">
        <f>IFERROR(IF(-SUM(N$21:N93)+N$16&lt;0.000001,0,IF($C94&gt;='H-32A-WP06 - Debt Service'!L$25,'H-32A-WP06 - Debt Service'!L$28/12,0)),"-")</f>
        <v>0</v>
      </c>
      <c r="O94" s="359">
        <f>IFERROR(IF(-SUM(O$21:O93)+O$16&lt;0.000001,0,IF($C94&gt;='H-32A-WP06 - Debt Service'!M$25,'H-32A-WP06 - Debt Service'!M$28/12,0)),"-")</f>
        <v>0</v>
      </c>
      <c r="P94" s="359">
        <f>IFERROR(IF(-SUM(P$21:P93)+P$16&lt;0.000001,0,IF($C94&gt;='H-32A-WP06 - Debt Service'!N$25,'H-32A-WP06 - Debt Service'!N$28/12,0)),"-")</f>
        <v>0</v>
      </c>
      <c r="Q94" s="449"/>
      <c r="R94" s="351">
        <f t="shared" si="5"/>
        <v>2025</v>
      </c>
      <c r="S94" s="368">
        <f t="shared" si="7"/>
        <v>45689</v>
      </c>
      <c r="T94" s="735">
        <v>3431.2330773624676</v>
      </c>
      <c r="U94" s="359">
        <f>IFERROR(IF(-SUM(U$33:U93)+U$16&lt;0.000001,0,IF($C94&gt;='H-32A-WP06 - Debt Service'!R$25,'H-32A-WP06 - Debt Service'!R$28/12,0)),"-")</f>
        <v>0</v>
      </c>
      <c r="V94" s="359">
        <f>IFERROR(IF(-SUM(V$21:V93)+V$16&lt;0.000001,0,IF($C94&gt;='H-32A-WP06 - Debt Service'!S$25,'H-32A-WP06 - Debt Service'!S$28/12,0)),"-")</f>
        <v>0</v>
      </c>
      <c r="W94" s="359">
        <f>IFERROR(IF(-SUM(W$21:W93)+W$16&lt;0.000001,0,IF($C94&gt;='H-32A-WP06 - Debt Service'!T$25,'H-32A-WP06 - Debt Service'!T$28/12,0)),"-")</f>
        <v>0</v>
      </c>
      <c r="X94" s="359">
        <f>IFERROR(IF(-SUM(X$21:X93)+X$16&lt;0.000001,0,IF($C94&gt;='H-32A-WP06 - Debt Service'!U$25,'H-32A-WP06 - Debt Service'!U$28/12,0)),"-")</f>
        <v>0</v>
      </c>
      <c r="Y94" s="359">
        <f>IFERROR(IF(-SUM(Y$21:Y93)+Y$16&lt;0.000001,0,IF($C94&gt;='H-32A-WP06 - Debt Service'!W$25,'H-32A-WP06 - Debt Service'!V$28/12,0)),"-")</f>
        <v>0</v>
      </c>
      <c r="Z94" s="359">
        <f>IFERROR(IF(-SUM(Z$21:Z93)+Z$16&lt;0.000001,0,IF($C94&gt;='H-32A-WP06 - Debt Service'!W$25,'H-32A-WP06 - Debt Service'!W$28/12,0)),"-")</f>
        <v>0</v>
      </c>
      <c r="AA94" s="359">
        <f>IFERROR(IF(-SUM(AA$21:AA93)+AA$16&lt;0.000001,0,IF($C94&gt;='H-32A-WP06 - Debt Service'!Y$25,'H-32A-WP06 - Debt Service'!X$28/12,0)),"-")</f>
        <v>0</v>
      </c>
      <c r="AB94" s="359">
        <f>IFERROR(IF(-SUM(AB$21:AB93)+AB$16&lt;0.000001,0,IF($C94&gt;='H-32A-WP06 - Debt Service'!Y$25,'H-32A-WP06 - Debt Service'!Y$28/12,0)),"-")</f>
        <v>0</v>
      </c>
      <c r="AC94" s="359">
        <f>IFERROR(IF(-SUM(AC$21:AC93)+AC$16&lt;0.000001,0,IF($C94&gt;='H-32A-WP06 - Debt Service'!Z$25,'H-32A-WP06 - Debt Service'!Z$28/12,0)),"-")</f>
        <v>0</v>
      </c>
      <c r="AD94" s="359">
        <f>IFERROR(IF(-SUM(AD$21:AD93)+AD$16&lt;0.000001,0,IF($C94&gt;='H-32A-WP06 - Debt Service'!AB$25,'H-32A-WP06 - Debt Service'!AA$28/12,0)),"-")</f>
        <v>0</v>
      </c>
      <c r="AE94" s="359">
        <f>IFERROR(IF(-SUM(AE$21:AE93)+AE$16&lt;0.000001,0,IF($C94&gt;='H-32A-WP06 - Debt Service'!AC$25,'H-32A-WP06 - Debt Service'!AB$28/12,0)),"-")</f>
        <v>0</v>
      </c>
      <c r="AF94" s="359">
        <f>IFERROR(IF(-SUM(AF$21:AF93)+AF$16&lt;0.000001,0,IF($C94&gt;='H-32A-WP06 - Debt Service'!AD$25,'H-32A-WP06 - Debt Service'!AC$28/12,0)),"-")</f>
        <v>0</v>
      </c>
    </row>
    <row r="95" spans="2:32">
      <c r="B95" s="351">
        <f t="shared" si="4"/>
        <v>2025</v>
      </c>
      <c r="C95" s="368">
        <f t="shared" si="6"/>
        <v>45717</v>
      </c>
      <c r="D95" s="735">
        <v>216215.22115809171</v>
      </c>
      <c r="E95" s="359">
        <f>IFERROR(IF(-SUM(E$33:E94)+E$16&lt;0.000001,0,IF($C95&gt;='H-32A-WP06 - Debt Service'!C$25,'H-32A-WP06 - Debt Service'!C$28/12,0)),"-")</f>
        <v>0</v>
      </c>
      <c r="F95" s="359">
        <f>IFERROR(IF(-SUM(F$33:F94)+F$16&lt;0.000001,0,IF($C95&gt;='H-32A-WP06 - Debt Service'!D$25,'H-32A-WP06 - Debt Service'!D$28/12,0)),"-")</f>
        <v>0</v>
      </c>
      <c r="G95" s="359">
        <f>IFERROR(IF(-SUM(G$33:G94)+G$16&lt;0.000001,0,IF($C95&gt;='H-32A-WP06 - Debt Service'!E$25,'H-32A-WP06 - Debt Service'!E$28/12,0)),"-")</f>
        <v>0</v>
      </c>
      <c r="H95" s="359">
        <f>IFERROR(IF(-SUM(H$21:H94)+H$16&lt;0.000001,0,IF($C95&gt;='H-32A-WP06 - Debt Service'!F$25,'H-32A-WP06 - Debt Service'!F$28/12,0)),"-")</f>
        <v>0</v>
      </c>
      <c r="I95" s="359">
        <f>IFERROR(IF(-SUM(I$21:I94)+I$16&lt;0.000001,0,IF($C95&gt;='H-32A-WP06 - Debt Service'!G$25,'H-32A-WP06 - Debt Service'!G$28/12,0)),"-")</f>
        <v>0</v>
      </c>
      <c r="J95" s="359">
        <f>IFERROR(IF(-SUM(J$21:J94)+J$16&lt;0.000001,0,IF($C95&gt;='H-32A-WP06 - Debt Service'!H$25,'H-32A-WP06 - Debt Service'!H$28/12,0)),"-")</f>
        <v>0</v>
      </c>
      <c r="K95" s="359">
        <f>IFERROR(IF(-SUM(K$21:K94)+K$16&lt;0.000001,0,IF($C95&gt;='H-32A-WP06 - Debt Service'!I$25,'H-32A-WP06 - Debt Service'!I$28/12,0)),"-")</f>
        <v>0</v>
      </c>
      <c r="L95" s="359">
        <f>IFERROR(IF(-SUM(L$21:L94)+L$16&lt;0.000001,0,IF($C95&gt;='H-32A-WP06 - Debt Service'!J$25,'H-32A-WP06 - Debt Service'!J$28/12,0)),"-")</f>
        <v>0</v>
      </c>
      <c r="M95" s="359">
        <f>IFERROR(IF(-SUM(M$21:M94)+M$16&lt;0.000001,0,IF($C95&gt;='H-32A-WP06 - Debt Service'!K$25,'H-32A-WP06 - Debt Service'!K$28/12,0)),"-")</f>
        <v>0</v>
      </c>
      <c r="N95" s="359">
        <f>IFERROR(IF(-SUM(N$21:N94)+N$16&lt;0.000001,0,IF($C95&gt;='H-32A-WP06 - Debt Service'!L$25,'H-32A-WP06 - Debt Service'!L$28/12,0)),"-")</f>
        <v>0</v>
      </c>
      <c r="O95" s="359">
        <f>IFERROR(IF(-SUM(O$21:O94)+O$16&lt;0.000001,0,IF($C95&gt;='H-32A-WP06 - Debt Service'!M$25,'H-32A-WP06 - Debt Service'!M$28/12,0)),"-")</f>
        <v>0</v>
      </c>
      <c r="P95" s="359">
        <f>IFERROR(IF(-SUM(P$21:P94)+P$16&lt;0.000001,0,IF($C95&gt;='H-32A-WP06 - Debt Service'!N$25,'H-32A-WP06 - Debt Service'!N$28/12,0)),"-")</f>
        <v>0</v>
      </c>
      <c r="Q95" s="449"/>
      <c r="R95" s="351">
        <f t="shared" si="5"/>
        <v>2025</v>
      </c>
      <c r="S95" s="368">
        <f t="shared" si="7"/>
        <v>45717</v>
      </c>
      <c r="T95" s="735">
        <v>3431.2330773624676</v>
      </c>
      <c r="U95" s="359">
        <f>IFERROR(IF(-SUM(U$33:U94)+U$16&lt;0.000001,0,IF($C95&gt;='H-32A-WP06 - Debt Service'!R$25,'H-32A-WP06 - Debt Service'!R$28/12,0)),"-")</f>
        <v>0</v>
      </c>
      <c r="V95" s="359">
        <f>IFERROR(IF(-SUM(V$21:V94)+V$16&lt;0.000001,0,IF($C95&gt;='H-32A-WP06 - Debt Service'!S$25,'H-32A-WP06 - Debt Service'!S$28/12,0)),"-")</f>
        <v>0</v>
      </c>
      <c r="W95" s="359">
        <f>IFERROR(IF(-SUM(W$21:W94)+W$16&lt;0.000001,0,IF($C95&gt;='H-32A-WP06 - Debt Service'!T$25,'H-32A-WP06 - Debt Service'!T$28/12,0)),"-")</f>
        <v>0</v>
      </c>
      <c r="X95" s="359">
        <f>IFERROR(IF(-SUM(X$21:X94)+X$16&lt;0.000001,0,IF($C95&gt;='H-32A-WP06 - Debt Service'!U$25,'H-32A-WP06 - Debt Service'!U$28/12,0)),"-")</f>
        <v>0</v>
      </c>
      <c r="Y95" s="359">
        <f>IFERROR(IF(-SUM(Y$21:Y94)+Y$16&lt;0.000001,0,IF($C95&gt;='H-32A-WP06 - Debt Service'!W$25,'H-32A-WP06 - Debt Service'!V$28/12,0)),"-")</f>
        <v>0</v>
      </c>
      <c r="Z95" s="359">
        <f>IFERROR(IF(-SUM(Z$21:Z94)+Z$16&lt;0.000001,0,IF($C95&gt;='H-32A-WP06 - Debt Service'!W$25,'H-32A-WP06 - Debt Service'!W$28/12,0)),"-")</f>
        <v>0</v>
      </c>
      <c r="AA95" s="359">
        <f>IFERROR(IF(-SUM(AA$21:AA94)+AA$16&lt;0.000001,0,IF($C95&gt;='H-32A-WP06 - Debt Service'!Y$25,'H-32A-WP06 - Debt Service'!X$28/12,0)),"-")</f>
        <v>0</v>
      </c>
      <c r="AB95" s="359">
        <f>IFERROR(IF(-SUM(AB$21:AB94)+AB$16&lt;0.000001,0,IF($C95&gt;='H-32A-WP06 - Debt Service'!Y$25,'H-32A-WP06 - Debt Service'!Y$28/12,0)),"-")</f>
        <v>0</v>
      </c>
      <c r="AC95" s="359">
        <f>IFERROR(IF(-SUM(AC$21:AC94)+AC$16&lt;0.000001,0,IF($C95&gt;='H-32A-WP06 - Debt Service'!Z$25,'H-32A-WP06 - Debt Service'!Z$28/12,0)),"-")</f>
        <v>0</v>
      </c>
      <c r="AD95" s="359">
        <f>IFERROR(IF(-SUM(AD$21:AD94)+AD$16&lt;0.000001,0,IF($C95&gt;='H-32A-WP06 - Debt Service'!AB$25,'H-32A-WP06 - Debt Service'!AA$28/12,0)),"-")</f>
        <v>0</v>
      </c>
      <c r="AE95" s="359">
        <f>IFERROR(IF(-SUM(AE$21:AE94)+AE$16&lt;0.000001,0,IF($C95&gt;='H-32A-WP06 - Debt Service'!AC$25,'H-32A-WP06 - Debt Service'!AB$28/12,0)),"-")</f>
        <v>0</v>
      </c>
      <c r="AF95" s="359">
        <f>IFERROR(IF(-SUM(AF$21:AF94)+AF$16&lt;0.000001,0,IF($C95&gt;='H-32A-WP06 - Debt Service'!AD$25,'H-32A-WP06 - Debt Service'!AC$28/12,0)),"-")</f>
        <v>0</v>
      </c>
    </row>
    <row r="96" spans="2:32">
      <c r="B96" s="351">
        <f t="shared" si="4"/>
        <v>2025</v>
      </c>
      <c r="C96" s="368">
        <f t="shared" si="6"/>
        <v>45748</v>
      </c>
      <c r="D96" s="735">
        <v>216215.22115809171</v>
      </c>
      <c r="E96" s="359">
        <f>IFERROR(IF(-SUM(E$33:E95)+E$16&lt;0.000001,0,IF($C96&gt;='H-32A-WP06 - Debt Service'!C$25,'H-32A-WP06 - Debt Service'!C$28/12,0)),"-")</f>
        <v>0</v>
      </c>
      <c r="F96" s="359">
        <f>IFERROR(IF(-SUM(F$33:F95)+F$16&lt;0.000001,0,IF($C96&gt;='H-32A-WP06 - Debt Service'!D$25,'H-32A-WP06 - Debt Service'!D$28/12,0)),"-")</f>
        <v>0</v>
      </c>
      <c r="G96" s="359">
        <f>IFERROR(IF(-SUM(G$33:G95)+G$16&lt;0.000001,0,IF($C96&gt;='H-32A-WP06 - Debt Service'!E$25,'H-32A-WP06 - Debt Service'!E$28/12,0)),"-")</f>
        <v>0</v>
      </c>
      <c r="H96" s="359">
        <f>IFERROR(IF(-SUM(H$21:H95)+H$16&lt;0.000001,0,IF($C96&gt;='H-32A-WP06 - Debt Service'!F$25,'H-32A-WP06 - Debt Service'!F$28/12,0)),"-")</f>
        <v>0</v>
      </c>
      <c r="I96" s="359">
        <f>IFERROR(IF(-SUM(I$21:I95)+I$16&lt;0.000001,0,IF($C96&gt;='H-32A-WP06 - Debt Service'!G$25,'H-32A-WP06 - Debt Service'!G$28/12,0)),"-")</f>
        <v>0</v>
      </c>
      <c r="J96" s="359">
        <f>IFERROR(IF(-SUM(J$21:J95)+J$16&lt;0.000001,0,IF($C96&gt;='H-32A-WP06 - Debt Service'!H$25,'H-32A-WP06 - Debt Service'!H$28/12,0)),"-")</f>
        <v>0</v>
      </c>
      <c r="K96" s="359">
        <f>IFERROR(IF(-SUM(K$21:K95)+K$16&lt;0.000001,0,IF($C96&gt;='H-32A-WP06 - Debt Service'!I$25,'H-32A-WP06 - Debt Service'!I$28/12,0)),"-")</f>
        <v>0</v>
      </c>
      <c r="L96" s="359">
        <f>IFERROR(IF(-SUM(L$21:L95)+L$16&lt;0.000001,0,IF($C96&gt;='H-32A-WP06 - Debt Service'!J$25,'H-32A-WP06 - Debt Service'!J$28/12,0)),"-")</f>
        <v>0</v>
      </c>
      <c r="M96" s="359">
        <f>IFERROR(IF(-SUM(M$21:M95)+M$16&lt;0.000001,0,IF($C96&gt;='H-32A-WP06 - Debt Service'!K$25,'H-32A-WP06 - Debt Service'!K$28/12,0)),"-")</f>
        <v>0</v>
      </c>
      <c r="N96" s="359">
        <f>IFERROR(IF(-SUM(N$21:N95)+N$16&lt;0.000001,0,IF($C96&gt;='H-32A-WP06 - Debt Service'!L$25,'H-32A-WP06 - Debt Service'!L$28/12,0)),"-")</f>
        <v>0</v>
      </c>
      <c r="O96" s="359">
        <f>IFERROR(IF(-SUM(O$21:O95)+O$16&lt;0.000001,0,IF($C96&gt;='H-32A-WP06 - Debt Service'!M$25,'H-32A-WP06 - Debt Service'!M$28/12,0)),"-")</f>
        <v>0</v>
      </c>
      <c r="P96" s="359">
        <f>IFERROR(IF(-SUM(P$21:P95)+P$16&lt;0.000001,0,IF($C96&gt;='H-32A-WP06 - Debt Service'!N$25,'H-32A-WP06 - Debt Service'!N$28/12,0)),"-")</f>
        <v>0</v>
      </c>
      <c r="Q96" s="449"/>
      <c r="R96" s="351">
        <f t="shared" si="5"/>
        <v>2025</v>
      </c>
      <c r="S96" s="368">
        <f t="shared" si="7"/>
        <v>45748</v>
      </c>
      <c r="T96" s="735">
        <v>3431.2330773624676</v>
      </c>
      <c r="U96" s="359">
        <f>IFERROR(IF(-SUM(U$33:U95)+U$16&lt;0.000001,0,IF($C96&gt;='H-32A-WP06 - Debt Service'!R$25,'H-32A-WP06 - Debt Service'!R$28/12,0)),"-")</f>
        <v>0</v>
      </c>
      <c r="V96" s="359">
        <f>IFERROR(IF(-SUM(V$21:V95)+V$16&lt;0.000001,0,IF($C96&gt;='H-32A-WP06 - Debt Service'!S$25,'H-32A-WP06 - Debt Service'!S$28/12,0)),"-")</f>
        <v>0</v>
      </c>
      <c r="W96" s="359">
        <f>IFERROR(IF(-SUM(W$21:W95)+W$16&lt;0.000001,0,IF($C96&gt;='H-32A-WP06 - Debt Service'!T$25,'H-32A-WP06 - Debt Service'!T$28/12,0)),"-")</f>
        <v>0</v>
      </c>
      <c r="X96" s="359">
        <f>IFERROR(IF(-SUM(X$21:X95)+X$16&lt;0.000001,0,IF($C96&gt;='H-32A-WP06 - Debt Service'!U$25,'H-32A-WP06 - Debt Service'!U$28/12,0)),"-")</f>
        <v>0</v>
      </c>
      <c r="Y96" s="359">
        <f>IFERROR(IF(-SUM(Y$21:Y95)+Y$16&lt;0.000001,0,IF($C96&gt;='H-32A-WP06 - Debt Service'!W$25,'H-32A-WP06 - Debt Service'!V$28/12,0)),"-")</f>
        <v>0</v>
      </c>
      <c r="Z96" s="359">
        <f>IFERROR(IF(-SUM(Z$21:Z95)+Z$16&lt;0.000001,0,IF($C96&gt;='H-32A-WP06 - Debt Service'!W$25,'H-32A-WP06 - Debt Service'!W$28/12,0)),"-")</f>
        <v>0</v>
      </c>
      <c r="AA96" s="359">
        <f>IFERROR(IF(-SUM(AA$21:AA95)+AA$16&lt;0.000001,0,IF($C96&gt;='H-32A-WP06 - Debt Service'!Y$25,'H-32A-WP06 - Debt Service'!X$28/12,0)),"-")</f>
        <v>0</v>
      </c>
      <c r="AB96" s="359">
        <f>IFERROR(IF(-SUM(AB$21:AB95)+AB$16&lt;0.000001,0,IF($C96&gt;='H-32A-WP06 - Debt Service'!Y$25,'H-32A-WP06 - Debt Service'!Y$28/12,0)),"-")</f>
        <v>0</v>
      </c>
      <c r="AC96" s="359">
        <f>IFERROR(IF(-SUM(AC$21:AC95)+AC$16&lt;0.000001,0,IF($C96&gt;='H-32A-WP06 - Debt Service'!Z$25,'H-32A-WP06 - Debt Service'!Z$28/12,0)),"-")</f>
        <v>0</v>
      </c>
      <c r="AD96" s="359">
        <f>IFERROR(IF(-SUM(AD$21:AD95)+AD$16&lt;0.000001,0,IF($C96&gt;='H-32A-WP06 - Debt Service'!AB$25,'H-32A-WP06 - Debt Service'!AA$28/12,0)),"-")</f>
        <v>0</v>
      </c>
      <c r="AE96" s="359">
        <f>IFERROR(IF(-SUM(AE$21:AE95)+AE$16&lt;0.000001,0,IF($C96&gt;='H-32A-WP06 - Debt Service'!AC$25,'H-32A-WP06 - Debt Service'!AB$28/12,0)),"-")</f>
        <v>0</v>
      </c>
      <c r="AF96" s="359">
        <f>IFERROR(IF(-SUM(AF$21:AF95)+AF$16&lt;0.000001,0,IF($C96&gt;='H-32A-WP06 - Debt Service'!AD$25,'H-32A-WP06 - Debt Service'!AC$28/12,0)),"-")</f>
        <v>0</v>
      </c>
    </row>
    <row r="97" spans="2:32">
      <c r="B97" s="351">
        <f t="shared" si="4"/>
        <v>2025</v>
      </c>
      <c r="C97" s="368">
        <f t="shared" si="6"/>
        <v>45778</v>
      </c>
      <c r="D97" s="735">
        <v>216215.22115809171</v>
      </c>
      <c r="E97" s="359">
        <f>IFERROR(IF(-SUM(E$33:E96)+E$16&lt;0.000001,0,IF($C97&gt;='H-32A-WP06 - Debt Service'!C$25,'H-32A-WP06 - Debt Service'!C$28/12,0)),"-")</f>
        <v>0</v>
      </c>
      <c r="F97" s="359">
        <f>IFERROR(IF(-SUM(F$33:F96)+F$16&lt;0.000001,0,IF($C97&gt;='H-32A-WP06 - Debt Service'!D$25,'H-32A-WP06 - Debt Service'!D$28/12,0)),"-")</f>
        <v>0</v>
      </c>
      <c r="G97" s="359">
        <f>IFERROR(IF(-SUM(G$33:G96)+G$16&lt;0.000001,0,IF($C97&gt;='H-32A-WP06 - Debt Service'!E$25,'H-32A-WP06 - Debt Service'!E$28/12,0)),"-")</f>
        <v>0</v>
      </c>
      <c r="H97" s="359">
        <f>IFERROR(IF(-SUM(H$21:H96)+H$16&lt;0.000001,0,IF($C97&gt;='H-32A-WP06 - Debt Service'!F$25,'H-32A-WP06 - Debt Service'!F$28/12,0)),"-")</f>
        <v>0</v>
      </c>
      <c r="I97" s="359">
        <f>IFERROR(IF(-SUM(I$21:I96)+I$16&lt;0.000001,0,IF($C97&gt;='H-32A-WP06 - Debt Service'!G$25,'H-32A-WP06 - Debt Service'!G$28/12,0)),"-")</f>
        <v>0</v>
      </c>
      <c r="J97" s="359">
        <f>IFERROR(IF(-SUM(J$21:J96)+J$16&lt;0.000001,0,IF($C97&gt;='H-32A-WP06 - Debt Service'!H$25,'H-32A-WP06 - Debt Service'!H$28/12,0)),"-")</f>
        <v>0</v>
      </c>
      <c r="K97" s="359">
        <f>IFERROR(IF(-SUM(K$21:K96)+K$16&lt;0.000001,0,IF($C97&gt;='H-32A-WP06 - Debt Service'!I$25,'H-32A-WP06 - Debt Service'!I$28/12,0)),"-")</f>
        <v>0</v>
      </c>
      <c r="L97" s="359">
        <f>IFERROR(IF(-SUM(L$21:L96)+L$16&lt;0.000001,0,IF($C97&gt;='H-32A-WP06 - Debt Service'!J$25,'H-32A-WP06 - Debt Service'!J$28/12,0)),"-")</f>
        <v>0</v>
      </c>
      <c r="M97" s="359">
        <f>IFERROR(IF(-SUM(M$21:M96)+M$16&lt;0.000001,0,IF($C97&gt;='H-32A-WP06 - Debt Service'!K$25,'H-32A-WP06 - Debt Service'!K$28/12,0)),"-")</f>
        <v>0</v>
      </c>
      <c r="N97" s="359">
        <f>IFERROR(IF(-SUM(N$21:N96)+N$16&lt;0.000001,0,IF($C97&gt;='H-32A-WP06 - Debt Service'!L$25,'H-32A-WP06 - Debt Service'!L$28/12,0)),"-")</f>
        <v>0</v>
      </c>
      <c r="O97" s="359">
        <f>IFERROR(IF(-SUM(O$21:O96)+O$16&lt;0.000001,0,IF($C97&gt;='H-32A-WP06 - Debt Service'!M$25,'H-32A-WP06 - Debt Service'!M$28/12,0)),"-")</f>
        <v>0</v>
      </c>
      <c r="P97" s="359">
        <f>IFERROR(IF(-SUM(P$21:P96)+P$16&lt;0.000001,0,IF($C97&gt;='H-32A-WP06 - Debt Service'!N$25,'H-32A-WP06 - Debt Service'!N$28/12,0)),"-")</f>
        <v>0</v>
      </c>
      <c r="Q97" s="449"/>
      <c r="R97" s="351">
        <f t="shared" si="5"/>
        <v>2025</v>
      </c>
      <c r="S97" s="368">
        <f t="shared" si="7"/>
        <v>45778</v>
      </c>
      <c r="T97" s="735">
        <v>3431.2330773624676</v>
      </c>
      <c r="U97" s="359">
        <f>IFERROR(IF(-SUM(U$33:U96)+U$16&lt;0.000001,0,IF($C97&gt;='H-32A-WP06 - Debt Service'!R$25,'H-32A-WP06 - Debt Service'!R$28/12,0)),"-")</f>
        <v>0</v>
      </c>
      <c r="V97" s="359">
        <f>IFERROR(IF(-SUM(V$21:V96)+V$16&lt;0.000001,0,IF($C97&gt;='H-32A-WP06 - Debt Service'!S$25,'H-32A-WP06 - Debt Service'!S$28/12,0)),"-")</f>
        <v>0</v>
      </c>
      <c r="W97" s="359">
        <f>IFERROR(IF(-SUM(W$21:W96)+W$16&lt;0.000001,0,IF($C97&gt;='H-32A-WP06 - Debt Service'!T$25,'H-32A-WP06 - Debt Service'!T$28/12,0)),"-")</f>
        <v>0</v>
      </c>
      <c r="X97" s="359">
        <f>IFERROR(IF(-SUM(X$21:X96)+X$16&lt;0.000001,0,IF($C97&gt;='H-32A-WP06 - Debt Service'!U$25,'H-32A-WP06 - Debt Service'!U$28/12,0)),"-")</f>
        <v>0</v>
      </c>
      <c r="Y97" s="359">
        <f>IFERROR(IF(-SUM(Y$21:Y96)+Y$16&lt;0.000001,0,IF($C97&gt;='H-32A-WP06 - Debt Service'!W$25,'H-32A-WP06 - Debt Service'!V$28/12,0)),"-")</f>
        <v>0</v>
      </c>
      <c r="Z97" s="359">
        <f>IFERROR(IF(-SUM(Z$21:Z96)+Z$16&lt;0.000001,0,IF($C97&gt;='H-32A-WP06 - Debt Service'!W$25,'H-32A-WP06 - Debt Service'!W$28/12,0)),"-")</f>
        <v>0</v>
      </c>
      <c r="AA97" s="359">
        <f>IFERROR(IF(-SUM(AA$21:AA96)+AA$16&lt;0.000001,0,IF($C97&gt;='H-32A-WP06 - Debt Service'!Y$25,'H-32A-WP06 - Debt Service'!X$28/12,0)),"-")</f>
        <v>0</v>
      </c>
      <c r="AB97" s="359">
        <f>IFERROR(IF(-SUM(AB$21:AB96)+AB$16&lt;0.000001,0,IF($C97&gt;='H-32A-WP06 - Debt Service'!Y$25,'H-32A-WP06 - Debt Service'!Y$28/12,0)),"-")</f>
        <v>0</v>
      </c>
      <c r="AC97" s="359">
        <f>IFERROR(IF(-SUM(AC$21:AC96)+AC$16&lt;0.000001,0,IF($C97&gt;='H-32A-WP06 - Debt Service'!Z$25,'H-32A-WP06 - Debt Service'!Z$28/12,0)),"-")</f>
        <v>0</v>
      </c>
      <c r="AD97" s="359">
        <f>IFERROR(IF(-SUM(AD$21:AD96)+AD$16&lt;0.000001,0,IF($C97&gt;='H-32A-WP06 - Debt Service'!AB$25,'H-32A-WP06 - Debt Service'!AA$28/12,0)),"-")</f>
        <v>0</v>
      </c>
      <c r="AE97" s="359">
        <f>IFERROR(IF(-SUM(AE$21:AE96)+AE$16&lt;0.000001,0,IF($C97&gt;='H-32A-WP06 - Debt Service'!AC$25,'H-32A-WP06 - Debt Service'!AB$28/12,0)),"-")</f>
        <v>0</v>
      </c>
      <c r="AF97" s="359">
        <f>IFERROR(IF(-SUM(AF$21:AF96)+AF$16&lt;0.000001,0,IF($C97&gt;='H-32A-WP06 - Debt Service'!AD$25,'H-32A-WP06 - Debt Service'!AC$28/12,0)),"-")</f>
        <v>0</v>
      </c>
    </row>
    <row r="98" spans="2:32">
      <c r="B98" s="351">
        <f t="shared" si="4"/>
        <v>2025</v>
      </c>
      <c r="C98" s="368">
        <f t="shared" si="6"/>
        <v>45809</v>
      </c>
      <c r="D98" s="735">
        <v>216215.22115809171</v>
      </c>
      <c r="E98" s="359">
        <f>IFERROR(IF(-SUM(E$33:E97)+E$16&lt;0.000001,0,IF($C98&gt;='H-32A-WP06 - Debt Service'!C$25,'H-32A-WP06 - Debt Service'!C$28/12,0)),"-")</f>
        <v>0</v>
      </c>
      <c r="F98" s="359">
        <f>IFERROR(IF(-SUM(F$33:F97)+F$16&lt;0.000001,0,IF($C98&gt;='H-32A-WP06 - Debt Service'!D$25,'H-32A-WP06 - Debt Service'!D$28/12,0)),"-")</f>
        <v>0</v>
      </c>
      <c r="G98" s="359">
        <f>IFERROR(IF(-SUM(G$33:G97)+G$16&lt;0.000001,0,IF($C98&gt;='H-32A-WP06 - Debt Service'!E$25,'H-32A-WP06 - Debt Service'!E$28/12,0)),"-")</f>
        <v>0</v>
      </c>
      <c r="H98" s="359">
        <f>IFERROR(IF(-SUM(H$21:H97)+H$16&lt;0.000001,0,IF($C98&gt;='H-32A-WP06 - Debt Service'!F$25,'H-32A-WP06 - Debt Service'!F$28/12,0)),"-")</f>
        <v>0</v>
      </c>
      <c r="I98" s="359">
        <f>IFERROR(IF(-SUM(I$21:I97)+I$16&lt;0.000001,0,IF($C98&gt;='H-32A-WP06 - Debt Service'!G$25,'H-32A-WP06 - Debt Service'!G$28/12,0)),"-")</f>
        <v>0</v>
      </c>
      <c r="J98" s="359">
        <f>IFERROR(IF(-SUM(J$21:J97)+J$16&lt;0.000001,0,IF($C98&gt;='H-32A-WP06 - Debt Service'!H$25,'H-32A-WP06 - Debt Service'!H$28/12,0)),"-")</f>
        <v>0</v>
      </c>
      <c r="K98" s="359">
        <f>IFERROR(IF(-SUM(K$21:K97)+K$16&lt;0.000001,0,IF($C98&gt;='H-32A-WP06 - Debt Service'!I$25,'H-32A-WP06 - Debt Service'!I$28/12,0)),"-")</f>
        <v>0</v>
      </c>
      <c r="L98" s="359">
        <f>IFERROR(IF(-SUM(L$21:L97)+L$16&lt;0.000001,0,IF($C98&gt;='H-32A-WP06 - Debt Service'!J$25,'H-32A-WP06 - Debt Service'!J$28/12,0)),"-")</f>
        <v>0</v>
      </c>
      <c r="M98" s="359">
        <f>IFERROR(IF(-SUM(M$21:M97)+M$16&lt;0.000001,0,IF($C98&gt;='H-32A-WP06 - Debt Service'!K$25,'H-32A-WP06 - Debt Service'!K$28/12,0)),"-")</f>
        <v>0</v>
      </c>
      <c r="N98" s="359">
        <f>IFERROR(IF(-SUM(N$21:N97)+N$16&lt;0.000001,0,IF($C98&gt;='H-32A-WP06 - Debt Service'!L$25,'H-32A-WP06 - Debt Service'!L$28/12,0)),"-")</f>
        <v>0</v>
      </c>
      <c r="O98" s="359">
        <f>IFERROR(IF(-SUM(O$21:O97)+O$16&lt;0.000001,0,IF($C98&gt;='H-32A-WP06 - Debt Service'!M$25,'H-32A-WP06 - Debt Service'!M$28/12,0)),"-")</f>
        <v>0</v>
      </c>
      <c r="P98" s="359">
        <f>IFERROR(IF(-SUM(P$21:P97)+P$16&lt;0.000001,0,IF($C98&gt;='H-32A-WP06 - Debt Service'!N$25,'H-32A-WP06 - Debt Service'!N$28/12,0)),"-")</f>
        <v>0</v>
      </c>
      <c r="Q98" s="449"/>
      <c r="R98" s="351">
        <f t="shared" si="5"/>
        <v>2025</v>
      </c>
      <c r="S98" s="368">
        <f t="shared" si="7"/>
        <v>45809</v>
      </c>
      <c r="T98" s="735">
        <v>3431.2330773624676</v>
      </c>
      <c r="U98" s="359">
        <f>IFERROR(IF(-SUM(U$33:U97)+U$16&lt;0.000001,0,IF($C98&gt;='H-32A-WP06 - Debt Service'!R$25,'H-32A-WP06 - Debt Service'!R$28/12,0)),"-")</f>
        <v>0</v>
      </c>
      <c r="V98" s="359">
        <f>IFERROR(IF(-SUM(V$21:V97)+V$16&lt;0.000001,0,IF($C98&gt;='H-32A-WP06 - Debt Service'!S$25,'H-32A-WP06 - Debt Service'!S$28/12,0)),"-")</f>
        <v>0</v>
      </c>
      <c r="W98" s="359">
        <f>IFERROR(IF(-SUM(W$21:W97)+W$16&lt;0.000001,0,IF($C98&gt;='H-32A-WP06 - Debt Service'!T$25,'H-32A-WP06 - Debt Service'!T$28/12,0)),"-")</f>
        <v>0</v>
      </c>
      <c r="X98" s="359">
        <f>IFERROR(IF(-SUM(X$21:X97)+X$16&lt;0.000001,0,IF($C98&gt;='H-32A-WP06 - Debt Service'!U$25,'H-32A-WP06 - Debt Service'!U$28/12,0)),"-")</f>
        <v>0</v>
      </c>
      <c r="Y98" s="359">
        <f>IFERROR(IF(-SUM(Y$21:Y97)+Y$16&lt;0.000001,0,IF($C98&gt;='H-32A-WP06 - Debt Service'!W$25,'H-32A-WP06 - Debt Service'!V$28/12,0)),"-")</f>
        <v>0</v>
      </c>
      <c r="Z98" s="359">
        <f>IFERROR(IF(-SUM(Z$21:Z97)+Z$16&lt;0.000001,0,IF($C98&gt;='H-32A-WP06 - Debt Service'!W$25,'H-32A-WP06 - Debt Service'!W$28/12,0)),"-")</f>
        <v>0</v>
      </c>
      <c r="AA98" s="359">
        <f>IFERROR(IF(-SUM(AA$21:AA97)+AA$16&lt;0.000001,0,IF($C98&gt;='H-32A-WP06 - Debt Service'!Y$25,'H-32A-WP06 - Debt Service'!X$28/12,0)),"-")</f>
        <v>0</v>
      </c>
      <c r="AB98" s="359">
        <f>IFERROR(IF(-SUM(AB$21:AB97)+AB$16&lt;0.000001,0,IF($C98&gt;='H-32A-WP06 - Debt Service'!Y$25,'H-32A-WP06 - Debt Service'!Y$28/12,0)),"-")</f>
        <v>0</v>
      </c>
      <c r="AC98" s="359">
        <f>IFERROR(IF(-SUM(AC$21:AC97)+AC$16&lt;0.000001,0,IF($C98&gt;='H-32A-WP06 - Debt Service'!Z$25,'H-32A-WP06 - Debt Service'!Z$28/12,0)),"-")</f>
        <v>0</v>
      </c>
      <c r="AD98" s="359">
        <f>IFERROR(IF(-SUM(AD$21:AD97)+AD$16&lt;0.000001,0,IF($C98&gt;='H-32A-WP06 - Debt Service'!AB$25,'H-32A-WP06 - Debt Service'!AA$28/12,0)),"-")</f>
        <v>0</v>
      </c>
      <c r="AE98" s="359">
        <f>IFERROR(IF(-SUM(AE$21:AE97)+AE$16&lt;0.000001,0,IF($C98&gt;='H-32A-WP06 - Debt Service'!AC$25,'H-32A-WP06 - Debt Service'!AB$28/12,0)),"-")</f>
        <v>0</v>
      </c>
      <c r="AF98" s="359">
        <f>IFERROR(IF(-SUM(AF$21:AF97)+AF$16&lt;0.000001,0,IF($C98&gt;='H-32A-WP06 - Debt Service'!AD$25,'H-32A-WP06 - Debt Service'!AC$28/12,0)),"-")</f>
        <v>0</v>
      </c>
    </row>
    <row r="99" spans="2:32">
      <c r="B99" s="351">
        <f t="shared" si="4"/>
        <v>2025</v>
      </c>
      <c r="C99" s="368">
        <f t="shared" si="6"/>
        <v>45839</v>
      </c>
      <c r="D99" s="735">
        <v>216215.22115809171</v>
      </c>
      <c r="E99" s="359">
        <f>IFERROR(IF(-SUM(E$33:E98)+E$16&lt;0.000001,0,IF($C99&gt;='H-32A-WP06 - Debt Service'!C$25,'H-32A-WP06 - Debt Service'!C$28/12,0)),"-")</f>
        <v>0</v>
      </c>
      <c r="F99" s="359">
        <f>IFERROR(IF(-SUM(F$33:F98)+F$16&lt;0.000001,0,IF($C99&gt;='H-32A-WP06 - Debt Service'!D$25,'H-32A-WP06 - Debt Service'!D$28/12,0)),"-")</f>
        <v>0</v>
      </c>
      <c r="G99" s="359">
        <f>IFERROR(IF(-SUM(G$33:G98)+G$16&lt;0.000001,0,IF($C99&gt;='H-32A-WP06 - Debt Service'!E$25,'H-32A-WP06 - Debt Service'!E$28/12,0)),"-")</f>
        <v>0</v>
      </c>
      <c r="H99" s="359">
        <f>IFERROR(IF(-SUM(H$21:H98)+H$16&lt;0.000001,0,IF($C99&gt;='H-32A-WP06 - Debt Service'!F$25,'H-32A-WP06 - Debt Service'!F$28/12,0)),"-")</f>
        <v>0</v>
      </c>
      <c r="I99" s="359">
        <f>IFERROR(IF(-SUM(I$21:I98)+I$16&lt;0.000001,0,IF($C99&gt;='H-32A-WP06 - Debt Service'!G$25,'H-32A-WP06 - Debt Service'!G$28/12,0)),"-")</f>
        <v>0</v>
      </c>
      <c r="J99" s="359">
        <f>IFERROR(IF(-SUM(J$21:J98)+J$16&lt;0.000001,0,IF($C99&gt;='H-32A-WP06 - Debt Service'!H$25,'H-32A-WP06 - Debt Service'!H$28/12,0)),"-")</f>
        <v>0</v>
      </c>
      <c r="K99" s="359">
        <f>IFERROR(IF(-SUM(K$21:K98)+K$16&lt;0.000001,0,IF($C99&gt;='H-32A-WP06 - Debt Service'!I$25,'H-32A-WP06 - Debt Service'!I$28/12,0)),"-")</f>
        <v>0</v>
      </c>
      <c r="L99" s="359">
        <f>IFERROR(IF(-SUM(L$21:L98)+L$16&lt;0.000001,0,IF($C99&gt;='H-32A-WP06 - Debt Service'!J$25,'H-32A-WP06 - Debt Service'!J$28/12,0)),"-")</f>
        <v>0</v>
      </c>
      <c r="M99" s="359">
        <f>IFERROR(IF(-SUM(M$21:M98)+M$16&lt;0.000001,0,IF($C99&gt;='H-32A-WP06 - Debt Service'!K$25,'H-32A-WP06 - Debt Service'!K$28/12,0)),"-")</f>
        <v>0</v>
      </c>
      <c r="N99" s="359">
        <f>IFERROR(IF(-SUM(N$21:N98)+N$16&lt;0.000001,0,IF($C99&gt;='H-32A-WP06 - Debt Service'!L$25,'H-32A-WP06 - Debt Service'!L$28/12,0)),"-")</f>
        <v>0</v>
      </c>
      <c r="O99" s="359">
        <f>IFERROR(IF(-SUM(O$21:O98)+O$16&lt;0.000001,0,IF($C99&gt;='H-32A-WP06 - Debt Service'!M$25,'H-32A-WP06 - Debt Service'!M$28/12,0)),"-")</f>
        <v>0</v>
      </c>
      <c r="P99" s="359">
        <f>IFERROR(IF(-SUM(P$21:P98)+P$16&lt;0.000001,0,IF($C99&gt;='H-32A-WP06 - Debt Service'!N$25,'H-32A-WP06 - Debt Service'!N$28/12,0)),"-")</f>
        <v>0</v>
      </c>
      <c r="Q99" s="449"/>
      <c r="R99" s="351">
        <f t="shared" si="5"/>
        <v>2025</v>
      </c>
      <c r="S99" s="368">
        <f t="shared" si="7"/>
        <v>45839</v>
      </c>
      <c r="T99" s="735">
        <v>3431.2330773624676</v>
      </c>
      <c r="U99" s="359">
        <f>IFERROR(IF(-SUM(U$33:U98)+U$16&lt;0.000001,0,IF($C99&gt;='H-32A-WP06 - Debt Service'!R$25,'H-32A-WP06 - Debt Service'!R$28/12,0)),"-")</f>
        <v>0</v>
      </c>
      <c r="V99" s="359">
        <f>IFERROR(IF(-SUM(V$21:V98)+V$16&lt;0.000001,0,IF($C99&gt;='H-32A-WP06 - Debt Service'!S$25,'H-32A-WP06 - Debt Service'!S$28/12,0)),"-")</f>
        <v>0</v>
      </c>
      <c r="W99" s="359">
        <f>IFERROR(IF(-SUM(W$21:W98)+W$16&lt;0.000001,0,IF($C99&gt;='H-32A-WP06 - Debt Service'!T$25,'H-32A-WP06 - Debt Service'!T$28/12,0)),"-")</f>
        <v>0</v>
      </c>
      <c r="X99" s="359">
        <f>IFERROR(IF(-SUM(X$21:X98)+X$16&lt;0.000001,0,IF($C99&gt;='H-32A-WP06 - Debt Service'!U$25,'H-32A-WP06 - Debt Service'!U$28/12,0)),"-")</f>
        <v>0</v>
      </c>
      <c r="Y99" s="359">
        <f>IFERROR(IF(-SUM(Y$21:Y98)+Y$16&lt;0.000001,0,IF($C99&gt;='H-32A-WP06 - Debt Service'!W$25,'H-32A-WP06 - Debt Service'!V$28/12,0)),"-")</f>
        <v>0</v>
      </c>
      <c r="Z99" s="359">
        <f>IFERROR(IF(-SUM(Z$21:Z98)+Z$16&lt;0.000001,0,IF($C99&gt;='H-32A-WP06 - Debt Service'!W$25,'H-32A-WP06 - Debt Service'!W$28/12,0)),"-")</f>
        <v>0</v>
      </c>
      <c r="AA99" s="359">
        <f>IFERROR(IF(-SUM(AA$21:AA98)+AA$16&lt;0.000001,0,IF($C99&gt;='H-32A-WP06 - Debt Service'!Y$25,'H-32A-WP06 - Debt Service'!X$28/12,0)),"-")</f>
        <v>0</v>
      </c>
      <c r="AB99" s="359">
        <f>IFERROR(IF(-SUM(AB$21:AB98)+AB$16&lt;0.000001,0,IF($C99&gt;='H-32A-WP06 - Debt Service'!Y$25,'H-32A-WP06 - Debt Service'!Y$28/12,0)),"-")</f>
        <v>0</v>
      </c>
      <c r="AC99" s="359">
        <f>IFERROR(IF(-SUM(AC$21:AC98)+AC$16&lt;0.000001,0,IF($C99&gt;='H-32A-WP06 - Debt Service'!Z$25,'H-32A-WP06 - Debt Service'!Z$28/12,0)),"-")</f>
        <v>0</v>
      </c>
      <c r="AD99" s="359">
        <f>IFERROR(IF(-SUM(AD$21:AD98)+AD$16&lt;0.000001,0,IF($C99&gt;='H-32A-WP06 - Debt Service'!AB$25,'H-32A-WP06 - Debt Service'!AA$28/12,0)),"-")</f>
        <v>0</v>
      </c>
      <c r="AE99" s="359">
        <f>IFERROR(IF(-SUM(AE$21:AE98)+AE$16&lt;0.000001,0,IF($C99&gt;='H-32A-WP06 - Debt Service'!AC$25,'H-32A-WP06 - Debt Service'!AB$28/12,0)),"-")</f>
        <v>0</v>
      </c>
      <c r="AF99" s="359">
        <f>IFERROR(IF(-SUM(AF$21:AF98)+AF$16&lt;0.000001,0,IF($C99&gt;='H-32A-WP06 - Debt Service'!AD$25,'H-32A-WP06 - Debt Service'!AC$28/12,0)),"-")</f>
        <v>0</v>
      </c>
    </row>
    <row r="100" spans="2:32">
      <c r="B100" s="351">
        <f t="shared" si="4"/>
        <v>2025</v>
      </c>
      <c r="C100" s="368">
        <f t="shared" si="6"/>
        <v>45870</v>
      </c>
      <c r="D100" s="735">
        <v>216215.22115809171</v>
      </c>
      <c r="E100" s="359">
        <f>IFERROR(IF(-SUM(E$33:E99)+E$16&lt;0.000001,0,IF($C100&gt;='H-32A-WP06 - Debt Service'!C$25,'H-32A-WP06 - Debt Service'!C$28/12,0)),"-")</f>
        <v>0</v>
      </c>
      <c r="F100" s="359">
        <f>IFERROR(IF(-SUM(F$33:F99)+F$16&lt;0.000001,0,IF($C100&gt;='H-32A-WP06 - Debt Service'!D$25,'H-32A-WP06 - Debt Service'!D$28/12,0)),"-")</f>
        <v>0</v>
      </c>
      <c r="G100" s="359">
        <f>IFERROR(IF(-SUM(G$33:G99)+G$16&lt;0.000001,0,IF($C100&gt;='H-32A-WP06 - Debt Service'!E$25,'H-32A-WP06 - Debt Service'!E$28/12,0)),"-")</f>
        <v>0</v>
      </c>
      <c r="H100" s="359">
        <f>IFERROR(IF(-SUM(H$21:H99)+H$16&lt;0.000001,0,IF($C100&gt;='H-32A-WP06 - Debt Service'!F$25,'H-32A-WP06 - Debt Service'!F$28/12,0)),"-")</f>
        <v>0</v>
      </c>
      <c r="I100" s="359">
        <f>IFERROR(IF(-SUM(I$21:I99)+I$16&lt;0.000001,0,IF($C100&gt;='H-32A-WP06 - Debt Service'!G$25,'H-32A-WP06 - Debt Service'!G$28/12,0)),"-")</f>
        <v>0</v>
      </c>
      <c r="J100" s="359">
        <f>IFERROR(IF(-SUM(J$21:J99)+J$16&lt;0.000001,0,IF($C100&gt;='H-32A-WP06 - Debt Service'!H$25,'H-32A-WP06 - Debt Service'!H$28/12,0)),"-")</f>
        <v>0</v>
      </c>
      <c r="K100" s="359">
        <f>IFERROR(IF(-SUM(K$21:K99)+K$16&lt;0.000001,0,IF($C100&gt;='H-32A-WP06 - Debt Service'!I$25,'H-32A-WP06 - Debt Service'!I$28/12,0)),"-")</f>
        <v>0</v>
      </c>
      <c r="L100" s="359">
        <f>IFERROR(IF(-SUM(L$21:L99)+L$16&lt;0.000001,0,IF($C100&gt;='H-32A-WP06 - Debt Service'!J$25,'H-32A-WP06 - Debt Service'!J$28/12,0)),"-")</f>
        <v>0</v>
      </c>
      <c r="M100" s="359">
        <f>IFERROR(IF(-SUM(M$21:M99)+M$16&lt;0.000001,0,IF($C100&gt;='H-32A-WP06 - Debt Service'!K$25,'H-32A-WP06 - Debt Service'!K$28/12,0)),"-")</f>
        <v>0</v>
      </c>
      <c r="N100" s="359">
        <f>IFERROR(IF(-SUM(N$21:N99)+N$16&lt;0.000001,0,IF($C100&gt;='H-32A-WP06 - Debt Service'!L$25,'H-32A-WP06 - Debt Service'!L$28/12,0)),"-")</f>
        <v>0</v>
      </c>
      <c r="O100" s="359">
        <f>IFERROR(IF(-SUM(O$21:O99)+O$16&lt;0.000001,0,IF($C100&gt;='H-32A-WP06 - Debt Service'!M$25,'H-32A-WP06 - Debt Service'!M$28/12,0)),"-")</f>
        <v>0</v>
      </c>
      <c r="P100" s="359">
        <f>IFERROR(IF(-SUM(P$21:P99)+P$16&lt;0.000001,0,IF($C100&gt;='H-32A-WP06 - Debt Service'!N$25,'H-32A-WP06 - Debt Service'!N$28/12,0)),"-")</f>
        <v>0</v>
      </c>
      <c r="Q100" s="449"/>
      <c r="R100" s="351">
        <f t="shared" si="5"/>
        <v>2025</v>
      </c>
      <c r="S100" s="368">
        <f t="shared" si="7"/>
        <v>45870</v>
      </c>
      <c r="T100" s="735">
        <v>3431.2330773624676</v>
      </c>
      <c r="U100" s="359">
        <f>IFERROR(IF(-SUM(U$33:U99)+U$16&lt;0.000001,0,IF($C100&gt;='H-32A-WP06 - Debt Service'!R$25,'H-32A-WP06 - Debt Service'!R$28/12,0)),"-")</f>
        <v>0</v>
      </c>
      <c r="V100" s="359">
        <f>IFERROR(IF(-SUM(V$21:V99)+V$16&lt;0.000001,0,IF($C100&gt;='H-32A-WP06 - Debt Service'!S$25,'H-32A-WP06 - Debt Service'!S$28/12,0)),"-")</f>
        <v>0</v>
      </c>
      <c r="W100" s="359">
        <f>IFERROR(IF(-SUM(W$21:W99)+W$16&lt;0.000001,0,IF($C100&gt;='H-32A-WP06 - Debt Service'!T$25,'H-32A-WP06 - Debt Service'!T$28/12,0)),"-")</f>
        <v>0</v>
      </c>
      <c r="X100" s="359">
        <f>IFERROR(IF(-SUM(X$21:X99)+X$16&lt;0.000001,0,IF($C100&gt;='H-32A-WP06 - Debt Service'!U$25,'H-32A-WP06 - Debt Service'!U$28/12,0)),"-")</f>
        <v>0</v>
      </c>
      <c r="Y100" s="359">
        <f>IFERROR(IF(-SUM(Y$21:Y99)+Y$16&lt;0.000001,0,IF($C100&gt;='H-32A-WP06 - Debt Service'!W$25,'H-32A-WP06 - Debt Service'!V$28/12,0)),"-")</f>
        <v>0</v>
      </c>
      <c r="Z100" s="359">
        <f>IFERROR(IF(-SUM(Z$21:Z99)+Z$16&lt;0.000001,0,IF($C100&gt;='H-32A-WP06 - Debt Service'!W$25,'H-32A-WP06 - Debt Service'!W$28/12,0)),"-")</f>
        <v>0</v>
      </c>
      <c r="AA100" s="359">
        <f>IFERROR(IF(-SUM(AA$21:AA99)+AA$16&lt;0.000001,0,IF($C100&gt;='H-32A-WP06 - Debt Service'!Y$25,'H-32A-WP06 - Debt Service'!X$28/12,0)),"-")</f>
        <v>0</v>
      </c>
      <c r="AB100" s="359">
        <f>IFERROR(IF(-SUM(AB$21:AB99)+AB$16&lt;0.000001,0,IF($C100&gt;='H-32A-WP06 - Debt Service'!Y$25,'H-32A-WP06 - Debt Service'!Y$28/12,0)),"-")</f>
        <v>0</v>
      </c>
      <c r="AC100" s="359">
        <f>IFERROR(IF(-SUM(AC$21:AC99)+AC$16&lt;0.000001,0,IF($C100&gt;='H-32A-WP06 - Debt Service'!Z$25,'H-32A-WP06 - Debt Service'!Z$28/12,0)),"-")</f>
        <v>0</v>
      </c>
      <c r="AD100" s="359">
        <f>IFERROR(IF(-SUM(AD$21:AD99)+AD$16&lt;0.000001,0,IF($C100&gt;='H-32A-WP06 - Debt Service'!AB$25,'H-32A-WP06 - Debt Service'!AA$28/12,0)),"-")</f>
        <v>0</v>
      </c>
      <c r="AE100" s="359">
        <f>IFERROR(IF(-SUM(AE$21:AE99)+AE$16&lt;0.000001,0,IF($C100&gt;='H-32A-WP06 - Debt Service'!AC$25,'H-32A-WP06 - Debt Service'!AB$28/12,0)),"-")</f>
        <v>0</v>
      </c>
      <c r="AF100" s="359">
        <f>IFERROR(IF(-SUM(AF$21:AF99)+AF$16&lt;0.000001,0,IF($C100&gt;='H-32A-WP06 - Debt Service'!AD$25,'H-32A-WP06 - Debt Service'!AC$28/12,0)),"-")</f>
        <v>0</v>
      </c>
    </row>
    <row r="101" spans="2:32">
      <c r="B101" s="351">
        <f t="shared" si="4"/>
        <v>2025</v>
      </c>
      <c r="C101" s="368">
        <f t="shared" si="6"/>
        <v>45901</v>
      </c>
      <c r="D101" s="735">
        <v>216215.22115809171</v>
      </c>
      <c r="E101" s="359">
        <f>IFERROR(IF(-SUM(E$33:E100)+E$16&lt;0.000001,0,IF($C101&gt;='H-32A-WP06 - Debt Service'!C$25,'H-32A-WP06 - Debt Service'!C$28/12,0)),"-")</f>
        <v>0</v>
      </c>
      <c r="F101" s="359">
        <f>IFERROR(IF(-SUM(F$33:F100)+F$16&lt;0.000001,0,IF($C101&gt;='H-32A-WP06 - Debt Service'!D$25,'H-32A-WP06 - Debt Service'!D$28/12,0)),"-")</f>
        <v>0</v>
      </c>
      <c r="G101" s="359">
        <f>IFERROR(IF(-SUM(G$33:G100)+G$16&lt;0.000001,0,IF($C101&gt;='H-32A-WP06 - Debt Service'!E$25,'H-32A-WP06 - Debt Service'!E$28/12,0)),"-")</f>
        <v>0</v>
      </c>
      <c r="H101" s="359">
        <f>IFERROR(IF(-SUM(H$21:H100)+H$16&lt;0.000001,0,IF($C101&gt;='H-32A-WP06 - Debt Service'!F$25,'H-32A-WP06 - Debt Service'!F$28/12,0)),"-")</f>
        <v>0</v>
      </c>
      <c r="I101" s="359">
        <f>IFERROR(IF(-SUM(I$21:I100)+I$16&lt;0.000001,0,IF($C101&gt;='H-32A-WP06 - Debt Service'!G$25,'H-32A-WP06 - Debt Service'!G$28/12,0)),"-")</f>
        <v>0</v>
      </c>
      <c r="J101" s="359">
        <f>IFERROR(IF(-SUM(J$21:J100)+J$16&lt;0.000001,0,IF($C101&gt;='H-32A-WP06 - Debt Service'!H$25,'H-32A-WP06 - Debt Service'!H$28/12,0)),"-")</f>
        <v>0</v>
      </c>
      <c r="K101" s="359">
        <f>IFERROR(IF(-SUM(K$21:K100)+K$16&lt;0.000001,0,IF($C101&gt;='H-32A-WP06 - Debt Service'!I$25,'H-32A-WP06 - Debt Service'!I$28/12,0)),"-")</f>
        <v>0</v>
      </c>
      <c r="L101" s="359">
        <f>IFERROR(IF(-SUM(L$21:L100)+L$16&lt;0.000001,0,IF($C101&gt;='H-32A-WP06 - Debt Service'!J$25,'H-32A-WP06 - Debt Service'!J$28/12,0)),"-")</f>
        <v>0</v>
      </c>
      <c r="M101" s="359">
        <f>IFERROR(IF(-SUM(M$21:M100)+M$16&lt;0.000001,0,IF($C101&gt;='H-32A-WP06 - Debt Service'!K$25,'H-32A-WP06 - Debt Service'!K$28/12,0)),"-")</f>
        <v>0</v>
      </c>
      <c r="N101" s="359">
        <f>IFERROR(IF(-SUM(N$21:N100)+N$16&lt;0.000001,0,IF($C101&gt;='H-32A-WP06 - Debt Service'!L$25,'H-32A-WP06 - Debt Service'!L$28/12,0)),"-")</f>
        <v>0</v>
      </c>
      <c r="O101" s="359">
        <f>IFERROR(IF(-SUM(O$21:O100)+O$16&lt;0.000001,0,IF($C101&gt;='H-32A-WP06 - Debt Service'!M$25,'H-32A-WP06 - Debt Service'!M$28/12,0)),"-")</f>
        <v>0</v>
      </c>
      <c r="P101" s="359">
        <f>IFERROR(IF(-SUM(P$21:P100)+P$16&lt;0.000001,0,IF($C101&gt;='H-32A-WP06 - Debt Service'!N$25,'H-32A-WP06 - Debt Service'!N$28/12,0)),"-")</f>
        <v>0</v>
      </c>
      <c r="Q101" s="449"/>
      <c r="R101" s="351">
        <f t="shared" si="5"/>
        <v>2025</v>
      </c>
      <c r="S101" s="368">
        <f t="shared" si="7"/>
        <v>45901</v>
      </c>
      <c r="T101" s="735">
        <v>3431.2330773624676</v>
      </c>
      <c r="U101" s="359">
        <f>IFERROR(IF(-SUM(U$33:U100)+U$16&lt;0.000001,0,IF($C101&gt;='H-32A-WP06 - Debt Service'!R$25,'H-32A-WP06 - Debt Service'!R$28/12,0)),"-")</f>
        <v>0</v>
      </c>
      <c r="V101" s="359">
        <f>IFERROR(IF(-SUM(V$21:V100)+V$16&lt;0.000001,0,IF($C101&gt;='H-32A-WP06 - Debt Service'!S$25,'H-32A-WP06 - Debt Service'!S$28/12,0)),"-")</f>
        <v>0</v>
      </c>
      <c r="W101" s="359">
        <f>IFERROR(IF(-SUM(W$21:W100)+W$16&lt;0.000001,0,IF($C101&gt;='H-32A-WP06 - Debt Service'!T$25,'H-32A-WP06 - Debt Service'!T$28/12,0)),"-")</f>
        <v>0</v>
      </c>
      <c r="X101" s="359">
        <f>IFERROR(IF(-SUM(X$21:X100)+X$16&lt;0.000001,0,IF($C101&gt;='H-32A-WP06 - Debt Service'!U$25,'H-32A-WP06 - Debt Service'!U$28/12,0)),"-")</f>
        <v>0</v>
      </c>
      <c r="Y101" s="359">
        <f>IFERROR(IF(-SUM(Y$21:Y100)+Y$16&lt;0.000001,0,IF($C101&gt;='H-32A-WP06 - Debt Service'!W$25,'H-32A-WP06 - Debt Service'!V$28/12,0)),"-")</f>
        <v>0</v>
      </c>
      <c r="Z101" s="359">
        <f>IFERROR(IF(-SUM(Z$21:Z100)+Z$16&lt;0.000001,0,IF($C101&gt;='H-32A-WP06 - Debt Service'!W$25,'H-32A-WP06 - Debt Service'!W$28/12,0)),"-")</f>
        <v>0</v>
      </c>
      <c r="AA101" s="359">
        <f>IFERROR(IF(-SUM(AA$21:AA100)+AA$16&lt;0.000001,0,IF($C101&gt;='H-32A-WP06 - Debt Service'!Y$25,'H-32A-WP06 - Debt Service'!X$28/12,0)),"-")</f>
        <v>0</v>
      </c>
      <c r="AB101" s="359">
        <f>IFERROR(IF(-SUM(AB$21:AB100)+AB$16&lt;0.000001,0,IF($C101&gt;='H-32A-WP06 - Debt Service'!Y$25,'H-32A-WP06 - Debt Service'!Y$28/12,0)),"-")</f>
        <v>0</v>
      </c>
      <c r="AC101" s="359">
        <f>IFERROR(IF(-SUM(AC$21:AC100)+AC$16&lt;0.000001,0,IF($C101&gt;='H-32A-WP06 - Debt Service'!Z$25,'H-32A-WP06 - Debt Service'!Z$28/12,0)),"-")</f>
        <v>0</v>
      </c>
      <c r="AD101" s="359">
        <f>IFERROR(IF(-SUM(AD$21:AD100)+AD$16&lt;0.000001,0,IF($C101&gt;='H-32A-WP06 - Debt Service'!AB$25,'H-32A-WP06 - Debt Service'!AA$28/12,0)),"-")</f>
        <v>0</v>
      </c>
      <c r="AE101" s="359">
        <f>IFERROR(IF(-SUM(AE$21:AE100)+AE$16&lt;0.000001,0,IF($C101&gt;='H-32A-WP06 - Debt Service'!AC$25,'H-32A-WP06 - Debt Service'!AB$28/12,0)),"-")</f>
        <v>0</v>
      </c>
      <c r="AF101" s="359">
        <f>IFERROR(IF(-SUM(AF$21:AF100)+AF$16&lt;0.000001,0,IF($C101&gt;='H-32A-WP06 - Debt Service'!AD$25,'H-32A-WP06 - Debt Service'!AC$28/12,0)),"-")</f>
        <v>0</v>
      </c>
    </row>
    <row r="102" spans="2:32">
      <c r="B102" s="351">
        <f t="shared" si="4"/>
        <v>2025</v>
      </c>
      <c r="C102" s="368">
        <f t="shared" si="6"/>
        <v>45931</v>
      </c>
      <c r="D102" s="735">
        <v>216215.22115809171</v>
      </c>
      <c r="E102" s="359">
        <f>IFERROR(IF(-SUM(E$33:E101)+E$16&lt;0.000001,0,IF($C102&gt;='H-32A-WP06 - Debt Service'!C$25,'H-32A-WP06 - Debt Service'!C$28/12,0)),"-")</f>
        <v>0</v>
      </c>
      <c r="F102" s="359">
        <f>IFERROR(IF(-SUM(F$33:F101)+F$16&lt;0.000001,0,IF($C102&gt;='H-32A-WP06 - Debt Service'!D$25,'H-32A-WP06 - Debt Service'!D$28/12,0)),"-")</f>
        <v>0</v>
      </c>
      <c r="G102" s="359">
        <f>IFERROR(IF(-SUM(G$33:G101)+G$16&lt;0.000001,0,IF($C102&gt;='H-32A-WP06 - Debt Service'!E$25,'H-32A-WP06 - Debt Service'!E$28/12,0)),"-")</f>
        <v>0</v>
      </c>
      <c r="H102" s="359">
        <f>IFERROR(IF(-SUM(H$21:H101)+H$16&lt;0.000001,0,IF($C102&gt;='H-32A-WP06 - Debt Service'!F$25,'H-32A-WP06 - Debt Service'!F$28/12,0)),"-")</f>
        <v>0</v>
      </c>
      <c r="I102" s="359">
        <f>IFERROR(IF(-SUM(I$21:I101)+I$16&lt;0.000001,0,IF($C102&gt;='H-32A-WP06 - Debt Service'!G$25,'H-32A-WP06 - Debt Service'!G$28/12,0)),"-")</f>
        <v>0</v>
      </c>
      <c r="J102" s="359">
        <f>IFERROR(IF(-SUM(J$21:J101)+J$16&lt;0.000001,0,IF($C102&gt;='H-32A-WP06 - Debt Service'!H$25,'H-32A-WP06 - Debt Service'!H$28/12,0)),"-")</f>
        <v>0</v>
      </c>
      <c r="K102" s="359">
        <f>IFERROR(IF(-SUM(K$21:K101)+K$16&lt;0.000001,0,IF($C102&gt;='H-32A-WP06 - Debt Service'!I$25,'H-32A-WP06 - Debt Service'!I$28/12,0)),"-")</f>
        <v>0</v>
      </c>
      <c r="L102" s="359">
        <f>IFERROR(IF(-SUM(L$21:L101)+L$16&lt;0.000001,0,IF($C102&gt;='H-32A-WP06 - Debt Service'!J$25,'H-32A-WP06 - Debt Service'!J$28/12,0)),"-")</f>
        <v>0</v>
      </c>
      <c r="M102" s="359">
        <f>IFERROR(IF(-SUM(M$21:M101)+M$16&lt;0.000001,0,IF($C102&gt;='H-32A-WP06 - Debt Service'!K$25,'H-32A-WP06 - Debt Service'!K$28/12,0)),"-")</f>
        <v>0</v>
      </c>
      <c r="N102" s="359">
        <f>IFERROR(IF(-SUM(N$21:N101)+N$16&lt;0.000001,0,IF($C102&gt;='H-32A-WP06 - Debt Service'!L$25,'H-32A-WP06 - Debt Service'!L$28/12,0)),"-")</f>
        <v>0</v>
      </c>
      <c r="O102" s="359">
        <f>IFERROR(IF(-SUM(O$21:O101)+O$16&lt;0.000001,0,IF($C102&gt;='H-32A-WP06 - Debt Service'!M$25,'H-32A-WP06 - Debt Service'!M$28/12,0)),"-")</f>
        <v>0</v>
      </c>
      <c r="P102" s="359">
        <f>IFERROR(IF(-SUM(P$21:P101)+P$16&lt;0.000001,0,IF($C102&gt;='H-32A-WP06 - Debt Service'!N$25,'H-32A-WP06 - Debt Service'!N$28/12,0)),"-")</f>
        <v>0</v>
      </c>
      <c r="Q102" s="449"/>
      <c r="R102" s="351">
        <f t="shared" si="5"/>
        <v>2025</v>
      </c>
      <c r="S102" s="368">
        <f t="shared" si="7"/>
        <v>45931</v>
      </c>
      <c r="T102" s="735">
        <v>3431.2330773624676</v>
      </c>
      <c r="U102" s="359">
        <f>IFERROR(IF(-SUM(U$33:U101)+U$16&lt;0.000001,0,IF($C102&gt;='H-32A-WP06 - Debt Service'!R$25,'H-32A-WP06 - Debt Service'!R$28/12,0)),"-")</f>
        <v>0</v>
      </c>
      <c r="V102" s="359">
        <f>IFERROR(IF(-SUM(V$21:V101)+V$16&lt;0.000001,0,IF($C102&gt;='H-32A-WP06 - Debt Service'!S$25,'H-32A-WP06 - Debt Service'!S$28/12,0)),"-")</f>
        <v>0</v>
      </c>
      <c r="W102" s="359">
        <f>IFERROR(IF(-SUM(W$21:W101)+W$16&lt;0.000001,0,IF($C102&gt;='H-32A-WP06 - Debt Service'!T$25,'H-32A-WP06 - Debt Service'!T$28/12,0)),"-")</f>
        <v>0</v>
      </c>
      <c r="X102" s="359">
        <f>IFERROR(IF(-SUM(X$21:X101)+X$16&lt;0.000001,0,IF($C102&gt;='H-32A-WP06 - Debt Service'!U$25,'H-32A-WP06 - Debt Service'!U$28/12,0)),"-")</f>
        <v>0</v>
      </c>
      <c r="Y102" s="359">
        <f>IFERROR(IF(-SUM(Y$21:Y101)+Y$16&lt;0.000001,0,IF($C102&gt;='H-32A-WP06 - Debt Service'!W$25,'H-32A-WP06 - Debt Service'!V$28/12,0)),"-")</f>
        <v>0</v>
      </c>
      <c r="Z102" s="359">
        <f>IFERROR(IF(-SUM(Z$21:Z101)+Z$16&lt;0.000001,0,IF($C102&gt;='H-32A-WP06 - Debt Service'!W$25,'H-32A-WP06 - Debt Service'!W$28/12,0)),"-")</f>
        <v>0</v>
      </c>
      <c r="AA102" s="359">
        <f>IFERROR(IF(-SUM(AA$21:AA101)+AA$16&lt;0.000001,0,IF($C102&gt;='H-32A-WP06 - Debt Service'!Y$25,'H-32A-WP06 - Debt Service'!X$28/12,0)),"-")</f>
        <v>0</v>
      </c>
      <c r="AB102" s="359">
        <f>IFERROR(IF(-SUM(AB$21:AB101)+AB$16&lt;0.000001,0,IF($C102&gt;='H-32A-WP06 - Debt Service'!Y$25,'H-32A-WP06 - Debt Service'!Y$28/12,0)),"-")</f>
        <v>0</v>
      </c>
      <c r="AC102" s="359">
        <f>IFERROR(IF(-SUM(AC$21:AC101)+AC$16&lt;0.000001,0,IF($C102&gt;='H-32A-WP06 - Debt Service'!Z$25,'H-32A-WP06 - Debt Service'!Z$28/12,0)),"-")</f>
        <v>0</v>
      </c>
      <c r="AD102" s="359">
        <f>IFERROR(IF(-SUM(AD$21:AD101)+AD$16&lt;0.000001,0,IF($C102&gt;='H-32A-WP06 - Debt Service'!AB$25,'H-32A-WP06 - Debt Service'!AA$28/12,0)),"-")</f>
        <v>0</v>
      </c>
      <c r="AE102" s="359">
        <f>IFERROR(IF(-SUM(AE$21:AE101)+AE$16&lt;0.000001,0,IF($C102&gt;='H-32A-WP06 - Debt Service'!AC$25,'H-32A-WP06 - Debt Service'!AB$28/12,0)),"-")</f>
        <v>0</v>
      </c>
      <c r="AF102" s="359">
        <f>IFERROR(IF(-SUM(AF$21:AF101)+AF$16&lt;0.000001,0,IF($C102&gt;='H-32A-WP06 - Debt Service'!AD$25,'H-32A-WP06 - Debt Service'!AC$28/12,0)),"-")</f>
        <v>0</v>
      </c>
    </row>
    <row r="103" spans="2:32">
      <c r="B103" s="351">
        <f t="shared" si="4"/>
        <v>2025</v>
      </c>
      <c r="C103" s="368">
        <f t="shared" si="6"/>
        <v>45962</v>
      </c>
      <c r="D103" s="735">
        <v>216215.22115809171</v>
      </c>
      <c r="E103" s="359">
        <f>IFERROR(IF(-SUM(E$33:E102)+E$16&lt;0.000001,0,IF($C103&gt;='H-32A-WP06 - Debt Service'!C$25,'H-32A-WP06 - Debt Service'!C$28/12,0)),"-")</f>
        <v>0</v>
      </c>
      <c r="F103" s="359">
        <f>IFERROR(IF(-SUM(F$33:F102)+F$16&lt;0.000001,0,IF($C103&gt;='H-32A-WP06 - Debt Service'!D$25,'H-32A-WP06 - Debt Service'!D$28/12,0)),"-")</f>
        <v>0</v>
      </c>
      <c r="G103" s="359">
        <f>IFERROR(IF(-SUM(G$33:G102)+G$16&lt;0.000001,0,IF($C103&gt;='H-32A-WP06 - Debt Service'!E$25,'H-32A-WP06 - Debt Service'!E$28/12,0)),"-")</f>
        <v>0</v>
      </c>
      <c r="H103" s="359">
        <f>IFERROR(IF(-SUM(H$21:H102)+H$16&lt;0.000001,0,IF($C103&gt;='H-32A-WP06 - Debt Service'!F$25,'H-32A-WP06 - Debt Service'!F$28/12,0)),"-")</f>
        <v>0</v>
      </c>
      <c r="I103" s="359">
        <f>IFERROR(IF(-SUM(I$21:I102)+I$16&lt;0.000001,0,IF($C103&gt;='H-32A-WP06 - Debt Service'!G$25,'H-32A-WP06 - Debt Service'!G$28/12,0)),"-")</f>
        <v>0</v>
      </c>
      <c r="J103" s="359">
        <f>IFERROR(IF(-SUM(J$21:J102)+J$16&lt;0.000001,0,IF($C103&gt;='H-32A-WP06 - Debt Service'!H$25,'H-32A-WP06 - Debt Service'!H$28/12,0)),"-")</f>
        <v>0</v>
      </c>
      <c r="K103" s="359">
        <f>IFERROR(IF(-SUM(K$21:K102)+K$16&lt;0.000001,0,IF($C103&gt;='H-32A-WP06 - Debt Service'!I$25,'H-32A-WP06 - Debt Service'!I$28/12,0)),"-")</f>
        <v>0</v>
      </c>
      <c r="L103" s="359">
        <f>IFERROR(IF(-SUM(L$21:L102)+L$16&lt;0.000001,0,IF($C103&gt;='H-32A-WP06 - Debt Service'!J$25,'H-32A-WP06 - Debt Service'!J$28/12,0)),"-")</f>
        <v>0</v>
      </c>
      <c r="M103" s="359">
        <f>IFERROR(IF(-SUM(M$21:M102)+M$16&lt;0.000001,0,IF($C103&gt;='H-32A-WP06 - Debt Service'!K$25,'H-32A-WP06 - Debt Service'!K$28/12,0)),"-")</f>
        <v>0</v>
      </c>
      <c r="N103" s="359">
        <f>IFERROR(IF(-SUM(N$21:N102)+N$16&lt;0.000001,0,IF($C103&gt;='H-32A-WP06 - Debt Service'!L$25,'H-32A-WP06 - Debt Service'!L$28/12,0)),"-")</f>
        <v>0</v>
      </c>
      <c r="O103" s="359">
        <f>IFERROR(IF(-SUM(O$21:O102)+O$16&lt;0.000001,0,IF($C103&gt;='H-32A-WP06 - Debt Service'!M$25,'H-32A-WP06 - Debt Service'!M$28/12,0)),"-")</f>
        <v>0</v>
      </c>
      <c r="P103" s="359">
        <f>IFERROR(IF(-SUM(P$21:P102)+P$16&lt;0.000001,0,IF($C103&gt;='H-32A-WP06 - Debt Service'!N$25,'H-32A-WP06 - Debt Service'!N$28/12,0)),"-")</f>
        <v>0</v>
      </c>
      <c r="Q103" s="449"/>
      <c r="R103" s="351">
        <f t="shared" si="5"/>
        <v>2025</v>
      </c>
      <c r="S103" s="368">
        <f t="shared" si="7"/>
        <v>45962</v>
      </c>
      <c r="T103" s="735">
        <v>3431.2330773624676</v>
      </c>
      <c r="U103" s="359">
        <f>IFERROR(IF(-SUM(U$33:U102)+U$16&lt;0.000001,0,IF($C103&gt;='H-32A-WP06 - Debt Service'!R$25,'H-32A-WP06 - Debt Service'!R$28/12,0)),"-")</f>
        <v>0</v>
      </c>
      <c r="V103" s="359">
        <f>IFERROR(IF(-SUM(V$21:V102)+V$16&lt;0.000001,0,IF($C103&gt;='H-32A-WP06 - Debt Service'!S$25,'H-32A-WP06 - Debt Service'!S$28/12,0)),"-")</f>
        <v>0</v>
      </c>
      <c r="W103" s="359">
        <f>IFERROR(IF(-SUM(W$21:W102)+W$16&lt;0.000001,0,IF($C103&gt;='H-32A-WP06 - Debt Service'!T$25,'H-32A-WP06 - Debt Service'!T$28/12,0)),"-")</f>
        <v>0</v>
      </c>
      <c r="X103" s="359">
        <f>IFERROR(IF(-SUM(X$21:X102)+X$16&lt;0.000001,0,IF($C103&gt;='H-32A-WP06 - Debt Service'!U$25,'H-32A-WP06 - Debt Service'!U$28/12,0)),"-")</f>
        <v>0</v>
      </c>
      <c r="Y103" s="359">
        <f>IFERROR(IF(-SUM(Y$21:Y102)+Y$16&lt;0.000001,0,IF($C103&gt;='H-32A-WP06 - Debt Service'!W$25,'H-32A-WP06 - Debt Service'!V$28/12,0)),"-")</f>
        <v>0</v>
      </c>
      <c r="Z103" s="359">
        <f>IFERROR(IF(-SUM(Z$21:Z102)+Z$16&lt;0.000001,0,IF($C103&gt;='H-32A-WP06 - Debt Service'!W$25,'H-32A-WP06 - Debt Service'!W$28/12,0)),"-")</f>
        <v>0</v>
      </c>
      <c r="AA103" s="359">
        <f>IFERROR(IF(-SUM(AA$21:AA102)+AA$16&lt;0.000001,0,IF($C103&gt;='H-32A-WP06 - Debt Service'!Y$25,'H-32A-WP06 - Debt Service'!X$28/12,0)),"-")</f>
        <v>0</v>
      </c>
      <c r="AB103" s="359">
        <f>IFERROR(IF(-SUM(AB$21:AB102)+AB$16&lt;0.000001,0,IF($C103&gt;='H-32A-WP06 - Debt Service'!Y$25,'H-32A-WP06 - Debt Service'!Y$28/12,0)),"-")</f>
        <v>0</v>
      </c>
      <c r="AC103" s="359">
        <f>IFERROR(IF(-SUM(AC$21:AC102)+AC$16&lt;0.000001,0,IF($C103&gt;='H-32A-WP06 - Debt Service'!Z$25,'H-32A-WP06 - Debt Service'!Z$28/12,0)),"-")</f>
        <v>0</v>
      </c>
      <c r="AD103" s="359">
        <f>IFERROR(IF(-SUM(AD$21:AD102)+AD$16&lt;0.000001,0,IF($C103&gt;='H-32A-WP06 - Debt Service'!AB$25,'H-32A-WP06 - Debt Service'!AA$28/12,0)),"-")</f>
        <v>0</v>
      </c>
      <c r="AE103" s="359">
        <f>IFERROR(IF(-SUM(AE$21:AE102)+AE$16&lt;0.000001,0,IF($C103&gt;='H-32A-WP06 - Debt Service'!AC$25,'H-32A-WP06 - Debt Service'!AB$28/12,0)),"-")</f>
        <v>0</v>
      </c>
      <c r="AF103" s="359">
        <f>IFERROR(IF(-SUM(AF$21:AF102)+AF$16&lt;0.000001,0,IF($C103&gt;='H-32A-WP06 - Debt Service'!AD$25,'H-32A-WP06 - Debt Service'!AC$28/12,0)),"-")</f>
        <v>0</v>
      </c>
    </row>
    <row r="104" spans="2:32">
      <c r="B104" s="351">
        <f t="shared" si="4"/>
        <v>2025</v>
      </c>
      <c r="C104" s="368">
        <f t="shared" si="6"/>
        <v>45992</v>
      </c>
      <c r="D104" s="735">
        <v>216215.22115809171</v>
      </c>
      <c r="E104" s="359">
        <f>IFERROR(IF(-SUM(E$33:E103)+E$16&lt;0.000001,0,IF($C104&gt;='H-32A-WP06 - Debt Service'!C$25,'H-32A-WP06 - Debt Service'!C$28/12,0)),"-")</f>
        <v>0</v>
      </c>
      <c r="F104" s="359">
        <f>IFERROR(IF(-SUM(F$33:F103)+F$16&lt;0.000001,0,IF($C104&gt;='H-32A-WP06 - Debt Service'!D$25,'H-32A-WP06 - Debt Service'!D$28/12,0)),"-")</f>
        <v>0</v>
      </c>
      <c r="G104" s="359">
        <f>IFERROR(IF(-SUM(G$33:G103)+G$16&lt;0.000001,0,IF($C104&gt;='H-32A-WP06 - Debt Service'!E$25,'H-32A-WP06 - Debt Service'!E$28/12,0)),"-")</f>
        <v>0</v>
      </c>
      <c r="H104" s="359">
        <f>IFERROR(IF(-SUM(H$21:H103)+H$16&lt;0.000001,0,IF($C104&gt;='H-32A-WP06 - Debt Service'!F$25,'H-32A-WP06 - Debt Service'!F$28/12,0)),"-")</f>
        <v>0</v>
      </c>
      <c r="I104" s="359">
        <f>IFERROR(IF(-SUM(I$21:I103)+I$16&lt;0.000001,0,IF($C104&gt;='H-32A-WP06 - Debt Service'!G$25,'H-32A-WP06 - Debt Service'!G$28/12,0)),"-")</f>
        <v>0</v>
      </c>
      <c r="J104" s="359">
        <f>IFERROR(IF(-SUM(J$21:J103)+J$16&lt;0.000001,0,IF($C104&gt;='H-32A-WP06 - Debt Service'!H$25,'H-32A-WP06 - Debt Service'!H$28/12,0)),"-")</f>
        <v>0</v>
      </c>
      <c r="K104" s="359">
        <f>IFERROR(IF(-SUM(K$21:K103)+K$16&lt;0.000001,0,IF($C104&gt;='H-32A-WP06 - Debt Service'!I$25,'H-32A-WP06 - Debt Service'!I$28/12,0)),"-")</f>
        <v>0</v>
      </c>
      <c r="L104" s="359">
        <f>IFERROR(IF(-SUM(L$21:L103)+L$16&lt;0.000001,0,IF($C104&gt;='H-32A-WP06 - Debt Service'!J$25,'H-32A-WP06 - Debt Service'!J$28/12,0)),"-")</f>
        <v>0</v>
      </c>
      <c r="M104" s="359">
        <f>IFERROR(IF(-SUM(M$21:M103)+M$16&lt;0.000001,0,IF($C104&gt;='H-32A-WP06 - Debt Service'!K$25,'H-32A-WP06 - Debt Service'!K$28/12,0)),"-")</f>
        <v>0</v>
      </c>
      <c r="N104" s="359">
        <f>IFERROR(IF(-SUM(N$21:N103)+N$16&lt;0.000001,0,IF($C104&gt;='H-32A-WP06 - Debt Service'!L$25,'H-32A-WP06 - Debt Service'!L$28/12,0)),"-")</f>
        <v>0</v>
      </c>
      <c r="O104" s="359">
        <f>IFERROR(IF(-SUM(O$21:O103)+O$16&lt;0.000001,0,IF($C104&gt;='H-32A-WP06 - Debt Service'!M$25,'H-32A-WP06 - Debt Service'!M$28/12,0)),"-")</f>
        <v>0</v>
      </c>
      <c r="P104" s="359">
        <f>IFERROR(IF(-SUM(P$21:P103)+P$16&lt;0.000001,0,IF($C104&gt;='H-32A-WP06 - Debt Service'!N$25,'H-32A-WP06 - Debt Service'!N$28/12,0)),"-")</f>
        <v>0</v>
      </c>
      <c r="Q104" s="449"/>
      <c r="R104" s="351">
        <f t="shared" si="5"/>
        <v>2025</v>
      </c>
      <c r="S104" s="368">
        <f t="shared" si="7"/>
        <v>45992</v>
      </c>
      <c r="T104" s="735">
        <v>3431.2330773624676</v>
      </c>
      <c r="U104" s="359">
        <f>IFERROR(IF(-SUM(U$33:U103)+U$16&lt;0.000001,0,IF($C104&gt;='H-32A-WP06 - Debt Service'!R$25,'H-32A-WP06 - Debt Service'!R$28/12,0)),"-")</f>
        <v>0</v>
      </c>
      <c r="V104" s="359">
        <f>IFERROR(IF(-SUM(V$21:V103)+V$16&lt;0.000001,0,IF($C104&gt;='H-32A-WP06 - Debt Service'!S$25,'H-32A-WP06 - Debt Service'!S$28/12,0)),"-")</f>
        <v>0</v>
      </c>
      <c r="W104" s="359">
        <f>IFERROR(IF(-SUM(W$21:W103)+W$16&lt;0.000001,0,IF($C104&gt;='H-32A-WP06 - Debt Service'!T$25,'H-32A-WP06 - Debt Service'!T$28/12,0)),"-")</f>
        <v>0</v>
      </c>
      <c r="X104" s="359">
        <f>IFERROR(IF(-SUM(X$21:X103)+X$16&lt;0.000001,0,IF($C104&gt;='H-32A-WP06 - Debt Service'!U$25,'H-32A-WP06 - Debt Service'!U$28/12,0)),"-")</f>
        <v>0</v>
      </c>
      <c r="Y104" s="359">
        <f>IFERROR(IF(-SUM(Y$21:Y103)+Y$16&lt;0.000001,0,IF($C104&gt;='H-32A-WP06 - Debt Service'!W$25,'H-32A-WP06 - Debt Service'!V$28/12,0)),"-")</f>
        <v>0</v>
      </c>
      <c r="Z104" s="359">
        <f>IFERROR(IF(-SUM(Z$21:Z103)+Z$16&lt;0.000001,0,IF($C104&gt;='H-32A-WP06 - Debt Service'!W$25,'H-32A-WP06 - Debt Service'!W$28/12,0)),"-")</f>
        <v>0</v>
      </c>
      <c r="AA104" s="359">
        <f>IFERROR(IF(-SUM(AA$21:AA103)+AA$16&lt;0.000001,0,IF($C104&gt;='H-32A-WP06 - Debt Service'!Y$25,'H-32A-WP06 - Debt Service'!X$28/12,0)),"-")</f>
        <v>0</v>
      </c>
      <c r="AB104" s="359">
        <f>IFERROR(IF(-SUM(AB$21:AB103)+AB$16&lt;0.000001,0,IF($C104&gt;='H-32A-WP06 - Debt Service'!Y$25,'H-32A-WP06 - Debt Service'!Y$28/12,0)),"-")</f>
        <v>0</v>
      </c>
      <c r="AC104" s="359">
        <f>IFERROR(IF(-SUM(AC$21:AC103)+AC$16&lt;0.000001,0,IF($C104&gt;='H-32A-WP06 - Debt Service'!Z$25,'H-32A-WP06 - Debt Service'!Z$28/12,0)),"-")</f>
        <v>0</v>
      </c>
      <c r="AD104" s="359">
        <f>IFERROR(IF(-SUM(AD$21:AD103)+AD$16&lt;0.000001,0,IF($C104&gt;='H-32A-WP06 - Debt Service'!AB$25,'H-32A-WP06 - Debt Service'!AA$28/12,0)),"-")</f>
        <v>0</v>
      </c>
      <c r="AE104" s="359">
        <f>IFERROR(IF(-SUM(AE$21:AE103)+AE$16&lt;0.000001,0,IF($C104&gt;='H-32A-WP06 - Debt Service'!AC$25,'H-32A-WP06 - Debt Service'!AB$28/12,0)),"-")</f>
        <v>0</v>
      </c>
      <c r="AF104" s="359">
        <f>IFERROR(IF(-SUM(AF$21:AF103)+AF$16&lt;0.000001,0,IF($C104&gt;='H-32A-WP06 - Debt Service'!AD$25,'H-32A-WP06 - Debt Service'!AC$28/12,0)),"-")</f>
        <v>0</v>
      </c>
    </row>
    <row r="105" spans="2:32">
      <c r="B105" s="351">
        <f t="shared" si="4"/>
        <v>2026</v>
      </c>
      <c r="C105" s="368">
        <f t="shared" si="6"/>
        <v>46023</v>
      </c>
      <c r="D105" s="735">
        <v>216215.22115809171</v>
      </c>
      <c r="E105" s="359">
        <f>IFERROR(IF(-SUM(E$33:E104)+E$16&lt;0.000001,0,IF($C105&gt;='H-32A-WP06 - Debt Service'!C$25,'H-32A-WP06 - Debt Service'!C$28/12,0)),"-")</f>
        <v>0</v>
      </c>
      <c r="F105" s="359">
        <f>IFERROR(IF(-SUM(F$33:F104)+F$16&lt;0.000001,0,IF($C105&gt;='H-32A-WP06 - Debt Service'!D$25,'H-32A-WP06 - Debt Service'!D$28/12,0)),"-")</f>
        <v>0</v>
      </c>
      <c r="G105" s="359">
        <f>IFERROR(IF(-SUM(G$33:G104)+G$16&lt;0.000001,0,IF($C105&gt;='H-32A-WP06 - Debt Service'!E$25,'H-32A-WP06 - Debt Service'!E$28/12,0)),"-")</f>
        <v>0</v>
      </c>
      <c r="H105" s="359">
        <f>IFERROR(IF(-SUM(H$21:H104)+H$16&lt;0.000001,0,IF($C105&gt;='H-32A-WP06 - Debt Service'!F$25,'H-32A-WP06 - Debt Service'!F$28/12,0)),"-")</f>
        <v>0</v>
      </c>
      <c r="I105" s="359">
        <f>IFERROR(IF(-SUM(I$21:I104)+I$16&lt;0.000001,0,IF($C105&gt;='H-32A-WP06 - Debt Service'!G$25,'H-32A-WP06 - Debt Service'!G$28/12,0)),"-")</f>
        <v>0</v>
      </c>
      <c r="J105" s="359">
        <f>IFERROR(IF(-SUM(J$21:J104)+J$16&lt;0.000001,0,IF($C105&gt;='H-32A-WP06 - Debt Service'!H$25,'H-32A-WP06 - Debt Service'!H$28/12,0)),"-")</f>
        <v>0</v>
      </c>
      <c r="K105" s="359">
        <f>IFERROR(IF(-SUM(K$21:K104)+K$16&lt;0.000001,0,IF($C105&gt;='H-32A-WP06 - Debt Service'!I$25,'H-32A-WP06 - Debt Service'!I$28/12,0)),"-")</f>
        <v>0</v>
      </c>
      <c r="L105" s="359">
        <f>IFERROR(IF(-SUM(L$21:L104)+L$16&lt;0.000001,0,IF($C105&gt;='H-32A-WP06 - Debt Service'!J$25,'H-32A-WP06 - Debt Service'!J$28/12,0)),"-")</f>
        <v>0</v>
      </c>
      <c r="M105" s="359">
        <f>IFERROR(IF(-SUM(M$21:M104)+M$16&lt;0.000001,0,IF($C105&gt;='H-32A-WP06 - Debt Service'!K$25,'H-32A-WP06 - Debt Service'!K$28/12,0)),"-")</f>
        <v>0</v>
      </c>
      <c r="N105" s="359">
        <f>IFERROR(IF(-SUM(N$21:N104)+N$16&lt;0.000001,0,IF($C105&gt;='H-32A-WP06 - Debt Service'!L$25,'H-32A-WP06 - Debt Service'!L$28/12,0)),"-")</f>
        <v>0</v>
      </c>
      <c r="O105" s="359">
        <f>IFERROR(IF(-SUM(O$21:O104)+O$16&lt;0.000001,0,IF($C105&gt;='H-32A-WP06 - Debt Service'!M$25,'H-32A-WP06 - Debt Service'!M$28/12,0)),"-")</f>
        <v>0</v>
      </c>
      <c r="P105" s="359">
        <f>IFERROR(IF(-SUM(P$21:P104)+P$16&lt;0.000001,0,IF($C105&gt;='H-32A-WP06 - Debt Service'!N$25,'H-32A-WP06 - Debt Service'!N$28/12,0)),"-")</f>
        <v>0</v>
      </c>
      <c r="Q105" s="449"/>
      <c r="R105" s="351">
        <f t="shared" si="5"/>
        <v>2026</v>
      </c>
      <c r="S105" s="368">
        <f t="shared" si="7"/>
        <v>46023</v>
      </c>
      <c r="T105" s="735">
        <v>3431.2330773624676</v>
      </c>
      <c r="U105" s="359">
        <f>IFERROR(IF(-SUM(U$33:U104)+U$16&lt;0.000001,0,IF($C105&gt;='H-32A-WP06 - Debt Service'!R$25,'H-32A-WP06 - Debt Service'!R$28/12,0)),"-")</f>
        <v>0</v>
      </c>
      <c r="V105" s="359">
        <f>IFERROR(IF(-SUM(V$21:V104)+V$16&lt;0.000001,0,IF($C105&gt;='H-32A-WP06 - Debt Service'!S$25,'H-32A-WP06 - Debt Service'!S$28/12,0)),"-")</f>
        <v>0</v>
      </c>
      <c r="W105" s="359">
        <f>IFERROR(IF(-SUM(W$21:W104)+W$16&lt;0.000001,0,IF($C105&gt;='H-32A-WP06 - Debt Service'!T$25,'H-32A-WP06 - Debt Service'!T$28/12,0)),"-")</f>
        <v>0</v>
      </c>
      <c r="X105" s="359">
        <f>IFERROR(IF(-SUM(X$21:X104)+X$16&lt;0.000001,0,IF($C105&gt;='H-32A-WP06 - Debt Service'!U$25,'H-32A-WP06 - Debt Service'!U$28/12,0)),"-")</f>
        <v>0</v>
      </c>
      <c r="Y105" s="359">
        <f>IFERROR(IF(-SUM(Y$21:Y104)+Y$16&lt;0.000001,0,IF($C105&gt;='H-32A-WP06 - Debt Service'!W$25,'H-32A-WP06 - Debt Service'!V$28/12,0)),"-")</f>
        <v>0</v>
      </c>
      <c r="Z105" s="359">
        <f>IFERROR(IF(-SUM(Z$21:Z104)+Z$16&lt;0.000001,0,IF($C105&gt;='H-32A-WP06 - Debt Service'!W$25,'H-32A-WP06 - Debt Service'!W$28/12,0)),"-")</f>
        <v>0</v>
      </c>
      <c r="AA105" s="359">
        <f>IFERROR(IF(-SUM(AA$21:AA104)+AA$16&lt;0.000001,0,IF($C105&gt;='H-32A-WP06 - Debt Service'!Y$25,'H-32A-WP06 - Debt Service'!X$28/12,0)),"-")</f>
        <v>0</v>
      </c>
      <c r="AB105" s="359">
        <f>IFERROR(IF(-SUM(AB$21:AB104)+AB$16&lt;0.000001,0,IF($C105&gt;='H-32A-WP06 - Debt Service'!Y$25,'H-32A-WP06 - Debt Service'!Y$28/12,0)),"-")</f>
        <v>0</v>
      </c>
      <c r="AC105" s="359">
        <f>IFERROR(IF(-SUM(AC$21:AC104)+AC$16&lt;0.000001,0,IF($C105&gt;='H-32A-WP06 - Debt Service'!Z$25,'H-32A-WP06 - Debt Service'!Z$28/12,0)),"-")</f>
        <v>0</v>
      </c>
      <c r="AD105" s="359">
        <f>IFERROR(IF(-SUM(AD$21:AD104)+AD$16&lt;0.000001,0,IF($C105&gt;='H-32A-WP06 - Debt Service'!AB$25,'H-32A-WP06 - Debt Service'!AA$28/12,0)),"-")</f>
        <v>0</v>
      </c>
      <c r="AE105" s="359">
        <f>IFERROR(IF(-SUM(AE$21:AE104)+AE$16&lt;0.000001,0,IF($C105&gt;='H-32A-WP06 - Debt Service'!AC$25,'H-32A-WP06 - Debt Service'!AB$28/12,0)),"-")</f>
        <v>0</v>
      </c>
      <c r="AF105" s="359">
        <f>IFERROR(IF(-SUM(AF$21:AF104)+AF$16&lt;0.000001,0,IF($C105&gt;='H-32A-WP06 - Debt Service'!AD$25,'H-32A-WP06 - Debt Service'!AC$28/12,0)),"-")</f>
        <v>0</v>
      </c>
    </row>
    <row r="106" spans="2:32">
      <c r="B106" s="351">
        <f t="shared" si="4"/>
        <v>2026</v>
      </c>
      <c r="C106" s="368">
        <f t="shared" si="6"/>
        <v>46054</v>
      </c>
      <c r="D106" s="735">
        <v>216215.22115809171</v>
      </c>
      <c r="E106" s="359">
        <f>IFERROR(IF(-SUM(E$33:E105)+E$16&lt;0.000001,0,IF($C106&gt;='H-32A-WP06 - Debt Service'!C$25,'H-32A-WP06 - Debt Service'!C$28/12,0)),"-")</f>
        <v>0</v>
      </c>
      <c r="F106" s="359">
        <f>IFERROR(IF(-SUM(F$33:F105)+F$16&lt;0.000001,0,IF($C106&gt;='H-32A-WP06 - Debt Service'!D$25,'H-32A-WP06 - Debt Service'!D$28/12,0)),"-")</f>
        <v>0</v>
      </c>
      <c r="G106" s="359">
        <f>IFERROR(IF(-SUM(G$33:G105)+G$16&lt;0.000001,0,IF($C106&gt;='H-32A-WP06 - Debt Service'!E$25,'H-32A-WP06 - Debt Service'!E$28/12,0)),"-")</f>
        <v>0</v>
      </c>
      <c r="H106" s="359">
        <f>IFERROR(IF(-SUM(H$21:H105)+H$16&lt;0.000001,0,IF($C106&gt;='H-32A-WP06 - Debt Service'!F$25,'H-32A-WP06 - Debt Service'!F$28/12,0)),"-")</f>
        <v>0</v>
      </c>
      <c r="I106" s="359">
        <f>IFERROR(IF(-SUM(I$21:I105)+I$16&lt;0.000001,0,IF($C106&gt;='H-32A-WP06 - Debt Service'!G$25,'H-32A-WP06 - Debt Service'!G$28/12,0)),"-")</f>
        <v>0</v>
      </c>
      <c r="J106" s="359">
        <f>IFERROR(IF(-SUM(J$21:J105)+J$16&lt;0.000001,0,IF($C106&gt;='H-32A-WP06 - Debt Service'!H$25,'H-32A-WP06 - Debt Service'!H$28/12,0)),"-")</f>
        <v>0</v>
      </c>
      <c r="K106" s="359">
        <f>IFERROR(IF(-SUM(K$21:K105)+K$16&lt;0.000001,0,IF($C106&gt;='H-32A-WP06 - Debt Service'!I$25,'H-32A-WP06 - Debt Service'!I$28/12,0)),"-")</f>
        <v>0</v>
      </c>
      <c r="L106" s="359">
        <f>IFERROR(IF(-SUM(L$21:L105)+L$16&lt;0.000001,0,IF($C106&gt;='H-32A-WP06 - Debt Service'!J$25,'H-32A-WP06 - Debt Service'!J$28/12,0)),"-")</f>
        <v>0</v>
      </c>
      <c r="M106" s="359">
        <f>IFERROR(IF(-SUM(M$21:M105)+M$16&lt;0.000001,0,IF($C106&gt;='H-32A-WP06 - Debt Service'!K$25,'H-32A-WP06 - Debt Service'!K$28/12,0)),"-")</f>
        <v>0</v>
      </c>
      <c r="N106" s="359">
        <f>IFERROR(IF(-SUM(N$21:N105)+N$16&lt;0.000001,0,IF($C106&gt;='H-32A-WP06 - Debt Service'!L$25,'H-32A-WP06 - Debt Service'!L$28/12,0)),"-")</f>
        <v>0</v>
      </c>
      <c r="O106" s="359">
        <f>IFERROR(IF(-SUM(O$21:O105)+O$16&lt;0.000001,0,IF($C106&gt;='H-32A-WP06 - Debt Service'!M$25,'H-32A-WP06 - Debt Service'!M$28/12,0)),"-")</f>
        <v>0</v>
      </c>
      <c r="P106" s="359">
        <f>IFERROR(IF(-SUM(P$21:P105)+P$16&lt;0.000001,0,IF($C106&gt;='H-32A-WP06 - Debt Service'!N$25,'H-32A-WP06 - Debt Service'!N$28/12,0)),"-")</f>
        <v>0</v>
      </c>
      <c r="Q106" s="449"/>
      <c r="R106" s="351">
        <f t="shared" si="5"/>
        <v>2026</v>
      </c>
      <c r="S106" s="368">
        <f t="shared" si="7"/>
        <v>46054</v>
      </c>
      <c r="T106" s="735">
        <v>3431.2330773624676</v>
      </c>
      <c r="U106" s="359">
        <f>IFERROR(IF(-SUM(U$33:U105)+U$16&lt;0.000001,0,IF($C106&gt;='H-32A-WP06 - Debt Service'!R$25,'H-32A-WP06 - Debt Service'!R$28/12,0)),"-")</f>
        <v>0</v>
      </c>
      <c r="V106" s="359">
        <f>IFERROR(IF(-SUM(V$21:V105)+V$16&lt;0.000001,0,IF($C106&gt;='H-32A-WP06 - Debt Service'!S$25,'H-32A-WP06 - Debt Service'!S$28/12,0)),"-")</f>
        <v>0</v>
      </c>
      <c r="W106" s="359">
        <f>IFERROR(IF(-SUM(W$21:W105)+W$16&lt;0.000001,0,IF($C106&gt;='H-32A-WP06 - Debt Service'!T$25,'H-32A-WP06 - Debt Service'!T$28/12,0)),"-")</f>
        <v>0</v>
      </c>
      <c r="X106" s="359">
        <f>IFERROR(IF(-SUM(X$21:X105)+X$16&lt;0.000001,0,IF($C106&gt;='H-32A-WP06 - Debt Service'!U$25,'H-32A-WP06 - Debt Service'!U$28/12,0)),"-")</f>
        <v>0</v>
      </c>
      <c r="Y106" s="359">
        <f>IFERROR(IF(-SUM(Y$21:Y105)+Y$16&lt;0.000001,0,IF($C106&gt;='H-32A-WP06 - Debt Service'!W$25,'H-32A-WP06 - Debt Service'!V$28/12,0)),"-")</f>
        <v>0</v>
      </c>
      <c r="Z106" s="359">
        <f>IFERROR(IF(-SUM(Z$21:Z105)+Z$16&lt;0.000001,0,IF($C106&gt;='H-32A-WP06 - Debt Service'!W$25,'H-32A-WP06 - Debt Service'!W$28/12,0)),"-")</f>
        <v>0</v>
      </c>
      <c r="AA106" s="359">
        <f>IFERROR(IF(-SUM(AA$21:AA105)+AA$16&lt;0.000001,0,IF($C106&gt;='H-32A-WP06 - Debt Service'!Y$25,'H-32A-WP06 - Debt Service'!X$28/12,0)),"-")</f>
        <v>0</v>
      </c>
      <c r="AB106" s="359">
        <f>IFERROR(IF(-SUM(AB$21:AB105)+AB$16&lt;0.000001,0,IF($C106&gt;='H-32A-WP06 - Debt Service'!Y$25,'H-32A-WP06 - Debt Service'!Y$28/12,0)),"-")</f>
        <v>0</v>
      </c>
      <c r="AC106" s="359">
        <f>IFERROR(IF(-SUM(AC$21:AC105)+AC$16&lt;0.000001,0,IF($C106&gt;='H-32A-WP06 - Debt Service'!Z$25,'H-32A-WP06 - Debt Service'!Z$28/12,0)),"-")</f>
        <v>0</v>
      </c>
      <c r="AD106" s="359">
        <f>IFERROR(IF(-SUM(AD$21:AD105)+AD$16&lt;0.000001,0,IF($C106&gt;='H-32A-WP06 - Debt Service'!AB$25,'H-32A-WP06 - Debt Service'!AA$28/12,0)),"-")</f>
        <v>0</v>
      </c>
      <c r="AE106" s="359">
        <f>IFERROR(IF(-SUM(AE$21:AE105)+AE$16&lt;0.000001,0,IF($C106&gt;='H-32A-WP06 - Debt Service'!AC$25,'H-32A-WP06 - Debt Service'!AB$28/12,0)),"-")</f>
        <v>0</v>
      </c>
      <c r="AF106" s="359">
        <f>IFERROR(IF(-SUM(AF$21:AF105)+AF$16&lt;0.000001,0,IF($C106&gt;='H-32A-WP06 - Debt Service'!AD$25,'H-32A-WP06 - Debt Service'!AC$28/12,0)),"-")</f>
        <v>0</v>
      </c>
    </row>
    <row r="107" spans="2:32">
      <c r="B107" s="351">
        <f t="shared" si="4"/>
        <v>2026</v>
      </c>
      <c r="C107" s="368">
        <f t="shared" si="6"/>
        <v>46082</v>
      </c>
      <c r="D107" s="735">
        <v>216215.22115809171</v>
      </c>
      <c r="E107" s="359">
        <f>IFERROR(IF(-SUM(E$33:E106)+E$16&lt;0.000001,0,IF($C107&gt;='H-32A-WP06 - Debt Service'!C$25,'H-32A-WP06 - Debt Service'!C$28/12,0)),"-")</f>
        <v>0</v>
      </c>
      <c r="F107" s="359">
        <f>IFERROR(IF(-SUM(F$33:F106)+F$16&lt;0.000001,0,IF($C107&gt;='H-32A-WP06 - Debt Service'!D$25,'H-32A-WP06 - Debt Service'!D$28/12,0)),"-")</f>
        <v>0</v>
      </c>
      <c r="G107" s="359">
        <f>IFERROR(IF(-SUM(G$33:G106)+G$16&lt;0.000001,0,IF($C107&gt;='H-32A-WP06 - Debt Service'!E$25,'H-32A-WP06 - Debt Service'!E$28/12,0)),"-")</f>
        <v>0</v>
      </c>
      <c r="H107" s="359">
        <f>IFERROR(IF(-SUM(H$21:H106)+H$16&lt;0.000001,0,IF($C107&gt;='H-32A-WP06 - Debt Service'!F$25,'H-32A-WP06 - Debt Service'!F$28/12,0)),"-")</f>
        <v>0</v>
      </c>
      <c r="I107" s="359">
        <f>IFERROR(IF(-SUM(I$21:I106)+I$16&lt;0.000001,0,IF($C107&gt;='H-32A-WP06 - Debt Service'!G$25,'H-32A-WP06 - Debt Service'!G$28/12,0)),"-")</f>
        <v>0</v>
      </c>
      <c r="J107" s="359">
        <f>IFERROR(IF(-SUM(J$21:J106)+J$16&lt;0.000001,0,IF($C107&gt;='H-32A-WP06 - Debt Service'!H$25,'H-32A-WP06 - Debt Service'!H$28/12,0)),"-")</f>
        <v>0</v>
      </c>
      <c r="K107" s="359">
        <f>IFERROR(IF(-SUM(K$21:K106)+K$16&lt;0.000001,0,IF($C107&gt;='H-32A-WP06 - Debt Service'!I$25,'H-32A-WP06 - Debt Service'!I$28/12,0)),"-")</f>
        <v>0</v>
      </c>
      <c r="L107" s="359">
        <f>IFERROR(IF(-SUM(L$21:L106)+L$16&lt;0.000001,0,IF($C107&gt;='H-32A-WP06 - Debt Service'!J$25,'H-32A-WP06 - Debt Service'!J$28/12,0)),"-")</f>
        <v>0</v>
      </c>
      <c r="M107" s="359">
        <f>IFERROR(IF(-SUM(M$21:M106)+M$16&lt;0.000001,0,IF($C107&gt;='H-32A-WP06 - Debt Service'!K$25,'H-32A-WP06 - Debt Service'!K$28/12,0)),"-")</f>
        <v>0</v>
      </c>
      <c r="N107" s="359">
        <f>IFERROR(IF(-SUM(N$21:N106)+N$16&lt;0.000001,0,IF($C107&gt;='H-32A-WP06 - Debt Service'!L$25,'H-32A-WP06 - Debt Service'!L$28/12,0)),"-")</f>
        <v>0</v>
      </c>
      <c r="O107" s="359">
        <f>IFERROR(IF(-SUM(O$21:O106)+O$16&lt;0.000001,0,IF($C107&gt;='H-32A-WP06 - Debt Service'!M$25,'H-32A-WP06 - Debt Service'!M$28/12,0)),"-")</f>
        <v>0</v>
      </c>
      <c r="P107" s="359">
        <f>IFERROR(IF(-SUM(P$21:P106)+P$16&lt;0.000001,0,IF($C107&gt;='H-32A-WP06 - Debt Service'!N$25,'H-32A-WP06 - Debt Service'!N$28/12,0)),"-")</f>
        <v>0</v>
      </c>
      <c r="Q107" s="449"/>
      <c r="R107" s="351">
        <f t="shared" si="5"/>
        <v>2026</v>
      </c>
      <c r="S107" s="368">
        <f t="shared" si="7"/>
        <v>46082</v>
      </c>
      <c r="T107" s="735">
        <v>3431.2330773624676</v>
      </c>
      <c r="U107" s="359">
        <f>IFERROR(IF(-SUM(U$33:U106)+U$16&lt;0.000001,0,IF($C107&gt;='H-32A-WP06 - Debt Service'!R$25,'H-32A-WP06 - Debt Service'!R$28/12,0)),"-")</f>
        <v>0</v>
      </c>
      <c r="V107" s="359">
        <f>IFERROR(IF(-SUM(V$21:V106)+V$16&lt;0.000001,0,IF($C107&gt;='H-32A-WP06 - Debt Service'!S$25,'H-32A-WP06 - Debt Service'!S$28/12,0)),"-")</f>
        <v>0</v>
      </c>
      <c r="W107" s="359">
        <f>IFERROR(IF(-SUM(W$21:W106)+W$16&lt;0.000001,0,IF($C107&gt;='H-32A-WP06 - Debt Service'!T$25,'H-32A-WP06 - Debt Service'!T$28/12,0)),"-")</f>
        <v>0</v>
      </c>
      <c r="X107" s="359">
        <f>IFERROR(IF(-SUM(X$21:X106)+X$16&lt;0.000001,0,IF($C107&gt;='H-32A-WP06 - Debt Service'!U$25,'H-32A-WP06 - Debt Service'!U$28/12,0)),"-")</f>
        <v>0</v>
      </c>
      <c r="Y107" s="359">
        <f>IFERROR(IF(-SUM(Y$21:Y106)+Y$16&lt;0.000001,0,IF($C107&gt;='H-32A-WP06 - Debt Service'!W$25,'H-32A-WP06 - Debt Service'!V$28/12,0)),"-")</f>
        <v>0</v>
      </c>
      <c r="Z107" s="359">
        <f>IFERROR(IF(-SUM(Z$21:Z106)+Z$16&lt;0.000001,0,IF($C107&gt;='H-32A-WP06 - Debt Service'!W$25,'H-32A-WP06 - Debt Service'!W$28/12,0)),"-")</f>
        <v>0</v>
      </c>
      <c r="AA107" s="359">
        <f>IFERROR(IF(-SUM(AA$21:AA106)+AA$16&lt;0.000001,0,IF($C107&gt;='H-32A-WP06 - Debt Service'!Y$25,'H-32A-WP06 - Debt Service'!X$28/12,0)),"-")</f>
        <v>0</v>
      </c>
      <c r="AB107" s="359">
        <f>IFERROR(IF(-SUM(AB$21:AB106)+AB$16&lt;0.000001,0,IF($C107&gt;='H-32A-WP06 - Debt Service'!Y$25,'H-32A-WP06 - Debt Service'!Y$28/12,0)),"-")</f>
        <v>0</v>
      </c>
      <c r="AC107" s="359">
        <f>IFERROR(IF(-SUM(AC$21:AC106)+AC$16&lt;0.000001,0,IF($C107&gt;='H-32A-WP06 - Debt Service'!Z$25,'H-32A-WP06 - Debt Service'!Z$28/12,0)),"-")</f>
        <v>0</v>
      </c>
      <c r="AD107" s="359">
        <f>IFERROR(IF(-SUM(AD$21:AD106)+AD$16&lt;0.000001,0,IF($C107&gt;='H-32A-WP06 - Debt Service'!AB$25,'H-32A-WP06 - Debt Service'!AA$28/12,0)),"-")</f>
        <v>0</v>
      </c>
      <c r="AE107" s="359">
        <f>IFERROR(IF(-SUM(AE$21:AE106)+AE$16&lt;0.000001,0,IF($C107&gt;='H-32A-WP06 - Debt Service'!AC$25,'H-32A-WP06 - Debt Service'!AB$28/12,0)),"-")</f>
        <v>0</v>
      </c>
      <c r="AF107" s="359">
        <f>IFERROR(IF(-SUM(AF$21:AF106)+AF$16&lt;0.000001,0,IF($C107&gt;='H-32A-WP06 - Debt Service'!AD$25,'H-32A-WP06 - Debt Service'!AC$28/12,0)),"-")</f>
        <v>0</v>
      </c>
    </row>
    <row r="108" spans="2:32">
      <c r="B108" s="351">
        <f t="shared" si="4"/>
        <v>2026</v>
      </c>
      <c r="C108" s="368">
        <f t="shared" si="6"/>
        <v>46113</v>
      </c>
      <c r="D108" s="735">
        <v>216215.22115809171</v>
      </c>
      <c r="E108" s="359">
        <f>IFERROR(IF(-SUM(E$33:E107)+E$16&lt;0.000001,0,IF($C108&gt;='H-32A-WP06 - Debt Service'!C$25,'H-32A-WP06 - Debt Service'!C$28/12,0)),"-")</f>
        <v>0</v>
      </c>
      <c r="F108" s="359">
        <f>IFERROR(IF(-SUM(F$33:F107)+F$16&lt;0.000001,0,IF($C108&gt;='H-32A-WP06 - Debt Service'!D$25,'H-32A-WP06 - Debt Service'!D$28/12,0)),"-")</f>
        <v>0</v>
      </c>
      <c r="G108" s="359">
        <f>IFERROR(IF(-SUM(G$33:G107)+G$16&lt;0.000001,0,IF($C108&gt;='H-32A-WP06 - Debt Service'!E$25,'H-32A-WP06 - Debt Service'!E$28/12,0)),"-")</f>
        <v>0</v>
      </c>
      <c r="H108" s="359">
        <f>IFERROR(IF(-SUM(H$21:H107)+H$16&lt;0.000001,0,IF($C108&gt;='H-32A-WP06 - Debt Service'!F$25,'H-32A-WP06 - Debt Service'!F$28/12,0)),"-")</f>
        <v>0</v>
      </c>
      <c r="I108" s="359">
        <f>IFERROR(IF(-SUM(I$21:I107)+I$16&lt;0.000001,0,IF($C108&gt;='H-32A-WP06 - Debt Service'!G$25,'H-32A-WP06 - Debt Service'!G$28/12,0)),"-")</f>
        <v>0</v>
      </c>
      <c r="J108" s="359">
        <f>IFERROR(IF(-SUM(J$21:J107)+J$16&lt;0.000001,0,IF($C108&gt;='H-32A-WP06 - Debt Service'!H$25,'H-32A-WP06 - Debt Service'!H$28/12,0)),"-")</f>
        <v>0</v>
      </c>
      <c r="K108" s="359">
        <f>IFERROR(IF(-SUM(K$21:K107)+K$16&lt;0.000001,0,IF($C108&gt;='H-32A-WP06 - Debt Service'!I$25,'H-32A-WP06 - Debt Service'!I$28/12,0)),"-")</f>
        <v>0</v>
      </c>
      <c r="L108" s="359">
        <f>IFERROR(IF(-SUM(L$21:L107)+L$16&lt;0.000001,0,IF($C108&gt;='H-32A-WP06 - Debt Service'!J$25,'H-32A-WP06 - Debt Service'!J$28/12,0)),"-")</f>
        <v>0</v>
      </c>
      <c r="M108" s="359">
        <f>IFERROR(IF(-SUM(M$21:M107)+M$16&lt;0.000001,0,IF($C108&gt;='H-32A-WP06 - Debt Service'!K$25,'H-32A-WP06 - Debt Service'!K$28/12,0)),"-")</f>
        <v>0</v>
      </c>
      <c r="N108" s="359">
        <f>IFERROR(IF(-SUM(N$21:N107)+N$16&lt;0.000001,0,IF($C108&gt;='H-32A-WP06 - Debt Service'!L$25,'H-32A-WP06 - Debt Service'!L$28/12,0)),"-")</f>
        <v>0</v>
      </c>
      <c r="O108" s="359">
        <f>IFERROR(IF(-SUM(O$21:O107)+O$16&lt;0.000001,0,IF($C108&gt;='H-32A-WP06 - Debt Service'!M$25,'H-32A-WP06 - Debt Service'!M$28/12,0)),"-")</f>
        <v>0</v>
      </c>
      <c r="P108" s="359">
        <f>IFERROR(IF(-SUM(P$21:P107)+P$16&lt;0.000001,0,IF($C108&gt;='H-32A-WP06 - Debt Service'!N$25,'H-32A-WP06 - Debt Service'!N$28/12,0)),"-")</f>
        <v>0</v>
      </c>
      <c r="Q108" s="449"/>
      <c r="R108" s="351">
        <f t="shared" si="5"/>
        <v>2026</v>
      </c>
      <c r="S108" s="368">
        <f t="shared" si="7"/>
        <v>46113</v>
      </c>
      <c r="T108" s="735">
        <v>3431.2330773624676</v>
      </c>
      <c r="U108" s="359">
        <f>IFERROR(IF(-SUM(U$33:U107)+U$16&lt;0.000001,0,IF($C108&gt;='H-32A-WP06 - Debt Service'!R$25,'H-32A-WP06 - Debt Service'!R$28/12,0)),"-")</f>
        <v>0</v>
      </c>
      <c r="V108" s="359">
        <f>IFERROR(IF(-SUM(V$21:V107)+V$16&lt;0.000001,0,IF($C108&gt;='H-32A-WP06 - Debt Service'!S$25,'H-32A-WP06 - Debt Service'!S$28/12,0)),"-")</f>
        <v>0</v>
      </c>
      <c r="W108" s="359">
        <f>IFERROR(IF(-SUM(W$21:W107)+W$16&lt;0.000001,0,IF($C108&gt;='H-32A-WP06 - Debt Service'!T$25,'H-32A-WP06 - Debt Service'!T$28/12,0)),"-")</f>
        <v>0</v>
      </c>
      <c r="X108" s="359">
        <f>IFERROR(IF(-SUM(X$21:X107)+X$16&lt;0.000001,0,IF($C108&gt;='H-32A-WP06 - Debt Service'!U$25,'H-32A-WP06 - Debt Service'!U$28/12,0)),"-")</f>
        <v>0</v>
      </c>
      <c r="Y108" s="359">
        <f>IFERROR(IF(-SUM(Y$21:Y107)+Y$16&lt;0.000001,0,IF($C108&gt;='H-32A-WP06 - Debt Service'!W$25,'H-32A-WP06 - Debt Service'!V$28/12,0)),"-")</f>
        <v>0</v>
      </c>
      <c r="Z108" s="359">
        <f>IFERROR(IF(-SUM(Z$21:Z107)+Z$16&lt;0.000001,0,IF($C108&gt;='H-32A-WP06 - Debt Service'!W$25,'H-32A-WP06 - Debt Service'!W$28/12,0)),"-")</f>
        <v>0</v>
      </c>
      <c r="AA108" s="359">
        <f>IFERROR(IF(-SUM(AA$21:AA107)+AA$16&lt;0.000001,0,IF($C108&gt;='H-32A-WP06 - Debt Service'!Y$25,'H-32A-WP06 - Debt Service'!X$28/12,0)),"-")</f>
        <v>0</v>
      </c>
      <c r="AB108" s="359">
        <f>IFERROR(IF(-SUM(AB$21:AB107)+AB$16&lt;0.000001,0,IF($C108&gt;='H-32A-WP06 - Debt Service'!Y$25,'H-32A-WP06 - Debt Service'!Y$28/12,0)),"-")</f>
        <v>0</v>
      </c>
      <c r="AC108" s="359">
        <f>IFERROR(IF(-SUM(AC$21:AC107)+AC$16&lt;0.000001,0,IF($C108&gt;='H-32A-WP06 - Debt Service'!Z$25,'H-32A-WP06 - Debt Service'!Z$28/12,0)),"-")</f>
        <v>0</v>
      </c>
      <c r="AD108" s="359">
        <f>IFERROR(IF(-SUM(AD$21:AD107)+AD$16&lt;0.000001,0,IF($C108&gt;='H-32A-WP06 - Debt Service'!AB$25,'H-32A-WP06 - Debt Service'!AA$28/12,0)),"-")</f>
        <v>0</v>
      </c>
      <c r="AE108" s="359">
        <f>IFERROR(IF(-SUM(AE$21:AE107)+AE$16&lt;0.000001,0,IF($C108&gt;='H-32A-WP06 - Debt Service'!AC$25,'H-32A-WP06 - Debt Service'!AB$28/12,0)),"-")</f>
        <v>0</v>
      </c>
      <c r="AF108" s="359">
        <f>IFERROR(IF(-SUM(AF$21:AF107)+AF$16&lt;0.000001,0,IF($C108&gt;='H-32A-WP06 - Debt Service'!AD$25,'H-32A-WP06 - Debt Service'!AC$28/12,0)),"-")</f>
        <v>0</v>
      </c>
    </row>
    <row r="109" spans="2:32">
      <c r="B109" s="351">
        <f t="shared" si="4"/>
        <v>2026</v>
      </c>
      <c r="C109" s="368">
        <f t="shared" si="6"/>
        <v>46143</v>
      </c>
      <c r="D109" s="735">
        <v>216215.22115809171</v>
      </c>
      <c r="E109" s="359">
        <f>IFERROR(IF(-SUM(E$33:E108)+E$16&lt;0.000001,0,IF($C109&gt;='H-32A-WP06 - Debt Service'!C$25,'H-32A-WP06 - Debt Service'!C$28/12,0)),"-")</f>
        <v>0</v>
      </c>
      <c r="F109" s="359">
        <f>IFERROR(IF(-SUM(F$33:F108)+F$16&lt;0.000001,0,IF($C109&gt;='H-32A-WP06 - Debt Service'!D$25,'H-32A-WP06 - Debt Service'!D$28/12,0)),"-")</f>
        <v>0</v>
      </c>
      <c r="G109" s="359">
        <f>IFERROR(IF(-SUM(G$33:G108)+G$16&lt;0.000001,0,IF($C109&gt;='H-32A-WP06 - Debt Service'!E$25,'H-32A-WP06 - Debt Service'!E$28/12,0)),"-")</f>
        <v>0</v>
      </c>
      <c r="H109" s="359">
        <f>IFERROR(IF(-SUM(H$21:H108)+H$16&lt;0.000001,0,IF($C109&gt;='H-32A-WP06 - Debt Service'!F$25,'H-32A-WP06 - Debt Service'!F$28/12,0)),"-")</f>
        <v>0</v>
      </c>
      <c r="I109" s="359">
        <f>IFERROR(IF(-SUM(I$21:I108)+I$16&lt;0.000001,0,IF($C109&gt;='H-32A-WP06 - Debt Service'!G$25,'H-32A-WP06 - Debt Service'!G$28/12,0)),"-")</f>
        <v>0</v>
      </c>
      <c r="J109" s="359">
        <f>IFERROR(IF(-SUM(J$21:J108)+J$16&lt;0.000001,0,IF($C109&gt;='H-32A-WP06 - Debt Service'!H$25,'H-32A-WP06 - Debt Service'!H$28/12,0)),"-")</f>
        <v>0</v>
      </c>
      <c r="K109" s="359">
        <f>IFERROR(IF(-SUM(K$21:K108)+K$16&lt;0.000001,0,IF($C109&gt;='H-32A-WP06 - Debt Service'!I$25,'H-32A-WP06 - Debt Service'!I$28/12,0)),"-")</f>
        <v>0</v>
      </c>
      <c r="L109" s="359">
        <f>IFERROR(IF(-SUM(L$21:L108)+L$16&lt;0.000001,0,IF($C109&gt;='H-32A-WP06 - Debt Service'!J$25,'H-32A-WP06 - Debt Service'!J$28/12,0)),"-")</f>
        <v>0</v>
      </c>
      <c r="M109" s="359">
        <f>IFERROR(IF(-SUM(M$21:M108)+M$16&lt;0.000001,0,IF($C109&gt;='H-32A-WP06 - Debt Service'!K$25,'H-32A-WP06 - Debt Service'!K$28/12,0)),"-")</f>
        <v>0</v>
      </c>
      <c r="N109" s="359">
        <f>IFERROR(IF(-SUM(N$21:N108)+N$16&lt;0.000001,0,IF($C109&gt;='H-32A-WP06 - Debt Service'!L$25,'H-32A-WP06 - Debt Service'!L$28/12,0)),"-")</f>
        <v>0</v>
      </c>
      <c r="O109" s="359">
        <f>IFERROR(IF(-SUM(O$21:O108)+O$16&lt;0.000001,0,IF($C109&gt;='H-32A-WP06 - Debt Service'!M$25,'H-32A-WP06 - Debt Service'!M$28/12,0)),"-")</f>
        <v>0</v>
      </c>
      <c r="P109" s="359">
        <f>IFERROR(IF(-SUM(P$21:P108)+P$16&lt;0.000001,0,IF($C109&gt;='H-32A-WP06 - Debt Service'!N$25,'H-32A-WP06 - Debt Service'!N$28/12,0)),"-")</f>
        <v>0</v>
      </c>
      <c r="Q109" s="449"/>
      <c r="R109" s="351">
        <f t="shared" si="5"/>
        <v>2026</v>
      </c>
      <c r="S109" s="368">
        <f t="shared" si="7"/>
        <v>46143</v>
      </c>
      <c r="T109" s="735">
        <v>3431.2330773624676</v>
      </c>
      <c r="U109" s="359">
        <f>IFERROR(IF(-SUM(U$33:U108)+U$16&lt;0.000001,0,IF($C109&gt;='H-32A-WP06 - Debt Service'!R$25,'H-32A-WP06 - Debt Service'!R$28/12,0)),"-")</f>
        <v>0</v>
      </c>
      <c r="V109" s="359">
        <f>IFERROR(IF(-SUM(V$21:V108)+V$16&lt;0.000001,0,IF($C109&gt;='H-32A-WP06 - Debt Service'!S$25,'H-32A-WP06 - Debt Service'!S$28/12,0)),"-")</f>
        <v>0</v>
      </c>
      <c r="W109" s="359">
        <f>IFERROR(IF(-SUM(W$21:W108)+W$16&lt;0.000001,0,IF($C109&gt;='H-32A-WP06 - Debt Service'!T$25,'H-32A-WP06 - Debt Service'!T$28/12,0)),"-")</f>
        <v>0</v>
      </c>
      <c r="X109" s="359">
        <f>IFERROR(IF(-SUM(X$21:X108)+X$16&lt;0.000001,0,IF($C109&gt;='H-32A-WP06 - Debt Service'!U$25,'H-32A-WP06 - Debt Service'!U$28/12,0)),"-")</f>
        <v>0</v>
      </c>
      <c r="Y109" s="359">
        <f>IFERROR(IF(-SUM(Y$21:Y108)+Y$16&lt;0.000001,0,IF($C109&gt;='H-32A-WP06 - Debt Service'!W$25,'H-32A-WP06 - Debt Service'!V$28/12,0)),"-")</f>
        <v>0</v>
      </c>
      <c r="Z109" s="359">
        <f>IFERROR(IF(-SUM(Z$21:Z108)+Z$16&lt;0.000001,0,IF($C109&gt;='H-32A-WP06 - Debt Service'!W$25,'H-32A-WP06 - Debt Service'!W$28/12,0)),"-")</f>
        <v>0</v>
      </c>
      <c r="AA109" s="359">
        <f>IFERROR(IF(-SUM(AA$21:AA108)+AA$16&lt;0.000001,0,IF($C109&gt;='H-32A-WP06 - Debt Service'!Y$25,'H-32A-WP06 - Debt Service'!X$28/12,0)),"-")</f>
        <v>0</v>
      </c>
      <c r="AB109" s="359">
        <f>IFERROR(IF(-SUM(AB$21:AB108)+AB$16&lt;0.000001,0,IF($C109&gt;='H-32A-WP06 - Debt Service'!Y$25,'H-32A-WP06 - Debt Service'!Y$28/12,0)),"-")</f>
        <v>0</v>
      </c>
      <c r="AC109" s="359">
        <f>IFERROR(IF(-SUM(AC$21:AC108)+AC$16&lt;0.000001,0,IF($C109&gt;='H-32A-WP06 - Debt Service'!Z$25,'H-32A-WP06 - Debt Service'!Z$28/12,0)),"-")</f>
        <v>0</v>
      </c>
      <c r="AD109" s="359">
        <f>IFERROR(IF(-SUM(AD$21:AD108)+AD$16&lt;0.000001,0,IF($C109&gt;='H-32A-WP06 - Debt Service'!AB$25,'H-32A-WP06 - Debt Service'!AA$28/12,0)),"-")</f>
        <v>0</v>
      </c>
      <c r="AE109" s="359">
        <f>IFERROR(IF(-SUM(AE$21:AE108)+AE$16&lt;0.000001,0,IF($C109&gt;='H-32A-WP06 - Debt Service'!AC$25,'H-32A-WP06 - Debt Service'!AB$28/12,0)),"-")</f>
        <v>0</v>
      </c>
      <c r="AF109" s="359">
        <f>IFERROR(IF(-SUM(AF$21:AF108)+AF$16&lt;0.000001,0,IF($C109&gt;='H-32A-WP06 - Debt Service'!AD$25,'H-32A-WP06 - Debt Service'!AC$28/12,0)),"-")</f>
        <v>0</v>
      </c>
    </row>
    <row r="110" spans="2:32">
      <c r="B110" s="351">
        <f t="shared" si="4"/>
        <v>2026</v>
      </c>
      <c r="C110" s="368">
        <f t="shared" si="6"/>
        <v>46174</v>
      </c>
      <c r="D110" s="735">
        <v>216215.22115809171</v>
      </c>
      <c r="E110" s="359">
        <f>IFERROR(IF(-SUM(E$33:E109)+E$16&lt;0.000001,0,IF($C110&gt;='H-32A-WP06 - Debt Service'!C$25,'H-32A-WP06 - Debt Service'!C$28/12,0)),"-")</f>
        <v>0</v>
      </c>
      <c r="F110" s="359">
        <f>IFERROR(IF(-SUM(F$33:F109)+F$16&lt;0.000001,0,IF($C110&gt;='H-32A-WP06 - Debt Service'!D$25,'H-32A-WP06 - Debt Service'!D$28/12,0)),"-")</f>
        <v>0</v>
      </c>
      <c r="G110" s="359">
        <f>IFERROR(IF(-SUM(G$33:G109)+G$16&lt;0.000001,0,IF($C110&gt;='H-32A-WP06 - Debt Service'!E$25,'H-32A-WP06 - Debt Service'!E$28/12,0)),"-")</f>
        <v>0</v>
      </c>
      <c r="H110" s="359">
        <f>IFERROR(IF(-SUM(H$21:H109)+H$16&lt;0.000001,0,IF($C110&gt;='H-32A-WP06 - Debt Service'!F$25,'H-32A-WP06 - Debt Service'!F$28/12,0)),"-")</f>
        <v>0</v>
      </c>
      <c r="I110" s="359">
        <f>IFERROR(IF(-SUM(I$21:I109)+I$16&lt;0.000001,0,IF($C110&gt;='H-32A-WP06 - Debt Service'!G$25,'H-32A-WP06 - Debt Service'!G$28/12,0)),"-")</f>
        <v>0</v>
      </c>
      <c r="J110" s="359">
        <f>IFERROR(IF(-SUM(J$21:J109)+J$16&lt;0.000001,0,IF($C110&gt;='H-32A-WP06 - Debt Service'!H$25,'H-32A-WP06 - Debt Service'!H$28/12,0)),"-")</f>
        <v>0</v>
      </c>
      <c r="K110" s="359">
        <f>IFERROR(IF(-SUM(K$21:K109)+K$16&lt;0.000001,0,IF($C110&gt;='H-32A-WP06 - Debt Service'!I$25,'H-32A-WP06 - Debt Service'!I$28/12,0)),"-")</f>
        <v>0</v>
      </c>
      <c r="L110" s="359">
        <f>IFERROR(IF(-SUM(L$21:L109)+L$16&lt;0.000001,0,IF($C110&gt;='H-32A-WP06 - Debt Service'!J$25,'H-32A-WP06 - Debt Service'!J$28/12,0)),"-")</f>
        <v>0</v>
      </c>
      <c r="M110" s="359">
        <f>IFERROR(IF(-SUM(M$21:M109)+M$16&lt;0.000001,0,IF($C110&gt;='H-32A-WP06 - Debt Service'!K$25,'H-32A-WP06 - Debt Service'!K$28/12,0)),"-")</f>
        <v>0</v>
      </c>
      <c r="N110" s="359">
        <f>IFERROR(IF(-SUM(N$21:N109)+N$16&lt;0.000001,0,IF($C110&gt;='H-32A-WP06 - Debt Service'!L$25,'H-32A-WP06 - Debt Service'!L$28/12,0)),"-")</f>
        <v>0</v>
      </c>
      <c r="O110" s="359">
        <f>IFERROR(IF(-SUM(O$21:O109)+O$16&lt;0.000001,0,IF($C110&gt;='H-32A-WP06 - Debt Service'!M$25,'H-32A-WP06 - Debt Service'!M$28/12,0)),"-")</f>
        <v>0</v>
      </c>
      <c r="P110" s="359">
        <f>IFERROR(IF(-SUM(P$21:P109)+P$16&lt;0.000001,0,IF($C110&gt;='H-32A-WP06 - Debt Service'!N$25,'H-32A-WP06 - Debt Service'!N$28/12,0)),"-")</f>
        <v>0</v>
      </c>
      <c r="Q110" s="449"/>
      <c r="R110" s="351">
        <f t="shared" si="5"/>
        <v>2026</v>
      </c>
      <c r="S110" s="368">
        <f t="shared" si="7"/>
        <v>46174</v>
      </c>
      <c r="T110" s="735">
        <v>3431.2330773624676</v>
      </c>
      <c r="U110" s="359">
        <f>IFERROR(IF(-SUM(U$33:U109)+U$16&lt;0.000001,0,IF($C110&gt;='H-32A-WP06 - Debt Service'!R$25,'H-32A-WP06 - Debt Service'!R$28/12,0)),"-")</f>
        <v>0</v>
      </c>
      <c r="V110" s="359">
        <f>IFERROR(IF(-SUM(V$21:V109)+V$16&lt;0.000001,0,IF($C110&gt;='H-32A-WP06 - Debt Service'!S$25,'H-32A-WP06 - Debt Service'!S$28/12,0)),"-")</f>
        <v>0</v>
      </c>
      <c r="W110" s="359">
        <f>IFERROR(IF(-SUM(W$21:W109)+W$16&lt;0.000001,0,IF($C110&gt;='H-32A-WP06 - Debt Service'!T$25,'H-32A-WP06 - Debt Service'!T$28/12,0)),"-")</f>
        <v>0</v>
      </c>
      <c r="X110" s="359">
        <f>IFERROR(IF(-SUM(X$21:X109)+X$16&lt;0.000001,0,IF($C110&gt;='H-32A-WP06 - Debt Service'!U$25,'H-32A-WP06 - Debt Service'!U$28/12,0)),"-")</f>
        <v>0</v>
      </c>
      <c r="Y110" s="359">
        <f>IFERROR(IF(-SUM(Y$21:Y109)+Y$16&lt;0.000001,0,IF($C110&gt;='H-32A-WP06 - Debt Service'!W$25,'H-32A-WP06 - Debt Service'!V$28/12,0)),"-")</f>
        <v>0</v>
      </c>
      <c r="Z110" s="359">
        <f>IFERROR(IF(-SUM(Z$21:Z109)+Z$16&lt;0.000001,0,IF($C110&gt;='H-32A-WP06 - Debt Service'!W$25,'H-32A-WP06 - Debt Service'!W$28/12,0)),"-")</f>
        <v>0</v>
      </c>
      <c r="AA110" s="359">
        <f>IFERROR(IF(-SUM(AA$21:AA109)+AA$16&lt;0.000001,0,IF($C110&gt;='H-32A-WP06 - Debt Service'!Y$25,'H-32A-WP06 - Debt Service'!X$28/12,0)),"-")</f>
        <v>0</v>
      </c>
      <c r="AB110" s="359">
        <f>IFERROR(IF(-SUM(AB$21:AB109)+AB$16&lt;0.000001,0,IF($C110&gt;='H-32A-WP06 - Debt Service'!Y$25,'H-32A-WP06 - Debt Service'!Y$28/12,0)),"-")</f>
        <v>0</v>
      </c>
      <c r="AC110" s="359">
        <f>IFERROR(IF(-SUM(AC$21:AC109)+AC$16&lt;0.000001,0,IF($C110&gt;='H-32A-WP06 - Debt Service'!Z$25,'H-32A-WP06 - Debt Service'!Z$28/12,0)),"-")</f>
        <v>0</v>
      </c>
      <c r="AD110" s="359">
        <f>IFERROR(IF(-SUM(AD$21:AD109)+AD$16&lt;0.000001,0,IF($C110&gt;='H-32A-WP06 - Debt Service'!AB$25,'H-32A-WP06 - Debt Service'!AA$28/12,0)),"-")</f>
        <v>0</v>
      </c>
      <c r="AE110" s="359">
        <f>IFERROR(IF(-SUM(AE$21:AE109)+AE$16&lt;0.000001,0,IF($C110&gt;='H-32A-WP06 - Debt Service'!AC$25,'H-32A-WP06 - Debt Service'!AB$28/12,0)),"-")</f>
        <v>0</v>
      </c>
      <c r="AF110" s="359">
        <f>IFERROR(IF(-SUM(AF$21:AF109)+AF$16&lt;0.000001,0,IF($C110&gt;='H-32A-WP06 - Debt Service'!AD$25,'H-32A-WP06 - Debt Service'!AC$28/12,0)),"-")</f>
        <v>0</v>
      </c>
    </row>
    <row r="111" spans="2:32">
      <c r="B111" s="351">
        <f t="shared" si="4"/>
        <v>2026</v>
      </c>
      <c r="C111" s="368">
        <f t="shared" si="6"/>
        <v>46204</v>
      </c>
      <c r="D111" s="735">
        <v>216215.22115809171</v>
      </c>
      <c r="E111" s="359">
        <f>IFERROR(IF(-SUM(E$33:E110)+E$16&lt;0.000001,0,IF($C111&gt;='H-32A-WP06 - Debt Service'!C$25,'H-32A-WP06 - Debt Service'!C$28/12,0)),"-")</f>
        <v>0</v>
      </c>
      <c r="F111" s="359">
        <f>IFERROR(IF(-SUM(F$33:F110)+F$16&lt;0.000001,0,IF($C111&gt;='H-32A-WP06 - Debt Service'!D$25,'H-32A-WP06 - Debt Service'!D$28/12,0)),"-")</f>
        <v>0</v>
      </c>
      <c r="G111" s="359">
        <f>IFERROR(IF(-SUM(G$33:G110)+G$16&lt;0.000001,0,IF($C111&gt;='H-32A-WP06 - Debt Service'!E$25,'H-32A-WP06 - Debt Service'!E$28/12,0)),"-")</f>
        <v>0</v>
      </c>
      <c r="H111" s="359">
        <f>IFERROR(IF(-SUM(H$21:H110)+H$16&lt;0.000001,0,IF($C111&gt;='H-32A-WP06 - Debt Service'!F$25,'H-32A-WP06 - Debt Service'!F$28/12,0)),"-")</f>
        <v>0</v>
      </c>
      <c r="I111" s="359">
        <f>IFERROR(IF(-SUM(I$21:I110)+I$16&lt;0.000001,0,IF($C111&gt;='H-32A-WP06 - Debt Service'!G$25,'H-32A-WP06 - Debt Service'!G$28/12,0)),"-")</f>
        <v>0</v>
      </c>
      <c r="J111" s="359">
        <f>IFERROR(IF(-SUM(J$21:J110)+J$16&lt;0.000001,0,IF($C111&gt;='H-32A-WP06 - Debt Service'!H$25,'H-32A-WP06 - Debt Service'!H$28/12,0)),"-")</f>
        <v>0</v>
      </c>
      <c r="K111" s="359">
        <f>IFERROR(IF(-SUM(K$21:K110)+K$16&lt;0.000001,0,IF($C111&gt;='H-32A-WP06 - Debt Service'!I$25,'H-32A-WP06 - Debt Service'!I$28/12,0)),"-")</f>
        <v>0</v>
      </c>
      <c r="L111" s="359">
        <f>IFERROR(IF(-SUM(L$21:L110)+L$16&lt;0.000001,0,IF($C111&gt;='H-32A-WP06 - Debt Service'!J$25,'H-32A-WP06 - Debt Service'!J$28/12,0)),"-")</f>
        <v>0</v>
      </c>
      <c r="M111" s="359">
        <f>IFERROR(IF(-SUM(M$21:M110)+M$16&lt;0.000001,0,IF($C111&gt;='H-32A-WP06 - Debt Service'!K$25,'H-32A-WP06 - Debt Service'!K$28/12,0)),"-")</f>
        <v>0</v>
      </c>
      <c r="N111" s="359">
        <f>IFERROR(IF(-SUM(N$21:N110)+N$16&lt;0.000001,0,IF($C111&gt;='H-32A-WP06 - Debt Service'!L$25,'H-32A-WP06 - Debt Service'!L$28/12,0)),"-")</f>
        <v>0</v>
      </c>
      <c r="O111" s="359">
        <f>IFERROR(IF(-SUM(O$21:O110)+O$16&lt;0.000001,0,IF($C111&gt;='H-32A-WP06 - Debt Service'!M$25,'H-32A-WP06 - Debt Service'!M$28/12,0)),"-")</f>
        <v>0</v>
      </c>
      <c r="P111" s="359">
        <f>IFERROR(IF(-SUM(P$21:P110)+P$16&lt;0.000001,0,IF($C111&gt;='H-32A-WP06 - Debt Service'!N$25,'H-32A-WP06 - Debt Service'!N$28/12,0)),"-")</f>
        <v>0</v>
      </c>
      <c r="Q111" s="449"/>
      <c r="R111" s="351">
        <f t="shared" si="5"/>
        <v>2026</v>
      </c>
      <c r="S111" s="368">
        <f t="shared" si="7"/>
        <v>46204</v>
      </c>
      <c r="T111" s="735">
        <v>1715.6165386812338</v>
      </c>
      <c r="U111" s="359">
        <f>IFERROR(IF(-SUM(U$33:U110)+U$16&lt;0.000001,0,IF($C111&gt;='H-32A-WP06 - Debt Service'!R$25,'H-32A-WP06 - Debt Service'!R$28/12,0)),"-")</f>
        <v>0</v>
      </c>
      <c r="V111" s="359">
        <f>IFERROR(IF(-SUM(V$21:V110)+V$16&lt;0.000001,0,IF($C111&gt;='H-32A-WP06 - Debt Service'!S$25,'H-32A-WP06 - Debt Service'!S$28/12,0)),"-")</f>
        <v>0</v>
      </c>
      <c r="W111" s="359">
        <f>IFERROR(IF(-SUM(W$21:W110)+W$16&lt;0.000001,0,IF($C111&gt;='H-32A-WP06 - Debt Service'!T$25,'H-32A-WP06 - Debt Service'!T$28/12,0)),"-")</f>
        <v>0</v>
      </c>
      <c r="X111" s="359">
        <f>IFERROR(IF(-SUM(X$21:X110)+X$16&lt;0.000001,0,IF($C111&gt;='H-32A-WP06 - Debt Service'!U$25,'H-32A-WP06 - Debt Service'!U$28/12,0)),"-")</f>
        <v>0</v>
      </c>
      <c r="Y111" s="359">
        <f>IFERROR(IF(-SUM(Y$21:Y110)+Y$16&lt;0.000001,0,IF($C111&gt;='H-32A-WP06 - Debt Service'!W$25,'H-32A-WP06 - Debt Service'!V$28/12,0)),"-")</f>
        <v>0</v>
      </c>
      <c r="Z111" s="359">
        <f>IFERROR(IF(-SUM(Z$21:Z110)+Z$16&lt;0.000001,0,IF($C111&gt;='H-32A-WP06 - Debt Service'!W$25,'H-32A-WP06 - Debt Service'!W$28/12,0)),"-")</f>
        <v>0</v>
      </c>
      <c r="AA111" s="359">
        <f>IFERROR(IF(-SUM(AA$21:AA110)+AA$16&lt;0.000001,0,IF($C111&gt;='H-32A-WP06 - Debt Service'!Y$25,'H-32A-WP06 - Debt Service'!X$28/12,0)),"-")</f>
        <v>0</v>
      </c>
      <c r="AB111" s="359">
        <f>IFERROR(IF(-SUM(AB$21:AB110)+AB$16&lt;0.000001,0,IF($C111&gt;='H-32A-WP06 - Debt Service'!Y$25,'H-32A-WP06 - Debt Service'!Y$28/12,0)),"-")</f>
        <v>0</v>
      </c>
      <c r="AC111" s="359">
        <f>IFERROR(IF(-SUM(AC$21:AC110)+AC$16&lt;0.000001,0,IF($C111&gt;='H-32A-WP06 - Debt Service'!Z$25,'H-32A-WP06 - Debt Service'!Z$28/12,0)),"-")</f>
        <v>0</v>
      </c>
      <c r="AD111" s="359">
        <f>IFERROR(IF(-SUM(AD$21:AD110)+AD$16&lt;0.000001,0,IF($C111&gt;='H-32A-WP06 - Debt Service'!AB$25,'H-32A-WP06 - Debt Service'!AA$28/12,0)),"-")</f>
        <v>0</v>
      </c>
      <c r="AE111" s="359">
        <f>IFERROR(IF(-SUM(AE$21:AE110)+AE$16&lt;0.000001,0,IF($C111&gt;='H-32A-WP06 - Debt Service'!AC$25,'H-32A-WP06 - Debt Service'!AB$28/12,0)),"-")</f>
        <v>0</v>
      </c>
      <c r="AF111" s="359">
        <f>IFERROR(IF(-SUM(AF$21:AF110)+AF$16&lt;0.000001,0,IF($C111&gt;='H-32A-WP06 - Debt Service'!AD$25,'H-32A-WP06 - Debt Service'!AC$28/12,0)),"-")</f>
        <v>0</v>
      </c>
    </row>
    <row r="112" spans="2:32">
      <c r="B112" s="351">
        <f t="shared" si="4"/>
        <v>2026</v>
      </c>
      <c r="C112" s="368">
        <f t="shared" si="6"/>
        <v>46235</v>
      </c>
      <c r="D112" s="735">
        <v>216215.22115809171</v>
      </c>
      <c r="E112" s="359">
        <f>IFERROR(IF(-SUM(E$33:E111)+E$16&lt;0.000001,0,IF($C112&gt;='H-32A-WP06 - Debt Service'!C$25,'H-32A-WP06 - Debt Service'!C$28/12,0)),"-")</f>
        <v>0</v>
      </c>
      <c r="F112" s="359">
        <f>IFERROR(IF(-SUM(F$33:F111)+F$16&lt;0.000001,0,IF($C112&gt;='H-32A-WP06 - Debt Service'!D$25,'H-32A-WP06 - Debt Service'!D$28/12,0)),"-")</f>
        <v>0</v>
      </c>
      <c r="G112" s="359">
        <f>IFERROR(IF(-SUM(G$33:G111)+G$16&lt;0.000001,0,IF($C112&gt;='H-32A-WP06 - Debt Service'!E$25,'H-32A-WP06 - Debt Service'!E$28/12,0)),"-")</f>
        <v>0</v>
      </c>
      <c r="H112" s="359">
        <f>IFERROR(IF(-SUM(H$21:H111)+H$16&lt;0.000001,0,IF($C112&gt;='H-32A-WP06 - Debt Service'!F$25,'H-32A-WP06 - Debt Service'!F$28/12,0)),"-")</f>
        <v>0</v>
      </c>
      <c r="I112" s="359">
        <f>IFERROR(IF(-SUM(I$21:I111)+I$16&lt;0.000001,0,IF($C112&gt;='H-32A-WP06 - Debt Service'!G$25,'H-32A-WP06 - Debt Service'!G$28/12,0)),"-")</f>
        <v>0</v>
      </c>
      <c r="J112" s="359">
        <f>IFERROR(IF(-SUM(J$21:J111)+J$16&lt;0.000001,0,IF($C112&gt;='H-32A-WP06 - Debt Service'!H$25,'H-32A-WP06 - Debt Service'!H$28/12,0)),"-")</f>
        <v>0</v>
      </c>
      <c r="K112" s="359">
        <f>IFERROR(IF(-SUM(K$21:K111)+K$16&lt;0.000001,0,IF($C112&gt;='H-32A-WP06 - Debt Service'!I$25,'H-32A-WP06 - Debt Service'!I$28/12,0)),"-")</f>
        <v>0</v>
      </c>
      <c r="L112" s="359">
        <f>IFERROR(IF(-SUM(L$21:L111)+L$16&lt;0.000001,0,IF($C112&gt;='H-32A-WP06 - Debt Service'!J$25,'H-32A-WP06 - Debt Service'!J$28/12,0)),"-")</f>
        <v>0</v>
      </c>
      <c r="M112" s="359">
        <f>IFERROR(IF(-SUM(M$21:M111)+M$16&lt;0.000001,0,IF($C112&gt;='H-32A-WP06 - Debt Service'!K$25,'H-32A-WP06 - Debt Service'!K$28/12,0)),"-")</f>
        <v>0</v>
      </c>
      <c r="N112" s="359">
        <f>IFERROR(IF(-SUM(N$21:N111)+N$16&lt;0.000001,0,IF($C112&gt;='H-32A-WP06 - Debt Service'!L$25,'H-32A-WP06 - Debt Service'!L$28/12,0)),"-")</f>
        <v>0</v>
      </c>
      <c r="O112" s="359">
        <f>IFERROR(IF(-SUM(O$21:O111)+O$16&lt;0.000001,0,IF($C112&gt;='H-32A-WP06 - Debt Service'!M$25,'H-32A-WP06 - Debt Service'!M$28/12,0)),"-")</f>
        <v>0</v>
      </c>
      <c r="P112" s="359">
        <f>IFERROR(IF(-SUM(P$21:P111)+P$16&lt;0.000001,0,IF($C112&gt;='H-32A-WP06 - Debt Service'!N$25,'H-32A-WP06 - Debt Service'!N$28/12,0)),"-")</f>
        <v>0</v>
      </c>
      <c r="Q112" s="449"/>
      <c r="R112" s="351">
        <f t="shared" si="5"/>
        <v>2026</v>
      </c>
      <c r="S112" s="368">
        <f t="shared" si="7"/>
        <v>46235</v>
      </c>
      <c r="T112" s="735">
        <v>0</v>
      </c>
      <c r="U112" s="359">
        <f>IFERROR(IF(-SUM(U$33:U111)+U$16&lt;0.000001,0,IF($C112&gt;='H-32A-WP06 - Debt Service'!R$25,'H-32A-WP06 - Debt Service'!R$28/12,0)),"-")</f>
        <v>0</v>
      </c>
      <c r="V112" s="359">
        <f>IFERROR(IF(-SUM(V$21:V111)+V$16&lt;0.000001,0,IF($C112&gt;='H-32A-WP06 - Debt Service'!S$25,'H-32A-WP06 - Debt Service'!S$28/12,0)),"-")</f>
        <v>0</v>
      </c>
      <c r="W112" s="359">
        <f>IFERROR(IF(-SUM(W$21:W111)+W$16&lt;0.000001,0,IF($C112&gt;='H-32A-WP06 - Debt Service'!T$25,'H-32A-WP06 - Debt Service'!T$28/12,0)),"-")</f>
        <v>0</v>
      </c>
      <c r="X112" s="359">
        <f>IFERROR(IF(-SUM(X$21:X111)+X$16&lt;0.000001,0,IF($C112&gt;='H-32A-WP06 - Debt Service'!U$25,'H-32A-WP06 - Debt Service'!U$28/12,0)),"-")</f>
        <v>0</v>
      </c>
      <c r="Y112" s="359">
        <f>IFERROR(IF(-SUM(Y$21:Y111)+Y$16&lt;0.000001,0,IF($C112&gt;='H-32A-WP06 - Debt Service'!W$25,'H-32A-WP06 - Debt Service'!V$28/12,0)),"-")</f>
        <v>0</v>
      </c>
      <c r="Z112" s="359">
        <f>IFERROR(IF(-SUM(Z$21:Z111)+Z$16&lt;0.000001,0,IF($C112&gt;='H-32A-WP06 - Debt Service'!W$25,'H-32A-WP06 - Debt Service'!W$28/12,0)),"-")</f>
        <v>0</v>
      </c>
      <c r="AA112" s="359">
        <f>IFERROR(IF(-SUM(AA$21:AA111)+AA$16&lt;0.000001,0,IF($C112&gt;='H-32A-WP06 - Debt Service'!Y$25,'H-32A-WP06 - Debt Service'!X$28/12,0)),"-")</f>
        <v>0</v>
      </c>
      <c r="AB112" s="359">
        <f>IFERROR(IF(-SUM(AB$21:AB111)+AB$16&lt;0.000001,0,IF($C112&gt;='H-32A-WP06 - Debt Service'!Y$25,'H-32A-WP06 - Debt Service'!Y$28/12,0)),"-")</f>
        <v>0</v>
      </c>
      <c r="AC112" s="359">
        <f>IFERROR(IF(-SUM(AC$21:AC111)+AC$16&lt;0.000001,0,IF($C112&gt;='H-32A-WP06 - Debt Service'!Z$25,'H-32A-WP06 - Debt Service'!Z$28/12,0)),"-")</f>
        <v>0</v>
      </c>
      <c r="AD112" s="359">
        <f>IFERROR(IF(-SUM(AD$21:AD111)+AD$16&lt;0.000001,0,IF($C112&gt;='H-32A-WP06 - Debt Service'!AB$25,'H-32A-WP06 - Debt Service'!AA$28/12,0)),"-")</f>
        <v>0</v>
      </c>
      <c r="AE112" s="359">
        <f>IFERROR(IF(-SUM(AE$21:AE111)+AE$16&lt;0.000001,0,IF($C112&gt;='H-32A-WP06 - Debt Service'!AC$25,'H-32A-WP06 - Debt Service'!AB$28/12,0)),"-")</f>
        <v>0</v>
      </c>
      <c r="AF112" s="359">
        <f>IFERROR(IF(-SUM(AF$21:AF111)+AF$16&lt;0.000001,0,IF($C112&gt;='H-32A-WP06 - Debt Service'!AD$25,'H-32A-WP06 - Debt Service'!AC$28/12,0)),"-")</f>
        <v>0</v>
      </c>
    </row>
    <row r="113" spans="2:32">
      <c r="B113" s="351">
        <f t="shared" si="4"/>
        <v>2026</v>
      </c>
      <c r="C113" s="368">
        <f t="shared" si="6"/>
        <v>46266</v>
      </c>
      <c r="D113" s="735">
        <v>216215.22115809171</v>
      </c>
      <c r="E113" s="359">
        <f>IFERROR(IF(-SUM(E$33:E112)+E$16&lt;0.000001,0,IF($C113&gt;='H-32A-WP06 - Debt Service'!C$25,'H-32A-WP06 - Debt Service'!C$28/12,0)),"-")</f>
        <v>0</v>
      </c>
      <c r="F113" s="359">
        <f>IFERROR(IF(-SUM(F$33:F112)+F$16&lt;0.000001,0,IF($C113&gt;='H-32A-WP06 - Debt Service'!D$25,'H-32A-WP06 - Debt Service'!D$28/12,0)),"-")</f>
        <v>0</v>
      </c>
      <c r="G113" s="359">
        <f>IFERROR(IF(-SUM(G$33:G112)+G$16&lt;0.000001,0,IF($C113&gt;='H-32A-WP06 - Debt Service'!E$25,'H-32A-WP06 - Debt Service'!E$28/12,0)),"-")</f>
        <v>0</v>
      </c>
      <c r="H113" s="359">
        <f>IFERROR(IF(-SUM(H$21:H112)+H$16&lt;0.000001,0,IF($C113&gt;='H-32A-WP06 - Debt Service'!F$25,'H-32A-WP06 - Debt Service'!F$28/12,0)),"-")</f>
        <v>0</v>
      </c>
      <c r="I113" s="359">
        <f>IFERROR(IF(-SUM(I$21:I112)+I$16&lt;0.000001,0,IF($C113&gt;='H-32A-WP06 - Debt Service'!G$25,'H-32A-WP06 - Debt Service'!G$28/12,0)),"-")</f>
        <v>0</v>
      </c>
      <c r="J113" s="359">
        <f>IFERROR(IF(-SUM(J$21:J112)+J$16&lt;0.000001,0,IF($C113&gt;='H-32A-WP06 - Debt Service'!H$25,'H-32A-WP06 - Debt Service'!H$28/12,0)),"-")</f>
        <v>0</v>
      </c>
      <c r="K113" s="359">
        <f>IFERROR(IF(-SUM(K$21:K112)+K$16&lt;0.000001,0,IF($C113&gt;='H-32A-WP06 - Debt Service'!I$25,'H-32A-WP06 - Debt Service'!I$28/12,0)),"-")</f>
        <v>0</v>
      </c>
      <c r="L113" s="359">
        <f>IFERROR(IF(-SUM(L$21:L112)+L$16&lt;0.000001,0,IF($C113&gt;='H-32A-WP06 - Debt Service'!J$25,'H-32A-WP06 - Debt Service'!J$28/12,0)),"-")</f>
        <v>0</v>
      </c>
      <c r="M113" s="359">
        <f>IFERROR(IF(-SUM(M$21:M112)+M$16&lt;0.000001,0,IF($C113&gt;='H-32A-WP06 - Debt Service'!K$25,'H-32A-WP06 - Debt Service'!K$28/12,0)),"-")</f>
        <v>0</v>
      </c>
      <c r="N113" s="359">
        <f>IFERROR(IF(-SUM(N$21:N112)+N$16&lt;0.000001,0,IF($C113&gt;='H-32A-WP06 - Debt Service'!L$25,'H-32A-WP06 - Debt Service'!L$28/12,0)),"-")</f>
        <v>0</v>
      </c>
      <c r="O113" s="359">
        <f>IFERROR(IF(-SUM(O$21:O112)+O$16&lt;0.000001,0,IF($C113&gt;='H-32A-WP06 - Debt Service'!M$25,'H-32A-WP06 - Debt Service'!M$28/12,0)),"-")</f>
        <v>0</v>
      </c>
      <c r="P113" s="359">
        <f>IFERROR(IF(-SUM(P$21:P112)+P$16&lt;0.000001,0,IF($C113&gt;='H-32A-WP06 - Debt Service'!N$25,'H-32A-WP06 - Debt Service'!N$28/12,0)),"-")</f>
        <v>0</v>
      </c>
      <c r="Q113" s="449"/>
      <c r="R113" s="351">
        <f t="shared" si="5"/>
        <v>2026</v>
      </c>
      <c r="S113" s="368">
        <f t="shared" si="7"/>
        <v>46266</v>
      </c>
      <c r="T113" s="735">
        <v>0</v>
      </c>
      <c r="U113" s="359">
        <f>IFERROR(IF(-SUM(U$33:U112)+U$16&lt;0.000001,0,IF($C113&gt;='H-32A-WP06 - Debt Service'!R$25,'H-32A-WP06 - Debt Service'!R$28/12,0)),"-")</f>
        <v>0</v>
      </c>
      <c r="V113" s="359">
        <f>IFERROR(IF(-SUM(V$21:V112)+V$16&lt;0.000001,0,IF($C113&gt;='H-32A-WP06 - Debt Service'!S$25,'H-32A-WP06 - Debt Service'!S$28/12,0)),"-")</f>
        <v>0</v>
      </c>
      <c r="W113" s="359">
        <f>IFERROR(IF(-SUM(W$21:W112)+W$16&lt;0.000001,0,IF($C113&gt;='H-32A-WP06 - Debt Service'!T$25,'H-32A-WP06 - Debt Service'!T$28/12,0)),"-")</f>
        <v>0</v>
      </c>
      <c r="X113" s="359">
        <f>IFERROR(IF(-SUM(X$21:X112)+X$16&lt;0.000001,0,IF($C113&gt;='H-32A-WP06 - Debt Service'!U$25,'H-32A-WP06 - Debt Service'!U$28/12,0)),"-")</f>
        <v>0</v>
      </c>
      <c r="Y113" s="359">
        <f>IFERROR(IF(-SUM(Y$21:Y112)+Y$16&lt;0.000001,0,IF($C113&gt;='H-32A-WP06 - Debt Service'!W$25,'H-32A-WP06 - Debt Service'!V$28/12,0)),"-")</f>
        <v>0</v>
      </c>
      <c r="Z113" s="359">
        <f>IFERROR(IF(-SUM(Z$21:Z112)+Z$16&lt;0.000001,0,IF($C113&gt;='H-32A-WP06 - Debt Service'!W$25,'H-32A-WP06 - Debt Service'!W$28/12,0)),"-")</f>
        <v>0</v>
      </c>
      <c r="AA113" s="359">
        <f>IFERROR(IF(-SUM(AA$21:AA112)+AA$16&lt;0.000001,0,IF($C113&gt;='H-32A-WP06 - Debt Service'!Y$25,'H-32A-WP06 - Debt Service'!X$28/12,0)),"-")</f>
        <v>0</v>
      </c>
      <c r="AB113" s="359">
        <f>IFERROR(IF(-SUM(AB$21:AB112)+AB$16&lt;0.000001,0,IF($C113&gt;='H-32A-WP06 - Debt Service'!Y$25,'H-32A-WP06 - Debt Service'!Y$28/12,0)),"-")</f>
        <v>0</v>
      </c>
      <c r="AC113" s="359">
        <f>IFERROR(IF(-SUM(AC$21:AC112)+AC$16&lt;0.000001,0,IF($C113&gt;='H-32A-WP06 - Debt Service'!Z$25,'H-32A-WP06 - Debt Service'!Z$28/12,0)),"-")</f>
        <v>0</v>
      </c>
      <c r="AD113" s="359">
        <f>IFERROR(IF(-SUM(AD$21:AD112)+AD$16&lt;0.000001,0,IF($C113&gt;='H-32A-WP06 - Debt Service'!AB$25,'H-32A-WP06 - Debt Service'!AA$28/12,0)),"-")</f>
        <v>0</v>
      </c>
      <c r="AE113" s="359">
        <f>IFERROR(IF(-SUM(AE$21:AE112)+AE$16&lt;0.000001,0,IF($C113&gt;='H-32A-WP06 - Debt Service'!AC$25,'H-32A-WP06 - Debt Service'!AB$28/12,0)),"-")</f>
        <v>0</v>
      </c>
      <c r="AF113" s="359">
        <f>IFERROR(IF(-SUM(AF$21:AF112)+AF$16&lt;0.000001,0,IF($C113&gt;='H-32A-WP06 - Debt Service'!AD$25,'H-32A-WP06 - Debt Service'!AC$28/12,0)),"-")</f>
        <v>0</v>
      </c>
    </row>
    <row r="114" spans="2:32">
      <c r="B114" s="351">
        <f t="shared" si="4"/>
        <v>2026</v>
      </c>
      <c r="C114" s="368">
        <f t="shared" si="6"/>
        <v>46296</v>
      </c>
      <c r="D114" s="735">
        <v>216215.22115809171</v>
      </c>
      <c r="E114" s="359">
        <f>IFERROR(IF(-SUM(E$33:E113)+E$16&lt;0.000001,0,IF($C114&gt;='H-32A-WP06 - Debt Service'!C$25,'H-32A-WP06 - Debt Service'!C$28/12,0)),"-")</f>
        <v>0</v>
      </c>
      <c r="F114" s="359">
        <f>IFERROR(IF(-SUM(F$33:F113)+F$16&lt;0.000001,0,IF($C114&gt;='H-32A-WP06 - Debt Service'!D$25,'H-32A-WP06 - Debt Service'!D$28/12,0)),"-")</f>
        <v>0</v>
      </c>
      <c r="G114" s="359">
        <f>IFERROR(IF(-SUM(G$33:G113)+G$16&lt;0.000001,0,IF($C114&gt;='H-32A-WP06 - Debt Service'!E$25,'H-32A-WP06 - Debt Service'!E$28/12,0)),"-")</f>
        <v>0</v>
      </c>
      <c r="H114" s="359">
        <f>IFERROR(IF(-SUM(H$21:H113)+H$16&lt;0.000001,0,IF($C114&gt;='H-32A-WP06 - Debt Service'!F$25,'H-32A-WP06 - Debt Service'!F$28/12,0)),"-")</f>
        <v>0</v>
      </c>
      <c r="I114" s="359">
        <f>IFERROR(IF(-SUM(I$21:I113)+I$16&lt;0.000001,0,IF($C114&gt;='H-32A-WP06 - Debt Service'!G$25,'H-32A-WP06 - Debt Service'!G$28/12,0)),"-")</f>
        <v>0</v>
      </c>
      <c r="J114" s="359">
        <f>IFERROR(IF(-SUM(J$21:J113)+J$16&lt;0.000001,0,IF($C114&gt;='H-32A-WP06 - Debt Service'!H$25,'H-32A-WP06 - Debt Service'!H$28/12,0)),"-")</f>
        <v>0</v>
      </c>
      <c r="K114" s="359">
        <f>IFERROR(IF(-SUM(K$21:K113)+K$16&lt;0.000001,0,IF($C114&gt;='H-32A-WP06 - Debt Service'!I$25,'H-32A-WP06 - Debt Service'!I$28/12,0)),"-")</f>
        <v>0</v>
      </c>
      <c r="L114" s="359">
        <f>IFERROR(IF(-SUM(L$21:L113)+L$16&lt;0.000001,0,IF($C114&gt;='H-32A-WP06 - Debt Service'!J$25,'H-32A-WP06 - Debt Service'!J$28/12,0)),"-")</f>
        <v>0</v>
      </c>
      <c r="M114" s="359">
        <f>IFERROR(IF(-SUM(M$21:M113)+M$16&lt;0.000001,0,IF($C114&gt;='H-32A-WP06 - Debt Service'!K$25,'H-32A-WP06 - Debt Service'!K$28/12,0)),"-")</f>
        <v>0</v>
      </c>
      <c r="N114" s="359">
        <f>IFERROR(IF(-SUM(N$21:N113)+N$16&lt;0.000001,0,IF($C114&gt;='H-32A-WP06 - Debt Service'!L$25,'H-32A-WP06 - Debt Service'!L$28/12,0)),"-")</f>
        <v>0</v>
      </c>
      <c r="O114" s="359">
        <f>IFERROR(IF(-SUM(O$21:O113)+O$16&lt;0.000001,0,IF($C114&gt;='H-32A-WP06 - Debt Service'!M$25,'H-32A-WP06 - Debt Service'!M$28/12,0)),"-")</f>
        <v>0</v>
      </c>
      <c r="P114" s="359">
        <f>IFERROR(IF(-SUM(P$21:P113)+P$16&lt;0.000001,0,IF($C114&gt;='H-32A-WP06 - Debt Service'!N$25,'H-32A-WP06 - Debt Service'!N$28/12,0)),"-")</f>
        <v>0</v>
      </c>
      <c r="Q114" s="449"/>
      <c r="R114" s="351">
        <f t="shared" si="5"/>
        <v>2026</v>
      </c>
      <c r="S114" s="368">
        <f t="shared" si="7"/>
        <v>46296</v>
      </c>
      <c r="T114" s="735">
        <v>0</v>
      </c>
      <c r="U114" s="359">
        <f>IFERROR(IF(-SUM(U$33:U113)+U$16&lt;0.000001,0,IF($C114&gt;='H-32A-WP06 - Debt Service'!R$25,'H-32A-WP06 - Debt Service'!R$28/12,0)),"-")</f>
        <v>0</v>
      </c>
      <c r="V114" s="359">
        <f>IFERROR(IF(-SUM(V$21:V113)+V$16&lt;0.000001,0,IF($C114&gt;='H-32A-WP06 - Debt Service'!S$25,'H-32A-WP06 - Debt Service'!S$28/12,0)),"-")</f>
        <v>0</v>
      </c>
      <c r="W114" s="359">
        <f>IFERROR(IF(-SUM(W$21:W113)+W$16&lt;0.000001,0,IF($C114&gt;='H-32A-WP06 - Debt Service'!T$25,'H-32A-WP06 - Debt Service'!T$28/12,0)),"-")</f>
        <v>0</v>
      </c>
      <c r="X114" s="359">
        <f>IFERROR(IF(-SUM(X$21:X113)+X$16&lt;0.000001,0,IF($C114&gt;='H-32A-WP06 - Debt Service'!U$25,'H-32A-WP06 - Debt Service'!U$28/12,0)),"-")</f>
        <v>0</v>
      </c>
      <c r="Y114" s="359">
        <f>IFERROR(IF(-SUM(Y$21:Y113)+Y$16&lt;0.000001,0,IF($C114&gt;='H-32A-WP06 - Debt Service'!W$25,'H-32A-WP06 - Debt Service'!V$28/12,0)),"-")</f>
        <v>0</v>
      </c>
      <c r="Z114" s="359">
        <f>IFERROR(IF(-SUM(Z$21:Z113)+Z$16&lt;0.000001,0,IF($C114&gt;='H-32A-WP06 - Debt Service'!W$25,'H-32A-WP06 - Debt Service'!W$28/12,0)),"-")</f>
        <v>0</v>
      </c>
      <c r="AA114" s="359">
        <f>IFERROR(IF(-SUM(AA$21:AA113)+AA$16&lt;0.000001,0,IF($C114&gt;='H-32A-WP06 - Debt Service'!Y$25,'H-32A-WP06 - Debt Service'!X$28/12,0)),"-")</f>
        <v>0</v>
      </c>
      <c r="AB114" s="359">
        <f>IFERROR(IF(-SUM(AB$21:AB113)+AB$16&lt;0.000001,0,IF($C114&gt;='H-32A-WP06 - Debt Service'!Y$25,'H-32A-WP06 - Debt Service'!Y$28/12,0)),"-")</f>
        <v>0</v>
      </c>
      <c r="AC114" s="359">
        <f>IFERROR(IF(-SUM(AC$21:AC113)+AC$16&lt;0.000001,0,IF($C114&gt;='H-32A-WP06 - Debt Service'!Z$25,'H-32A-WP06 - Debt Service'!Z$28/12,0)),"-")</f>
        <v>0</v>
      </c>
      <c r="AD114" s="359">
        <f>IFERROR(IF(-SUM(AD$21:AD113)+AD$16&lt;0.000001,0,IF($C114&gt;='H-32A-WP06 - Debt Service'!AB$25,'H-32A-WP06 - Debt Service'!AA$28/12,0)),"-")</f>
        <v>0</v>
      </c>
      <c r="AE114" s="359">
        <f>IFERROR(IF(-SUM(AE$21:AE113)+AE$16&lt;0.000001,0,IF($C114&gt;='H-32A-WP06 - Debt Service'!AC$25,'H-32A-WP06 - Debt Service'!AB$28/12,0)),"-")</f>
        <v>0</v>
      </c>
      <c r="AF114" s="359">
        <f>IFERROR(IF(-SUM(AF$21:AF113)+AF$16&lt;0.000001,0,IF($C114&gt;='H-32A-WP06 - Debt Service'!AD$25,'H-32A-WP06 - Debt Service'!AC$28/12,0)),"-")</f>
        <v>0</v>
      </c>
    </row>
    <row r="115" spans="2:32">
      <c r="B115" s="351">
        <f t="shared" si="4"/>
        <v>2026</v>
      </c>
      <c r="C115" s="368">
        <f t="shared" si="6"/>
        <v>46327</v>
      </c>
      <c r="D115" s="735">
        <v>216215.22115809171</v>
      </c>
      <c r="E115" s="359">
        <f>IFERROR(IF(-SUM(E$33:E114)+E$16&lt;0.000001,0,IF($C115&gt;='H-32A-WP06 - Debt Service'!C$25,'H-32A-WP06 - Debt Service'!C$28/12,0)),"-")</f>
        <v>0</v>
      </c>
      <c r="F115" s="359">
        <f>IFERROR(IF(-SUM(F$33:F114)+F$16&lt;0.000001,0,IF($C115&gt;='H-32A-WP06 - Debt Service'!D$25,'H-32A-WP06 - Debt Service'!D$28/12,0)),"-")</f>
        <v>0</v>
      </c>
      <c r="G115" s="359">
        <f>IFERROR(IF(-SUM(G$33:G114)+G$16&lt;0.000001,0,IF($C115&gt;='H-32A-WP06 - Debt Service'!E$25,'H-32A-WP06 - Debt Service'!E$28/12,0)),"-")</f>
        <v>0</v>
      </c>
      <c r="H115" s="359">
        <f>IFERROR(IF(-SUM(H$21:H114)+H$16&lt;0.000001,0,IF($C115&gt;='H-32A-WP06 - Debt Service'!F$25,'H-32A-WP06 - Debt Service'!F$28/12,0)),"-")</f>
        <v>0</v>
      </c>
      <c r="I115" s="359">
        <f>IFERROR(IF(-SUM(I$21:I114)+I$16&lt;0.000001,0,IF($C115&gt;='H-32A-WP06 - Debt Service'!G$25,'H-32A-WP06 - Debt Service'!G$28/12,0)),"-")</f>
        <v>0</v>
      </c>
      <c r="J115" s="359">
        <f>IFERROR(IF(-SUM(J$21:J114)+J$16&lt;0.000001,0,IF($C115&gt;='H-32A-WP06 - Debt Service'!H$25,'H-32A-WP06 - Debt Service'!H$28/12,0)),"-")</f>
        <v>0</v>
      </c>
      <c r="K115" s="359">
        <f>IFERROR(IF(-SUM(K$21:K114)+K$16&lt;0.000001,0,IF($C115&gt;='H-32A-WP06 - Debt Service'!I$25,'H-32A-WP06 - Debt Service'!I$28/12,0)),"-")</f>
        <v>0</v>
      </c>
      <c r="L115" s="359">
        <f>IFERROR(IF(-SUM(L$21:L114)+L$16&lt;0.000001,0,IF($C115&gt;='H-32A-WP06 - Debt Service'!J$25,'H-32A-WP06 - Debt Service'!J$28/12,0)),"-")</f>
        <v>0</v>
      </c>
      <c r="M115" s="359">
        <f>IFERROR(IF(-SUM(M$21:M114)+M$16&lt;0.000001,0,IF($C115&gt;='H-32A-WP06 - Debt Service'!K$25,'H-32A-WP06 - Debt Service'!K$28/12,0)),"-")</f>
        <v>0</v>
      </c>
      <c r="N115" s="359">
        <f>IFERROR(IF(-SUM(N$21:N114)+N$16&lt;0.000001,0,IF($C115&gt;='H-32A-WP06 - Debt Service'!L$25,'H-32A-WP06 - Debt Service'!L$28/12,0)),"-")</f>
        <v>0</v>
      </c>
      <c r="O115" s="359">
        <f>IFERROR(IF(-SUM(O$21:O114)+O$16&lt;0.000001,0,IF($C115&gt;='H-32A-WP06 - Debt Service'!M$25,'H-32A-WP06 - Debt Service'!M$28/12,0)),"-")</f>
        <v>0</v>
      </c>
      <c r="P115" s="359">
        <f>IFERROR(IF(-SUM(P$21:P114)+P$16&lt;0.000001,0,IF($C115&gt;='H-32A-WP06 - Debt Service'!N$25,'H-32A-WP06 - Debt Service'!N$28/12,0)),"-")</f>
        <v>0</v>
      </c>
      <c r="Q115" s="449"/>
      <c r="R115" s="351">
        <f t="shared" si="5"/>
        <v>2026</v>
      </c>
      <c r="S115" s="368">
        <f t="shared" si="7"/>
        <v>46327</v>
      </c>
      <c r="T115" s="735">
        <v>0</v>
      </c>
      <c r="U115" s="359">
        <f>IFERROR(IF(-SUM(U$33:U114)+U$16&lt;0.000001,0,IF($C115&gt;='H-32A-WP06 - Debt Service'!R$25,'H-32A-WP06 - Debt Service'!R$28/12,0)),"-")</f>
        <v>0</v>
      </c>
      <c r="V115" s="359">
        <f>IFERROR(IF(-SUM(V$21:V114)+V$16&lt;0.000001,0,IF($C115&gt;='H-32A-WP06 - Debt Service'!S$25,'H-32A-WP06 - Debt Service'!S$28/12,0)),"-")</f>
        <v>0</v>
      </c>
      <c r="W115" s="359">
        <f>IFERROR(IF(-SUM(W$21:W114)+W$16&lt;0.000001,0,IF($C115&gt;='H-32A-WP06 - Debt Service'!T$25,'H-32A-WP06 - Debt Service'!T$28/12,0)),"-")</f>
        <v>0</v>
      </c>
      <c r="X115" s="359">
        <f>IFERROR(IF(-SUM(X$21:X114)+X$16&lt;0.000001,0,IF($C115&gt;='H-32A-WP06 - Debt Service'!U$25,'H-32A-WP06 - Debt Service'!U$28/12,0)),"-")</f>
        <v>0</v>
      </c>
      <c r="Y115" s="359">
        <f>IFERROR(IF(-SUM(Y$21:Y114)+Y$16&lt;0.000001,0,IF($C115&gt;='H-32A-WP06 - Debt Service'!W$25,'H-32A-WP06 - Debt Service'!V$28/12,0)),"-")</f>
        <v>0</v>
      </c>
      <c r="Z115" s="359">
        <f>IFERROR(IF(-SUM(Z$21:Z114)+Z$16&lt;0.000001,0,IF($C115&gt;='H-32A-WP06 - Debt Service'!W$25,'H-32A-WP06 - Debt Service'!W$28/12,0)),"-")</f>
        <v>0</v>
      </c>
      <c r="AA115" s="359">
        <f>IFERROR(IF(-SUM(AA$21:AA114)+AA$16&lt;0.000001,0,IF($C115&gt;='H-32A-WP06 - Debt Service'!Y$25,'H-32A-WP06 - Debt Service'!X$28/12,0)),"-")</f>
        <v>0</v>
      </c>
      <c r="AB115" s="359">
        <f>IFERROR(IF(-SUM(AB$21:AB114)+AB$16&lt;0.000001,0,IF($C115&gt;='H-32A-WP06 - Debt Service'!Y$25,'H-32A-WP06 - Debt Service'!Y$28/12,0)),"-")</f>
        <v>0</v>
      </c>
      <c r="AC115" s="359">
        <f>IFERROR(IF(-SUM(AC$21:AC114)+AC$16&lt;0.000001,0,IF($C115&gt;='H-32A-WP06 - Debt Service'!Z$25,'H-32A-WP06 - Debt Service'!Z$28/12,0)),"-")</f>
        <v>0</v>
      </c>
      <c r="AD115" s="359">
        <f>IFERROR(IF(-SUM(AD$21:AD114)+AD$16&lt;0.000001,0,IF($C115&gt;='H-32A-WP06 - Debt Service'!AB$25,'H-32A-WP06 - Debt Service'!AA$28/12,0)),"-")</f>
        <v>0</v>
      </c>
      <c r="AE115" s="359">
        <f>IFERROR(IF(-SUM(AE$21:AE114)+AE$16&lt;0.000001,0,IF($C115&gt;='H-32A-WP06 - Debt Service'!AC$25,'H-32A-WP06 - Debt Service'!AB$28/12,0)),"-")</f>
        <v>0</v>
      </c>
      <c r="AF115" s="359">
        <f>IFERROR(IF(-SUM(AF$21:AF114)+AF$16&lt;0.000001,0,IF($C115&gt;='H-32A-WP06 - Debt Service'!AD$25,'H-32A-WP06 - Debt Service'!AC$28/12,0)),"-")</f>
        <v>0</v>
      </c>
    </row>
    <row r="116" spans="2:32">
      <c r="B116" s="351">
        <f t="shared" si="4"/>
        <v>2026</v>
      </c>
      <c r="C116" s="368">
        <f t="shared" si="6"/>
        <v>46357</v>
      </c>
      <c r="D116" s="735">
        <v>216215.22115809171</v>
      </c>
      <c r="E116" s="359">
        <f>IFERROR(IF(-SUM(E$33:E115)+E$16&lt;0.000001,0,IF($C116&gt;='H-32A-WP06 - Debt Service'!C$25,'H-32A-WP06 - Debt Service'!C$28/12,0)),"-")</f>
        <v>0</v>
      </c>
      <c r="F116" s="359">
        <f>IFERROR(IF(-SUM(F$33:F115)+F$16&lt;0.000001,0,IF($C116&gt;='H-32A-WP06 - Debt Service'!D$25,'H-32A-WP06 - Debt Service'!D$28/12,0)),"-")</f>
        <v>0</v>
      </c>
      <c r="G116" s="359">
        <f>IFERROR(IF(-SUM(G$33:G115)+G$16&lt;0.000001,0,IF($C116&gt;='H-32A-WP06 - Debt Service'!E$25,'H-32A-WP06 - Debt Service'!E$28/12,0)),"-")</f>
        <v>0</v>
      </c>
      <c r="H116" s="359">
        <f>IFERROR(IF(-SUM(H$21:H115)+H$16&lt;0.000001,0,IF($C116&gt;='H-32A-WP06 - Debt Service'!F$25,'H-32A-WP06 - Debt Service'!F$28/12,0)),"-")</f>
        <v>0</v>
      </c>
      <c r="I116" s="359">
        <f>IFERROR(IF(-SUM(I$21:I115)+I$16&lt;0.000001,0,IF($C116&gt;='H-32A-WP06 - Debt Service'!G$25,'H-32A-WP06 - Debt Service'!G$28/12,0)),"-")</f>
        <v>0</v>
      </c>
      <c r="J116" s="359">
        <f>IFERROR(IF(-SUM(J$21:J115)+J$16&lt;0.000001,0,IF($C116&gt;='H-32A-WP06 - Debt Service'!H$25,'H-32A-WP06 - Debt Service'!H$28/12,0)),"-")</f>
        <v>0</v>
      </c>
      <c r="K116" s="359">
        <f>IFERROR(IF(-SUM(K$21:K115)+K$16&lt;0.000001,0,IF($C116&gt;='H-32A-WP06 - Debt Service'!I$25,'H-32A-WP06 - Debt Service'!I$28/12,0)),"-")</f>
        <v>0</v>
      </c>
      <c r="L116" s="359">
        <f>IFERROR(IF(-SUM(L$21:L115)+L$16&lt;0.000001,0,IF($C116&gt;='H-32A-WP06 - Debt Service'!J$25,'H-32A-WP06 - Debt Service'!J$28/12,0)),"-")</f>
        <v>0</v>
      </c>
      <c r="M116" s="359">
        <f>IFERROR(IF(-SUM(M$21:M115)+M$16&lt;0.000001,0,IF($C116&gt;='H-32A-WP06 - Debt Service'!K$25,'H-32A-WP06 - Debt Service'!K$28/12,0)),"-")</f>
        <v>0</v>
      </c>
      <c r="N116" s="359">
        <f>IFERROR(IF(-SUM(N$21:N115)+N$16&lt;0.000001,0,IF($C116&gt;='H-32A-WP06 - Debt Service'!L$25,'H-32A-WP06 - Debt Service'!L$28/12,0)),"-")</f>
        <v>0</v>
      </c>
      <c r="O116" s="359">
        <f>IFERROR(IF(-SUM(O$21:O115)+O$16&lt;0.000001,0,IF($C116&gt;='H-32A-WP06 - Debt Service'!M$25,'H-32A-WP06 - Debt Service'!M$28/12,0)),"-")</f>
        <v>0</v>
      </c>
      <c r="P116" s="359">
        <f>IFERROR(IF(-SUM(P$21:P115)+P$16&lt;0.000001,0,IF($C116&gt;='H-32A-WP06 - Debt Service'!N$25,'H-32A-WP06 - Debt Service'!N$28/12,0)),"-")</f>
        <v>0</v>
      </c>
      <c r="Q116" s="449"/>
      <c r="R116" s="351">
        <f t="shared" si="5"/>
        <v>2026</v>
      </c>
      <c r="S116" s="368">
        <f t="shared" si="7"/>
        <v>46357</v>
      </c>
      <c r="T116" s="735">
        <v>0</v>
      </c>
      <c r="U116" s="359">
        <f>IFERROR(IF(-SUM(U$33:U115)+U$16&lt;0.000001,0,IF($C116&gt;='H-32A-WP06 - Debt Service'!R$25,'H-32A-WP06 - Debt Service'!R$28/12,0)),"-")</f>
        <v>0</v>
      </c>
      <c r="V116" s="359">
        <f>IFERROR(IF(-SUM(V$21:V115)+V$16&lt;0.000001,0,IF($C116&gt;='H-32A-WP06 - Debt Service'!S$25,'H-32A-WP06 - Debt Service'!S$28/12,0)),"-")</f>
        <v>0</v>
      </c>
      <c r="W116" s="359">
        <f>IFERROR(IF(-SUM(W$21:W115)+W$16&lt;0.000001,0,IF($C116&gt;='H-32A-WP06 - Debt Service'!T$25,'H-32A-WP06 - Debt Service'!T$28/12,0)),"-")</f>
        <v>0</v>
      </c>
      <c r="X116" s="359">
        <f>IFERROR(IF(-SUM(X$21:X115)+X$16&lt;0.000001,0,IF($C116&gt;='H-32A-WP06 - Debt Service'!U$25,'H-32A-WP06 - Debt Service'!U$28/12,0)),"-")</f>
        <v>0</v>
      </c>
      <c r="Y116" s="359">
        <f>IFERROR(IF(-SUM(Y$21:Y115)+Y$16&lt;0.000001,0,IF($C116&gt;='H-32A-WP06 - Debt Service'!W$25,'H-32A-WP06 - Debt Service'!V$28/12,0)),"-")</f>
        <v>0</v>
      </c>
      <c r="Z116" s="359">
        <f>IFERROR(IF(-SUM(Z$21:Z115)+Z$16&lt;0.000001,0,IF($C116&gt;='H-32A-WP06 - Debt Service'!W$25,'H-32A-WP06 - Debt Service'!W$28/12,0)),"-")</f>
        <v>0</v>
      </c>
      <c r="AA116" s="359">
        <f>IFERROR(IF(-SUM(AA$21:AA115)+AA$16&lt;0.000001,0,IF($C116&gt;='H-32A-WP06 - Debt Service'!Y$25,'H-32A-WP06 - Debt Service'!X$28/12,0)),"-")</f>
        <v>0</v>
      </c>
      <c r="AB116" s="359">
        <f>IFERROR(IF(-SUM(AB$21:AB115)+AB$16&lt;0.000001,0,IF($C116&gt;='H-32A-WP06 - Debt Service'!Y$25,'H-32A-WP06 - Debt Service'!Y$28/12,0)),"-")</f>
        <v>0</v>
      </c>
      <c r="AC116" s="359">
        <f>IFERROR(IF(-SUM(AC$21:AC115)+AC$16&lt;0.000001,0,IF($C116&gt;='H-32A-WP06 - Debt Service'!Z$25,'H-32A-WP06 - Debt Service'!Z$28/12,0)),"-")</f>
        <v>0</v>
      </c>
      <c r="AD116" s="359">
        <f>IFERROR(IF(-SUM(AD$21:AD115)+AD$16&lt;0.000001,0,IF($C116&gt;='H-32A-WP06 - Debt Service'!AB$25,'H-32A-WP06 - Debt Service'!AA$28/12,0)),"-")</f>
        <v>0</v>
      </c>
      <c r="AE116" s="359">
        <f>IFERROR(IF(-SUM(AE$21:AE115)+AE$16&lt;0.000001,0,IF($C116&gt;='H-32A-WP06 - Debt Service'!AC$25,'H-32A-WP06 - Debt Service'!AB$28/12,0)),"-")</f>
        <v>0</v>
      </c>
      <c r="AF116" s="359">
        <f>IFERROR(IF(-SUM(AF$21:AF115)+AF$16&lt;0.000001,0,IF($C116&gt;='H-32A-WP06 - Debt Service'!AD$25,'H-32A-WP06 - Debt Service'!AC$28/12,0)),"-")</f>
        <v>0</v>
      </c>
    </row>
    <row r="117" spans="2:32">
      <c r="B117" s="351">
        <f t="shared" si="4"/>
        <v>2027</v>
      </c>
      <c r="C117" s="368">
        <f t="shared" si="6"/>
        <v>46388</v>
      </c>
      <c r="D117" s="735">
        <v>216215.22115809171</v>
      </c>
      <c r="E117" s="359">
        <f>IFERROR(IF(-SUM(E$33:E116)+E$16&lt;0.000001,0,IF($C117&gt;='H-32A-WP06 - Debt Service'!C$25,'H-32A-WP06 - Debt Service'!C$28/12,0)),"-")</f>
        <v>0</v>
      </c>
      <c r="F117" s="359">
        <f>IFERROR(IF(-SUM(F$33:F116)+F$16&lt;0.000001,0,IF($C117&gt;='H-32A-WP06 - Debt Service'!D$25,'H-32A-WP06 - Debt Service'!D$28/12,0)),"-")</f>
        <v>0</v>
      </c>
      <c r="G117" s="359">
        <f>IFERROR(IF(-SUM(G$33:G116)+G$16&lt;0.000001,0,IF($C117&gt;='H-32A-WP06 - Debt Service'!E$25,'H-32A-WP06 - Debt Service'!E$28/12,0)),"-")</f>
        <v>0</v>
      </c>
      <c r="H117" s="359">
        <f>IFERROR(IF(-SUM(H$21:H116)+H$16&lt;0.000001,0,IF($C117&gt;='H-32A-WP06 - Debt Service'!F$25,'H-32A-WP06 - Debt Service'!F$28/12,0)),"-")</f>
        <v>0</v>
      </c>
      <c r="I117" s="359">
        <f>IFERROR(IF(-SUM(I$21:I116)+I$16&lt;0.000001,0,IF($C117&gt;='H-32A-WP06 - Debt Service'!G$25,'H-32A-WP06 - Debt Service'!G$28/12,0)),"-")</f>
        <v>0</v>
      </c>
      <c r="J117" s="359">
        <f>IFERROR(IF(-SUM(J$21:J116)+J$16&lt;0.000001,0,IF($C117&gt;='H-32A-WP06 - Debt Service'!H$25,'H-32A-WP06 - Debt Service'!H$28/12,0)),"-")</f>
        <v>0</v>
      </c>
      <c r="K117" s="359">
        <f>IFERROR(IF(-SUM(K$21:K116)+K$16&lt;0.000001,0,IF($C117&gt;='H-32A-WP06 - Debt Service'!I$25,'H-32A-WP06 - Debt Service'!I$28/12,0)),"-")</f>
        <v>0</v>
      </c>
      <c r="L117" s="359">
        <f>IFERROR(IF(-SUM(L$21:L116)+L$16&lt;0.000001,0,IF($C117&gt;='H-32A-WP06 - Debt Service'!J$25,'H-32A-WP06 - Debt Service'!J$28/12,0)),"-")</f>
        <v>0</v>
      </c>
      <c r="M117" s="359">
        <f>IFERROR(IF(-SUM(M$21:M116)+M$16&lt;0.000001,0,IF($C117&gt;='H-32A-WP06 - Debt Service'!K$25,'H-32A-WP06 - Debt Service'!K$28/12,0)),"-")</f>
        <v>0</v>
      </c>
      <c r="N117" s="359">
        <f>IFERROR(IF(-SUM(N$21:N116)+N$16&lt;0.000001,0,IF($C117&gt;='H-32A-WP06 - Debt Service'!L$25,'H-32A-WP06 - Debt Service'!L$28/12,0)),"-")</f>
        <v>0</v>
      </c>
      <c r="O117" s="359">
        <f>IFERROR(IF(-SUM(O$21:O116)+O$16&lt;0.000001,0,IF($C117&gt;='H-32A-WP06 - Debt Service'!M$25,'H-32A-WP06 - Debt Service'!M$28/12,0)),"-")</f>
        <v>0</v>
      </c>
      <c r="P117" s="359">
        <f>IFERROR(IF(-SUM(P$21:P116)+P$16&lt;0.000001,0,IF($C117&gt;='H-32A-WP06 - Debt Service'!N$25,'H-32A-WP06 - Debt Service'!N$28/12,0)),"-")</f>
        <v>0</v>
      </c>
      <c r="Q117" s="449"/>
      <c r="R117" s="351">
        <f t="shared" si="5"/>
        <v>2027</v>
      </c>
      <c r="S117" s="368">
        <f t="shared" si="7"/>
        <v>46388</v>
      </c>
      <c r="T117" s="735">
        <v>0</v>
      </c>
      <c r="U117" s="359">
        <f>IFERROR(IF(-SUM(U$33:U116)+U$16&lt;0.000001,0,IF($C117&gt;='H-32A-WP06 - Debt Service'!R$25,'H-32A-WP06 - Debt Service'!R$28/12,0)),"-")</f>
        <v>0</v>
      </c>
      <c r="V117" s="359">
        <f>IFERROR(IF(-SUM(V$21:V116)+V$16&lt;0.000001,0,IF($C117&gt;='H-32A-WP06 - Debt Service'!S$25,'H-32A-WP06 - Debt Service'!S$28/12,0)),"-")</f>
        <v>0</v>
      </c>
      <c r="W117" s="359">
        <f>IFERROR(IF(-SUM(W$21:W116)+W$16&lt;0.000001,0,IF($C117&gt;='H-32A-WP06 - Debt Service'!T$25,'H-32A-WP06 - Debt Service'!T$28/12,0)),"-")</f>
        <v>0</v>
      </c>
      <c r="X117" s="359">
        <f>IFERROR(IF(-SUM(X$21:X116)+X$16&lt;0.000001,0,IF($C117&gt;='H-32A-WP06 - Debt Service'!U$25,'H-32A-WP06 - Debt Service'!U$28/12,0)),"-")</f>
        <v>0</v>
      </c>
      <c r="Y117" s="359">
        <f>IFERROR(IF(-SUM(Y$21:Y116)+Y$16&lt;0.000001,0,IF($C117&gt;='H-32A-WP06 - Debt Service'!W$25,'H-32A-WP06 - Debt Service'!V$28/12,0)),"-")</f>
        <v>0</v>
      </c>
      <c r="Z117" s="359">
        <f>IFERROR(IF(-SUM(Z$21:Z116)+Z$16&lt;0.000001,0,IF($C117&gt;='H-32A-WP06 - Debt Service'!W$25,'H-32A-WP06 - Debt Service'!W$28/12,0)),"-")</f>
        <v>0</v>
      </c>
      <c r="AA117" s="359">
        <f>IFERROR(IF(-SUM(AA$21:AA116)+AA$16&lt;0.000001,0,IF($C117&gt;='H-32A-WP06 - Debt Service'!Y$25,'H-32A-WP06 - Debt Service'!X$28/12,0)),"-")</f>
        <v>0</v>
      </c>
      <c r="AB117" s="359">
        <f>IFERROR(IF(-SUM(AB$21:AB116)+AB$16&lt;0.000001,0,IF($C117&gt;='H-32A-WP06 - Debt Service'!Y$25,'H-32A-WP06 - Debt Service'!Y$28/12,0)),"-")</f>
        <v>0</v>
      </c>
      <c r="AC117" s="359">
        <f>IFERROR(IF(-SUM(AC$21:AC116)+AC$16&lt;0.000001,0,IF($C117&gt;='H-32A-WP06 - Debt Service'!Z$25,'H-32A-WP06 - Debt Service'!Z$28/12,0)),"-")</f>
        <v>0</v>
      </c>
      <c r="AD117" s="359">
        <f>IFERROR(IF(-SUM(AD$21:AD116)+AD$16&lt;0.000001,0,IF($C117&gt;='H-32A-WP06 - Debt Service'!AB$25,'H-32A-WP06 - Debt Service'!AA$28/12,0)),"-")</f>
        <v>0</v>
      </c>
      <c r="AE117" s="359">
        <f>IFERROR(IF(-SUM(AE$21:AE116)+AE$16&lt;0.000001,0,IF($C117&gt;='H-32A-WP06 - Debt Service'!AC$25,'H-32A-WP06 - Debt Service'!AB$28/12,0)),"-")</f>
        <v>0</v>
      </c>
      <c r="AF117" s="359">
        <f>IFERROR(IF(-SUM(AF$21:AF116)+AF$16&lt;0.000001,0,IF($C117&gt;='H-32A-WP06 - Debt Service'!AD$25,'H-32A-WP06 - Debt Service'!AC$28/12,0)),"-")</f>
        <v>0</v>
      </c>
    </row>
    <row r="118" spans="2:32">
      <c r="B118" s="351">
        <f t="shared" si="4"/>
        <v>2027</v>
      </c>
      <c r="C118" s="368">
        <f t="shared" si="6"/>
        <v>46419</v>
      </c>
      <c r="D118" s="735">
        <v>216215.22115809171</v>
      </c>
      <c r="E118" s="359">
        <f>IFERROR(IF(-SUM(E$33:E117)+E$16&lt;0.000001,0,IF($C118&gt;='H-32A-WP06 - Debt Service'!C$25,'H-32A-WP06 - Debt Service'!C$28/12,0)),"-")</f>
        <v>0</v>
      </c>
      <c r="F118" s="359">
        <f>IFERROR(IF(-SUM(F$33:F117)+F$16&lt;0.000001,0,IF($C118&gt;='H-32A-WP06 - Debt Service'!D$25,'H-32A-WP06 - Debt Service'!D$28/12,0)),"-")</f>
        <v>0</v>
      </c>
      <c r="G118" s="359">
        <f>IFERROR(IF(-SUM(G$33:G117)+G$16&lt;0.000001,0,IF($C118&gt;='H-32A-WP06 - Debt Service'!E$25,'H-32A-WP06 - Debt Service'!E$28/12,0)),"-")</f>
        <v>0</v>
      </c>
      <c r="H118" s="359">
        <f>IFERROR(IF(-SUM(H$21:H117)+H$16&lt;0.000001,0,IF($C118&gt;='H-32A-WP06 - Debt Service'!F$25,'H-32A-WP06 - Debt Service'!F$28/12,0)),"-")</f>
        <v>0</v>
      </c>
      <c r="I118" s="359">
        <f>IFERROR(IF(-SUM(I$21:I117)+I$16&lt;0.000001,0,IF($C118&gt;='H-32A-WP06 - Debt Service'!G$25,'H-32A-WP06 - Debt Service'!G$28/12,0)),"-")</f>
        <v>0</v>
      </c>
      <c r="J118" s="359">
        <f>IFERROR(IF(-SUM(J$21:J117)+J$16&lt;0.000001,0,IF($C118&gt;='H-32A-WP06 - Debt Service'!H$25,'H-32A-WP06 - Debt Service'!H$28/12,0)),"-")</f>
        <v>0</v>
      </c>
      <c r="K118" s="359">
        <f>IFERROR(IF(-SUM(K$21:K117)+K$16&lt;0.000001,0,IF($C118&gt;='H-32A-WP06 - Debt Service'!I$25,'H-32A-WP06 - Debt Service'!I$28/12,0)),"-")</f>
        <v>0</v>
      </c>
      <c r="L118" s="359">
        <f>IFERROR(IF(-SUM(L$21:L117)+L$16&lt;0.000001,0,IF($C118&gt;='H-32A-WP06 - Debt Service'!J$25,'H-32A-WP06 - Debt Service'!J$28/12,0)),"-")</f>
        <v>0</v>
      </c>
      <c r="M118" s="359">
        <f>IFERROR(IF(-SUM(M$21:M117)+M$16&lt;0.000001,0,IF($C118&gt;='H-32A-WP06 - Debt Service'!K$25,'H-32A-WP06 - Debt Service'!K$28/12,0)),"-")</f>
        <v>0</v>
      </c>
      <c r="N118" s="359">
        <f>IFERROR(IF(-SUM(N$21:N117)+N$16&lt;0.000001,0,IF($C118&gt;='H-32A-WP06 - Debt Service'!L$25,'H-32A-WP06 - Debt Service'!L$28/12,0)),"-")</f>
        <v>0</v>
      </c>
      <c r="O118" s="359">
        <f>IFERROR(IF(-SUM(O$21:O117)+O$16&lt;0.000001,0,IF($C118&gt;='H-32A-WP06 - Debt Service'!M$25,'H-32A-WP06 - Debt Service'!M$28/12,0)),"-")</f>
        <v>0</v>
      </c>
      <c r="P118" s="359">
        <f>IFERROR(IF(-SUM(P$21:P117)+P$16&lt;0.000001,0,IF($C118&gt;='H-32A-WP06 - Debt Service'!N$25,'H-32A-WP06 - Debt Service'!N$28/12,0)),"-")</f>
        <v>0</v>
      </c>
      <c r="Q118" s="449"/>
      <c r="R118" s="351">
        <f t="shared" si="5"/>
        <v>2027</v>
      </c>
      <c r="S118" s="368">
        <f t="shared" si="7"/>
        <v>46419</v>
      </c>
      <c r="T118" s="735">
        <v>0</v>
      </c>
      <c r="U118" s="359">
        <f>IFERROR(IF(-SUM(U$33:U117)+U$16&lt;0.000001,0,IF($C118&gt;='H-32A-WP06 - Debt Service'!R$25,'H-32A-WP06 - Debt Service'!R$28/12,0)),"-")</f>
        <v>0</v>
      </c>
      <c r="V118" s="359">
        <f>IFERROR(IF(-SUM(V$21:V117)+V$16&lt;0.000001,0,IF($C118&gt;='H-32A-WP06 - Debt Service'!S$25,'H-32A-WP06 - Debt Service'!S$28/12,0)),"-")</f>
        <v>0</v>
      </c>
      <c r="W118" s="359">
        <f>IFERROR(IF(-SUM(W$21:W117)+W$16&lt;0.000001,0,IF($C118&gt;='H-32A-WP06 - Debt Service'!T$25,'H-32A-WP06 - Debt Service'!T$28/12,0)),"-")</f>
        <v>0</v>
      </c>
      <c r="X118" s="359">
        <f>IFERROR(IF(-SUM(X$21:X117)+X$16&lt;0.000001,0,IF($C118&gt;='H-32A-WP06 - Debt Service'!U$25,'H-32A-WP06 - Debt Service'!U$28/12,0)),"-")</f>
        <v>0</v>
      </c>
      <c r="Y118" s="359">
        <f>IFERROR(IF(-SUM(Y$21:Y117)+Y$16&lt;0.000001,0,IF($C118&gt;='H-32A-WP06 - Debt Service'!W$25,'H-32A-WP06 - Debt Service'!V$28/12,0)),"-")</f>
        <v>0</v>
      </c>
      <c r="Z118" s="359">
        <f>IFERROR(IF(-SUM(Z$21:Z117)+Z$16&lt;0.000001,0,IF($C118&gt;='H-32A-WP06 - Debt Service'!W$25,'H-32A-WP06 - Debt Service'!W$28/12,0)),"-")</f>
        <v>0</v>
      </c>
      <c r="AA118" s="359">
        <f>IFERROR(IF(-SUM(AA$21:AA117)+AA$16&lt;0.000001,0,IF($C118&gt;='H-32A-WP06 - Debt Service'!Y$25,'H-32A-WP06 - Debt Service'!X$28/12,0)),"-")</f>
        <v>0</v>
      </c>
      <c r="AB118" s="359">
        <f>IFERROR(IF(-SUM(AB$21:AB117)+AB$16&lt;0.000001,0,IF($C118&gt;='H-32A-WP06 - Debt Service'!Y$25,'H-32A-WP06 - Debt Service'!Y$28/12,0)),"-")</f>
        <v>0</v>
      </c>
      <c r="AC118" s="359">
        <f>IFERROR(IF(-SUM(AC$21:AC117)+AC$16&lt;0.000001,0,IF($C118&gt;='H-32A-WP06 - Debt Service'!Z$25,'H-32A-WP06 - Debt Service'!Z$28/12,0)),"-")</f>
        <v>0</v>
      </c>
      <c r="AD118" s="359">
        <f>IFERROR(IF(-SUM(AD$21:AD117)+AD$16&lt;0.000001,0,IF($C118&gt;='H-32A-WP06 - Debt Service'!AB$25,'H-32A-WP06 - Debt Service'!AA$28/12,0)),"-")</f>
        <v>0</v>
      </c>
      <c r="AE118" s="359">
        <f>IFERROR(IF(-SUM(AE$21:AE117)+AE$16&lt;0.000001,0,IF($C118&gt;='H-32A-WP06 - Debt Service'!AC$25,'H-32A-WP06 - Debt Service'!AB$28/12,0)),"-")</f>
        <v>0</v>
      </c>
      <c r="AF118" s="359">
        <f>IFERROR(IF(-SUM(AF$21:AF117)+AF$16&lt;0.000001,0,IF($C118&gt;='H-32A-WP06 - Debt Service'!AD$25,'H-32A-WP06 - Debt Service'!AC$28/12,0)),"-")</f>
        <v>0</v>
      </c>
    </row>
    <row r="119" spans="2:32">
      <c r="B119" s="351">
        <f t="shared" si="4"/>
        <v>2027</v>
      </c>
      <c r="C119" s="368">
        <f t="shared" si="6"/>
        <v>46447</v>
      </c>
      <c r="D119" s="735">
        <v>216215.22115809171</v>
      </c>
      <c r="E119" s="359">
        <f>IFERROR(IF(-SUM(E$33:E118)+E$16&lt;0.000001,0,IF($C119&gt;='H-32A-WP06 - Debt Service'!C$25,'H-32A-WP06 - Debt Service'!C$28/12,0)),"-")</f>
        <v>0</v>
      </c>
      <c r="F119" s="359">
        <f>IFERROR(IF(-SUM(F$33:F118)+F$16&lt;0.000001,0,IF($C119&gt;='H-32A-WP06 - Debt Service'!D$25,'H-32A-WP06 - Debt Service'!D$28/12,0)),"-")</f>
        <v>0</v>
      </c>
      <c r="G119" s="359">
        <f>IFERROR(IF(-SUM(G$33:G118)+G$16&lt;0.000001,0,IF($C119&gt;='H-32A-WP06 - Debt Service'!E$25,'H-32A-WP06 - Debt Service'!E$28/12,0)),"-")</f>
        <v>0</v>
      </c>
      <c r="H119" s="359">
        <f>IFERROR(IF(-SUM(H$21:H118)+H$16&lt;0.000001,0,IF($C119&gt;='H-32A-WP06 - Debt Service'!F$25,'H-32A-WP06 - Debt Service'!F$28/12,0)),"-")</f>
        <v>0</v>
      </c>
      <c r="I119" s="359">
        <f>IFERROR(IF(-SUM(I$21:I118)+I$16&lt;0.000001,0,IF($C119&gt;='H-32A-WP06 - Debt Service'!G$25,'H-32A-WP06 - Debt Service'!G$28/12,0)),"-")</f>
        <v>0</v>
      </c>
      <c r="J119" s="359">
        <f>IFERROR(IF(-SUM(J$21:J118)+J$16&lt;0.000001,0,IF($C119&gt;='H-32A-WP06 - Debt Service'!H$25,'H-32A-WP06 - Debt Service'!H$28/12,0)),"-")</f>
        <v>0</v>
      </c>
      <c r="K119" s="359">
        <f>IFERROR(IF(-SUM(K$21:K118)+K$16&lt;0.000001,0,IF($C119&gt;='H-32A-WP06 - Debt Service'!I$25,'H-32A-WP06 - Debt Service'!I$28/12,0)),"-")</f>
        <v>0</v>
      </c>
      <c r="L119" s="359">
        <f>IFERROR(IF(-SUM(L$21:L118)+L$16&lt;0.000001,0,IF($C119&gt;='H-32A-WP06 - Debt Service'!J$25,'H-32A-WP06 - Debt Service'!J$28/12,0)),"-")</f>
        <v>0</v>
      </c>
      <c r="M119" s="359">
        <f>IFERROR(IF(-SUM(M$21:M118)+M$16&lt;0.000001,0,IF($C119&gt;='H-32A-WP06 - Debt Service'!K$25,'H-32A-WP06 - Debt Service'!K$28/12,0)),"-")</f>
        <v>0</v>
      </c>
      <c r="N119" s="359">
        <f>IFERROR(IF(-SUM(N$21:N118)+N$16&lt;0.000001,0,IF($C119&gt;='H-32A-WP06 - Debt Service'!L$25,'H-32A-WP06 - Debt Service'!L$28/12,0)),"-")</f>
        <v>0</v>
      </c>
      <c r="O119" s="359">
        <f>IFERROR(IF(-SUM(O$21:O118)+O$16&lt;0.000001,0,IF($C119&gt;='H-32A-WP06 - Debt Service'!M$25,'H-32A-WP06 - Debt Service'!M$28/12,0)),"-")</f>
        <v>0</v>
      </c>
      <c r="P119" s="359">
        <f>IFERROR(IF(-SUM(P$21:P118)+P$16&lt;0.000001,0,IF($C119&gt;='H-32A-WP06 - Debt Service'!N$25,'H-32A-WP06 - Debt Service'!N$28/12,0)),"-")</f>
        <v>0</v>
      </c>
      <c r="Q119" s="449"/>
      <c r="R119" s="351">
        <f t="shared" si="5"/>
        <v>2027</v>
      </c>
      <c r="S119" s="368">
        <f t="shared" si="7"/>
        <v>46447</v>
      </c>
      <c r="T119" s="735">
        <v>0</v>
      </c>
      <c r="U119" s="359">
        <f>IFERROR(IF(-SUM(U$33:U118)+U$16&lt;0.000001,0,IF($C119&gt;='H-32A-WP06 - Debt Service'!R$25,'H-32A-WP06 - Debt Service'!R$28/12,0)),"-")</f>
        <v>0</v>
      </c>
      <c r="V119" s="359">
        <f>IFERROR(IF(-SUM(V$21:V118)+V$16&lt;0.000001,0,IF($C119&gt;='H-32A-WP06 - Debt Service'!S$25,'H-32A-WP06 - Debt Service'!S$28/12,0)),"-")</f>
        <v>0</v>
      </c>
      <c r="W119" s="359">
        <f>IFERROR(IF(-SUM(W$21:W118)+W$16&lt;0.000001,0,IF($C119&gt;='H-32A-WP06 - Debt Service'!T$25,'H-32A-WP06 - Debt Service'!T$28/12,0)),"-")</f>
        <v>0</v>
      </c>
      <c r="X119" s="359">
        <f>IFERROR(IF(-SUM(X$21:X118)+X$16&lt;0.000001,0,IF($C119&gt;='H-32A-WP06 - Debt Service'!U$25,'H-32A-WP06 - Debt Service'!U$28/12,0)),"-")</f>
        <v>0</v>
      </c>
      <c r="Y119" s="359">
        <f>IFERROR(IF(-SUM(Y$21:Y118)+Y$16&lt;0.000001,0,IF($C119&gt;='H-32A-WP06 - Debt Service'!W$25,'H-32A-WP06 - Debt Service'!V$28/12,0)),"-")</f>
        <v>0</v>
      </c>
      <c r="Z119" s="359">
        <f>IFERROR(IF(-SUM(Z$21:Z118)+Z$16&lt;0.000001,0,IF($C119&gt;='H-32A-WP06 - Debt Service'!W$25,'H-32A-WP06 - Debt Service'!W$28/12,0)),"-")</f>
        <v>0</v>
      </c>
      <c r="AA119" s="359">
        <f>IFERROR(IF(-SUM(AA$21:AA118)+AA$16&lt;0.000001,0,IF($C119&gt;='H-32A-WP06 - Debt Service'!Y$25,'H-32A-WP06 - Debt Service'!X$28/12,0)),"-")</f>
        <v>0</v>
      </c>
      <c r="AB119" s="359">
        <f>IFERROR(IF(-SUM(AB$21:AB118)+AB$16&lt;0.000001,0,IF($C119&gt;='H-32A-WP06 - Debt Service'!Y$25,'H-32A-WP06 - Debt Service'!Y$28/12,0)),"-")</f>
        <v>0</v>
      </c>
      <c r="AC119" s="359">
        <f>IFERROR(IF(-SUM(AC$21:AC118)+AC$16&lt;0.000001,0,IF($C119&gt;='H-32A-WP06 - Debt Service'!Z$25,'H-32A-WP06 - Debt Service'!Z$28/12,0)),"-")</f>
        <v>0</v>
      </c>
      <c r="AD119" s="359">
        <f>IFERROR(IF(-SUM(AD$21:AD118)+AD$16&lt;0.000001,0,IF($C119&gt;='H-32A-WP06 - Debt Service'!AB$25,'H-32A-WP06 - Debt Service'!AA$28/12,0)),"-")</f>
        <v>0</v>
      </c>
      <c r="AE119" s="359">
        <f>IFERROR(IF(-SUM(AE$21:AE118)+AE$16&lt;0.000001,0,IF($C119&gt;='H-32A-WP06 - Debt Service'!AC$25,'H-32A-WP06 - Debt Service'!AB$28/12,0)),"-")</f>
        <v>0</v>
      </c>
      <c r="AF119" s="359">
        <f>IFERROR(IF(-SUM(AF$21:AF118)+AF$16&lt;0.000001,0,IF($C119&gt;='H-32A-WP06 - Debt Service'!AD$25,'H-32A-WP06 - Debt Service'!AC$28/12,0)),"-")</f>
        <v>0</v>
      </c>
    </row>
    <row r="120" spans="2:32">
      <c r="B120" s="351">
        <f t="shared" si="4"/>
        <v>2027</v>
      </c>
      <c r="C120" s="368">
        <f t="shared" si="6"/>
        <v>46478</v>
      </c>
      <c r="D120" s="735">
        <v>216215.22115809171</v>
      </c>
      <c r="E120" s="359">
        <f>IFERROR(IF(-SUM(E$33:E119)+E$16&lt;0.000001,0,IF($C120&gt;='H-32A-WP06 - Debt Service'!C$25,'H-32A-WP06 - Debt Service'!C$28/12,0)),"-")</f>
        <v>0</v>
      </c>
      <c r="F120" s="359">
        <f>IFERROR(IF(-SUM(F$33:F119)+F$16&lt;0.000001,0,IF($C120&gt;='H-32A-WP06 - Debt Service'!D$25,'H-32A-WP06 - Debt Service'!D$28/12,0)),"-")</f>
        <v>0</v>
      </c>
      <c r="G120" s="359">
        <f>IFERROR(IF(-SUM(G$33:G119)+G$16&lt;0.000001,0,IF($C120&gt;='H-32A-WP06 - Debt Service'!E$25,'H-32A-WP06 - Debt Service'!E$28/12,0)),"-")</f>
        <v>0</v>
      </c>
      <c r="H120" s="359">
        <f>IFERROR(IF(-SUM(H$21:H119)+H$16&lt;0.000001,0,IF($C120&gt;='H-32A-WP06 - Debt Service'!F$25,'H-32A-WP06 - Debt Service'!F$28/12,0)),"-")</f>
        <v>0</v>
      </c>
      <c r="I120" s="359">
        <f>IFERROR(IF(-SUM(I$21:I119)+I$16&lt;0.000001,0,IF($C120&gt;='H-32A-WP06 - Debt Service'!G$25,'H-32A-WP06 - Debt Service'!G$28/12,0)),"-")</f>
        <v>0</v>
      </c>
      <c r="J120" s="359">
        <f>IFERROR(IF(-SUM(J$21:J119)+J$16&lt;0.000001,0,IF($C120&gt;='H-32A-WP06 - Debt Service'!H$25,'H-32A-WP06 - Debt Service'!H$28/12,0)),"-")</f>
        <v>0</v>
      </c>
      <c r="K120" s="359">
        <f>IFERROR(IF(-SUM(K$21:K119)+K$16&lt;0.000001,0,IF($C120&gt;='H-32A-WP06 - Debt Service'!I$25,'H-32A-WP06 - Debt Service'!I$28/12,0)),"-")</f>
        <v>0</v>
      </c>
      <c r="L120" s="359">
        <f>IFERROR(IF(-SUM(L$21:L119)+L$16&lt;0.000001,0,IF($C120&gt;='H-32A-WP06 - Debt Service'!J$25,'H-32A-WP06 - Debt Service'!J$28/12,0)),"-")</f>
        <v>0</v>
      </c>
      <c r="M120" s="359">
        <f>IFERROR(IF(-SUM(M$21:M119)+M$16&lt;0.000001,0,IF($C120&gt;='H-32A-WP06 - Debt Service'!K$25,'H-32A-WP06 - Debt Service'!K$28/12,0)),"-")</f>
        <v>0</v>
      </c>
      <c r="N120" s="359">
        <f>IFERROR(IF(-SUM(N$21:N119)+N$16&lt;0.000001,0,IF($C120&gt;='H-32A-WP06 - Debt Service'!L$25,'H-32A-WP06 - Debt Service'!L$28/12,0)),"-")</f>
        <v>0</v>
      </c>
      <c r="O120" s="359">
        <f>IFERROR(IF(-SUM(O$21:O119)+O$16&lt;0.000001,0,IF($C120&gt;='H-32A-WP06 - Debt Service'!M$25,'H-32A-WP06 - Debt Service'!M$28/12,0)),"-")</f>
        <v>0</v>
      </c>
      <c r="P120" s="359">
        <f>IFERROR(IF(-SUM(P$21:P119)+P$16&lt;0.000001,0,IF($C120&gt;='H-32A-WP06 - Debt Service'!N$25,'H-32A-WP06 - Debt Service'!N$28/12,0)),"-")</f>
        <v>0</v>
      </c>
      <c r="Q120" s="449"/>
      <c r="R120" s="351">
        <f t="shared" si="5"/>
        <v>2027</v>
      </c>
      <c r="S120" s="368">
        <f t="shared" si="7"/>
        <v>46478</v>
      </c>
      <c r="T120" s="735">
        <v>0</v>
      </c>
      <c r="U120" s="359">
        <f>IFERROR(IF(-SUM(U$33:U119)+U$16&lt;0.000001,0,IF($C120&gt;='H-32A-WP06 - Debt Service'!R$25,'H-32A-WP06 - Debt Service'!R$28/12,0)),"-")</f>
        <v>0</v>
      </c>
      <c r="V120" s="359">
        <f>IFERROR(IF(-SUM(V$21:V119)+V$16&lt;0.000001,0,IF($C120&gt;='H-32A-WP06 - Debt Service'!S$25,'H-32A-WP06 - Debt Service'!S$28/12,0)),"-")</f>
        <v>0</v>
      </c>
      <c r="W120" s="359">
        <f>IFERROR(IF(-SUM(W$21:W119)+W$16&lt;0.000001,0,IF($C120&gt;='H-32A-WP06 - Debt Service'!T$25,'H-32A-WP06 - Debt Service'!T$28/12,0)),"-")</f>
        <v>0</v>
      </c>
      <c r="X120" s="359">
        <f>IFERROR(IF(-SUM(X$21:X119)+X$16&lt;0.000001,0,IF($C120&gt;='H-32A-WP06 - Debt Service'!U$25,'H-32A-WP06 - Debt Service'!U$28/12,0)),"-")</f>
        <v>0</v>
      </c>
      <c r="Y120" s="359">
        <f>IFERROR(IF(-SUM(Y$21:Y119)+Y$16&lt;0.000001,0,IF($C120&gt;='H-32A-WP06 - Debt Service'!W$25,'H-32A-WP06 - Debt Service'!V$28/12,0)),"-")</f>
        <v>0</v>
      </c>
      <c r="Z120" s="359">
        <f>IFERROR(IF(-SUM(Z$21:Z119)+Z$16&lt;0.000001,0,IF($C120&gt;='H-32A-WP06 - Debt Service'!W$25,'H-32A-WP06 - Debt Service'!W$28/12,0)),"-")</f>
        <v>0</v>
      </c>
      <c r="AA120" s="359">
        <f>IFERROR(IF(-SUM(AA$21:AA119)+AA$16&lt;0.000001,0,IF($C120&gt;='H-32A-WP06 - Debt Service'!Y$25,'H-32A-WP06 - Debt Service'!X$28/12,0)),"-")</f>
        <v>0</v>
      </c>
      <c r="AB120" s="359">
        <f>IFERROR(IF(-SUM(AB$21:AB119)+AB$16&lt;0.000001,0,IF($C120&gt;='H-32A-WP06 - Debt Service'!Y$25,'H-32A-WP06 - Debt Service'!Y$28/12,0)),"-")</f>
        <v>0</v>
      </c>
      <c r="AC120" s="359">
        <f>IFERROR(IF(-SUM(AC$21:AC119)+AC$16&lt;0.000001,0,IF($C120&gt;='H-32A-WP06 - Debt Service'!Z$25,'H-32A-WP06 - Debt Service'!Z$28/12,0)),"-")</f>
        <v>0</v>
      </c>
      <c r="AD120" s="359">
        <f>IFERROR(IF(-SUM(AD$21:AD119)+AD$16&lt;0.000001,0,IF($C120&gt;='H-32A-WP06 - Debt Service'!AB$25,'H-32A-WP06 - Debt Service'!AA$28/12,0)),"-")</f>
        <v>0</v>
      </c>
      <c r="AE120" s="359">
        <f>IFERROR(IF(-SUM(AE$21:AE119)+AE$16&lt;0.000001,0,IF($C120&gt;='H-32A-WP06 - Debt Service'!AC$25,'H-32A-WP06 - Debt Service'!AB$28/12,0)),"-")</f>
        <v>0</v>
      </c>
      <c r="AF120" s="359">
        <f>IFERROR(IF(-SUM(AF$21:AF119)+AF$16&lt;0.000001,0,IF($C120&gt;='H-32A-WP06 - Debt Service'!AD$25,'H-32A-WP06 - Debt Service'!AC$28/12,0)),"-")</f>
        <v>0</v>
      </c>
    </row>
    <row r="121" spans="2:32">
      <c r="B121" s="351">
        <f t="shared" si="4"/>
        <v>2027</v>
      </c>
      <c r="C121" s="368">
        <f t="shared" si="6"/>
        <v>46508</v>
      </c>
      <c r="D121" s="735">
        <v>216215.22115809171</v>
      </c>
      <c r="E121" s="359">
        <f>IFERROR(IF(-SUM(E$33:E120)+E$16&lt;0.000001,0,IF($C121&gt;='H-32A-WP06 - Debt Service'!C$25,'H-32A-WP06 - Debt Service'!C$28/12,0)),"-")</f>
        <v>0</v>
      </c>
      <c r="F121" s="359">
        <f>IFERROR(IF(-SUM(F$33:F120)+F$16&lt;0.000001,0,IF($C121&gt;='H-32A-WP06 - Debt Service'!D$25,'H-32A-WP06 - Debt Service'!D$28/12,0)),"-")</f>
        <v>0</v>
      </c>
      <c r="G121" s="359">
        <f>IFERROR(IF(-SUM(G$33:G120)+G$16&lt;0.000001,0,IF($C121&gt;='H-32A-WP06 - Debt Service'!E$25,'H-32A-WP06 - Debt Service'!E$28/12,0)),"-")</f>
        <v>0</v>
      </c>
      <c r="H121" s="359">
        <f>IFERROR(IF(-SUM(H$21:H120)+H$16&lt;0.000001,0,IF($C121&gt;='H-32A-WP06 - Debt Service'!F$25,'H-32A-WP06 - Debt Service'!F$28/12,0)),"-")</f>
        <v>0</v>
      </c>
      <c r="I121" s="359">
        <f>IFERROR(IF(-SUM(I$21:I120)+I$16&lt;0.000001,0,IF($C121&gt;='H-32A-WP06 - Debt Service'!G$25,'H-32A-WP06 - Debt Service'!G$28/12,0)),"-")</f>
        <v>0</v>
      </c>
      <c r="J121" s="359">
        <f>IFERROR(IF(-SUM(J$21:J120)+J$16&lt;0.000001,0,IF($C121&gt;='H-32A-WP06 - Debt Service'!H$25,'H-32A-WP06 - Debt Service'!H$28/12,0)),"-")</f>
        <v>0</v>
      </c>
      <c r="K121" s="359">
        <f>IFERROR(IF(-SUM(K$21:K120)+K$16&lt;0.000001,0,IF($C121&gt;='H-32A-WP06 - Debt Service'!I$25,'H-32A-WP06 - Debt Service'!I$28/12,0)),"-")</f>
        <v>0</v>
      </c>
      <c r="L121" s="359">
        <f>IFERROR(IF(-SUM(L$21:L120)+L$16&lt;0.000001,0,IF($C121&gt;='H-32A-WP06 - Debt Service'!J$25,'H-32A-WP06 - Debt Service'!J$28/12,0)),"-")</f>
        <v>0</v>
      </c>
      <c r="M121" s="359">
        <f>IFERROR(IF(-SUM(M$21:M120)+M$16&lt;0.000001,0,IF($C121&gt;='H-32A-WP06 - Debt Service'!K$25,'H-32A-WP06 - Debt Service'!K$28/12,0)),"-")</f>
        <v>0</v>
      </c>
      <c r="N121" s="359">
        <f>IFERROR(IF(-SUM(N$21:N120)+N$16&lt;0.000001,0,IF($C121&gt;='H-32A-WP06 - Debt Service'!L$25,'H-32A-WP06 - Debt Service'!L$28/12,0)),"-")</f>
        <v>0</v>
      </c>
      <c r="O121" s="359">
        <f>IFERROR(IF(-SUM(O$21:O120)+O$16&lt;0.000001,0,IF($C121&gt;='H-32A-WP06 - Debt Service'!M$25,'H-32A-WP06 - Debt Service'!M$28/12,0)),"-")</f>
        <v>0</v>
      </c>
      <c r="P121" s="359">
        <f>IFERROR(IF(-SUM(P$21:P120)+P$16&lt;0.000001,0,IF($C121&gt;='H-32A-WP06 - Debt Service'!N$25,'H-32A-WP06 - Debt Service'!N$28/12,0)),"-")</f>
        <v>0</v>
      </c>
      <c r="Q121" s="449"/>
      <c r="R121" s="351">
        <f t="shared" si="5"/>
        <v>2027</v>
      </c>
      <c r="S121" s="368">
        <f t="shared" si="7"/>
        <v>46508</v>
      </c>
      <c r="T121" s="735">
        <v>0</v>
      </c>
      <c r="U121" s="359">
        <f>IFERROR(IF(-SUM(U$33:U120)+U$16&lt;0.000001,0,IF($C121&gt;='H-32A-WP06 - Debt Service'!R$25,'H-32A-WP06 - Debt Service'!R$28/12,0)),"-")</f>
        <v>0</v>
      </c>
      <c r="V121" s="359">
        <f>IFERROR(IF(-SUM(V$21:V120)+V$16&lt;0.000001,0,IF($C121&gt;='H-32A-WP06 - Debt Service'!S$25,'H-32A-WP06 - Debt Service'!S$28/12,0)),"-")</f>
        <v>0</v>
      </c>
      <c r="W121" s="359">
        <f>IFERROR(IF(-SUM(W$21:W120)+W$16&lt;0.000001,0,IF($C121&gt;='H-32A-WP06 - Debt Service'!T$25,'H-32A-WP06 - Debt Service'!T$28/12,0)),"-")</f>
        <v>0</v>
      </c>
      <c r="X121" s="359">
        <f>IFERROR(IF(-SUM(X$21:X120)+X$16&lt;0.000001,0,IF($C121&gt;='H-32A-WP06 - Debt Service'!U$25,'H-32A-WP06 - Debt Service'!U$28/12,0)),"-")</f>
        <v>0</v>
      </c>
      <c r="Y121" s="359">
        <f>IFERROR(IF(-SUM(Y$21:Y120)+Y$16&lt;0.000001,0,IF($C121&gt;='H-32A-WP06 - Debt Service'!W$25,'H-32A-WP06 - Debt Service'!V$28/12,0)),"-")</f>
        <v>0</v>
      </c>
      <c r="Z121" s="359">
        <f>IFERROR(IF(-SUM(Z$21:Z120)+Z$16&lt;0.000001,0,IF($C121&gt;='H-32A-WP06 - Debt Service'!W$25,'H-32A-WP06 - Debt Service'!W$28/12,0)),"-")</f>
        <v>0</v>
      </c>
      <c r="AA121" s="359">
        <f>IFERROR(IF(-SUM(AA$21:AA120)+AA$16&lt;0.000001,0,IF($C121&gt;='H-32A-WP06 - Debt Service'!Y$25,'H-32A-WP06 - Debt Service'!X$28/12,0)),"-")</f>
        <v>0</v>
      </c>
      <c r="AB121" s="359">
        <f>IFERROR(IF(-SUM(AB$21:AB120)+AB$16&lt;0.000001,0,IF($C121&gt;='H-32A-WP06 - Debt Service'!Y$25,'H-32A-WP06 - Debt Service'!Y$28/12,0)),"-")</f>
        <v>0</v>
      </c>
      <c r="AC121" s="359">
        <f>IFERROR(IF(-SUM(AC$21:AC120)+AC$16&lt;0.000001,0,IF($C121&gt;='H-32A-WP06 - Debt Service'!Z$25,'H-32A-WP06 - Debt Service'!Z$28/12,0)),"-")</f>
        <v>0</v>
      </c>
      <c r="AD121" s="359">
        <f>IFERROR(IF(-SUM(AD$21:AD120)+AD$16&lt;0.000001,0,IF($C121&gt;='H-32A-WP06 - Debt Service'!AB$25,'H-32A-WP06 - Debt Service'!AA$28/12,0)),"-")</f>
        <v>0</v>
      </c>
      <c r="AE121" s="359">
        <f>IFERROR(IF(-SUM(AE$21:AE120)+AE$16&lt;0.000001,0,IF($C121&gt;='H-32A-WP06 - Debt Service'!AC$25,'H-32A-WP06 - Debt Service'!AB$28/12,0)),"-")</f>
        <v>0</v>
      </c>
      <c r="AF121" s="359">
        <f>IFERROR(IF(-SUM(AF$21:AF120)+AF$16&lt;0.000001,0,IF($C121&gt;='H-32A-WP06 - Debt Service'!AD$25,'H-32A-WP06 - Debt Service'!AC$28/12,0)),"-")</f>
        <v>0</v>
      </c>
    </row>
    <row r="122" spans="2:32">
      <c r="B122" s="351">
        <f t="shared" si="4"/>
        <v>2027</v>
      </c>
      <c r="C122" s="368">
        <f t="shared" si="6"/>
        <v>46539</v>
      </c>
      <c r="D122" s="735">
        <v>216215.22115809171</v>
      </c>
      <c r="E122" s="359">
        <f>IFERROR(IF(-SUM(E$33:E121)+E$16&lt;0.000001,0,IF($C122&gt;='H-32A-WP06 - Debt Service'!C$25,'H-32A-WP06 - Debt Service'!C$28/12,0)),"-")</f>
        <v>0</v>
      </c>
      <c r="F122" s="359">
        <f>IFERROR(IF(-SUM(F$33:F121)+F$16&lt;0.000001,0,IF($C122&gt;='H-32A-WP06 - Debt Service'!D$25,'H-32A-WP06 - Debt Service'!D$28/12,0)),"-")</f>
        <v>0</v>
      </c>
      <c r="G122" s="359">
        <f>IFERROR(IF(-SUM(G$33:G121)+G$16&lt;0.000001,0,IF($C122&gt;='H-32A-WP06 - Debt Service'!E$25,'H-32A-WP06 - Debt Service'!E$28/12,0)),"-")</f>
        <v>0</v>
      </c>
      <c r="H122" s="359">
        <f>IFERROR(IF(-SUM(H$21:H121)+H$16&lt;0.000001,0,IF($C122&gt;='H-32A-WP06 - Debt Service'!F$25,'H-32A-WP06 - Debt Service'!F$28/12,0)),"-")</f>
        <v>0</v>
      </c>
      <c r="I122" s="359">
        <f>IFERROR(IF(-SUM(I$21:I121)+I$16&lt;0.000001,0,IF($C122&gt;='H-32A-WP06 - Debt Service'!G$25,'H-32A-WP06 - Debt Service'!G$28/12,0)),"-")</f>
        <v>0</v>
      </c>
      <c r="J122" s="359">
        <f>IFERROR(IF(-SUM(J$21:J121)+J$16&lt;0.000001,0,IF($C122&gt;='H-32A-WP06 - Debt Service'!H$25,'H-32A-WP06 - Debt Service'!H$28/12,0)),"-")</f>
        <v>0</v>
      </c>
      <c r="K122" s="359">
        <f>IFERROR(IF(-SUM(K$21:K121)+K$16&lt;0.000001,0,IF($C122&gt;='H-32A-WP06 - Debt Service'!I$25,'H-32A-WP06 - Debt Service'!I$28/12,0)),"-")</f>
        <v>0</v>
      </c>
      <c r="L122" s="359">
        <f>IFERROR(IF(-SUM(L$21:L121)+L$16&lt;0.000001,0,IF($C122&gt;='H-32A-WP06 - Debt Service'!J$25,'H-32A-WP06 - Debt Service'!J$28/12,0)),"-")</f>
        <v>0</v>
      </c>
      <c r="M122" s="359">
        <f>IFERROR(IF(-SUM(M$21:M121)+M$16&lt;0.000001,0,IF($C122&gt;='H-32A-WP06 - Debt Service'!K$25,'H-32A-WP06 - Debt Service'!K$28/12,0)),"-")</f>
        <v>0</v>
      </c>
      <c r="N122" s="359">
        <f>IFERROR(IF(-SUM(N$21:N121)+N$16&lt;0.000001,0,IF($C122&gt;='H-32A-WP06 - Debt Service'!L$25,'H-32A-WP06 - Debt Service'!L$28/12,0)),"-")</f>
        <v>0</v>
      </c>
      <c r="O122" s="359">
        <f>IFERROR(IF(-SUM(O$21:O121)+O$16&lt;0.000001,0,IF($C122&gt;='H-32A-WP06 - Debt Service'!M$25,'H-32A-WP06 - Debt Service'!M$28/12,0)),"-")</f>
        <v>0</v>
      </c>
      <c r="P122" s="359">
        <f>IFERROR(IF(-SUM(P$21:P121)+P$16&lt;0.000001,0,IF($C122&gt;='H-32A-WP06 - Debt Service'!N$25,'H-32A-WP06 - Debt Service'!N$28/12,0)),"-")</f>
        <v>0</v>
      </c>
      <c r="Q122" s="449"/>
      <c r="R122" s="351">
        <f t="shared" si="5"/>
        <v>2027</v>
      </c>
      <c r="S122" s="368">
        <f t="shared" si="7"/>
        <v>46539</v>
      </c>
      <c r="T122" s="735">
        <v>0</v>
      </c>
      <c r="U122" s="359">
        <f>IFERROR(IF(-SUM(U$33:U121)+U$16&lt;0.000001,0,IF($C122&gt;='H-32A-WP06 - Debt Service'!R$25,'H-32A-WP06 - Debt Service'!R$28/12,0)),"-")</f>
        <v>0</v>
      </c>
      <c r="V122" s="359">
        <f>IFERROR(IF(-SUM(V$21:V121)+V$16&lt;0.000001,0,IF($C122&gt;='H-32A-WP06 - Debt Service'!S$25,'H-32A-WP06 - Debt Service'!S$28/12,0)),"-")</f>
        <v>0</v>
      </c>
      <c r="W122" s="359">
        <f>IFERROR(IF(-SUM(W$21:W121)+W$16&lt;0.000001,0,IF($C122&gt;='H-32A-WP06 - Debt Service'!T$25,'H-32A-WP06 - Debt Service'!T$28/12,0)),"-")</f>
        <v>0</v>
      </c>
      <c r="X122" s="359">
        <f>IFERROR(IF(-SUM(X$21:X121)+X$16&lt;0.000001,0,IF($C122&gt;='H-32A-WP06 - Debt Service'!U$25,'H-32A-WP06 - Debt Service'!U$28/12,0)),"-")</f>
        <v>0</v>
      </c>
      <c r="Y122" s="359">
        <f>IFERROR(IF(-SUM(Y$21:Y121)+Y$16&lt;0.000001,0,IF($C122&gt;='H-32A-WP06 - Debt Service'!W$25,'H-32A-WP06 - Debt Service'!V$28/12,0)),"-")</f>
        <v>0</v>
      </c>
      <c r="Z122" s="359">
        <f>IFERROR(IF(-SUM(Z$21:Z121)+Z$16&lt;0.000001,0,IF($C122&gt;='H-32A-WP06 - Debt Service'!W$25,'H-32A-WP06 - Debt Service'!W$28/12,0)),"-")</f>
        <v>0</v>
      </c>
      <c r="AA122" s="359">
        <f>IFERROR(IF(-SUM(AA$21:AA121)+AA$16&lt;0.000001,0,IF($C122&gt;='H-32A-WP06 - Debt Service'!Y$25,'H-32A-WP06 - Debt Service'!X$28/12,0)),"-")</f>
        <v>0</v>
      </c>
      <c r="AB122" s="359">
        <f>IFERROR(IF(-SUM(AB$21:AB121)+AB$16&lt;0.000001,0,IF($C122&gt;='H-32A-WP06 - Debt Service'!Y$25,'H-32A-WP06 - Debt Service'!Y$28/12,0)),"-")</f>
        <v>0</v>
      </c>
      <c r="AC122" s="359">
        <f>IFERROR(IF(-SUM(AC$21:AC121)+AC$16&lt;0.000001,0,IF($C122&gt;='H-32A-WP06 - Debt Service'!Z$25,'H-32A-WP06 - Debt Service'!Z$28/12,0)),"-")</f>
        <v>0</v>
      </c>
      <c r="AD122" s="359">
        <f>IFERROR(IF(-SUM(AD$21:AD121)+AD$16&lt;0.000001,0,IF($C122&gt;='H-32A-WP06 - Debt Service'!AB$25,'H-32A-WP06 - Debt Service'!AA$28/12,0)),"-")</f>
        <v>0</v>
      </c>
      <c r="AE122" s="359">
        <f>IFERROR(IF(-SUM(AE$21:AE121)+AE$16&lt;0.000001,0,IF($C122&gt;='H-32A-WP06 - Debt Service'!AC$25,'H-32A-WP06 - Debt Service'!AB$28/12,0)),"-")</f>
        <v>0</v>
      </c>
      <c r="AF122" s="359">
        <f>IFERROR(IF(-SUM(AF$21:AF121)+AF$16&lt;0.000001,0,IF($C122&gt;='H-32A-WP06 - Debt Service'!AD$25,'H-32A-WP06 - Debt Service'!AC$28/12,0)),"-")</f>
        <v>0</v>
      </c>
    </row>
    <row r="123" spans="2:32">
      <c r="B123" s="351">
        <f t="shared" si="4"/>
        <v>2027</v>
      </c>
      <c r="C123" s="368">
        <f t="shared" si="6"/>
        <v>46569</v>
      </c>
      <c r="D123" s="735">
        <v>216215.22115809171</v>
      </c>
      <c r="E123" s="359">
        <f>IFERROR(IF(-SUM(E$33:E122)+E$16&lt;0.000001,0,IF($C123&gt;='H-32A-WP06 - Debt Service'!C$25,'H-32A-WP06 - Debt Service'!C$28/12,0)),"-")</f>
        <v>0</v>
      </c>
      <c r="F123" s="359">
        <f>IFERROR(IF(-SUM(F$33:F122)+F$16&lt;0.000001,0,IF($C123&gt;='H-32A-WP06 - Debt Service'!D$25,'H-32A-WP06 - Debt Service'!D$28/12,0)),"-")</f>
        <v>0</v>
      </c>
      <c r="G123" s="359">
        <f>IFERROR(IF(-SUM(G$33:G122)+G$16&lt;0.000001,0,IF($C123&gt;='H-32A-WP06 - Debt Service'!E$25,'H-32A-WP06 - Debt Service'!E$28/12,0)),"-")</f>
        <v>0</v>
      </c>
      <c r="H123" s="359">
        <f>IFERROR(IF(-SUM(H$21:H122)+H$16&lt;0.000001,0,IF($C123&gt;='H-32A-WP06 - Debt Service'!F$25,'H-32A-WP06 - Debt Service'!F$28/12,0)),"-")</f>
        <v>0</v>
      </c>
      <c r="I123" s="359">
        <f>IFERROR(IF(-SUM(I$21:I122)+I$16&lt;0.000001,0,IF($C123&gt;='H-32A-WP06 - Debt Service'!G$25,'H-32A-WP06 - Debt Service'!G$28/12,0)),"-")</f>
        <v>0</v>
      </c>
      <c r="J123" s="359">
        <f>IFERROR(IF(-SUM(J$21:J122)+J$16&lt;0.000001,0,IF($C123&gt;='H-32A-WP06 - Debt Service'!H$25,'H-32A-WP06 - Debt Service'!H$28/12,0)),"-")</f>
        <v>0</v>
      </c>
      <c r="K123" s="359">
        <f>IFERROR(IF(-SUM(K$21:K122)+K$16&lt;0.000001,0,IF($C123&gt;='H-32A-WP06 - Debt Service'!I$25,'H-32A-WP06 - Debt Service'!I$28/12,0)),"-")</f>
        <v>0</v>
      </c>
      <c r="L123" s="359">
        <f>IFERROR(IF(-SUM(L$21:L122)+L$16&lt;0.000001,0,IF($C123&gt;='H-32A-WP06 - Debt Service'!J$25,'H-32A-WP06 - Debt Service'!J$28/12,0)),"-")</f>
        <v>0</v>
      </c>
      <c r="M123" s="359">
        <f>IFERROR(IF(-SUM(M$21:M122)+M$16&lt;0.000001,0,IF($C123&gt;='H-32A-WP06 - Debt Service'!K$25,'H-32A-WP06 - Debt Service'!K$28/12,0)),"-")</f>
        <v>0</v>
      </c>
      <c r="N123" s="359">
        <f>IFERROR(IF(-SUM(N$21:N122)+N$16&lt;0.000001,0,IF($C123&gt;='H-32A-WP06 - Debt Service'!L$25,'H-32A-WP06 - Debt Service'!L$28/12,0)),"-")</f>
        <v>0</v>
      </c>
      <c r="O123" s="359">
        <f>IFERROR(IF(-SUM(O$21:O122)+O$16&lt;0.000001,0,IF($C123&gt;='H-32A-WP06 - Debt Service'!M$25,'H-32A-WP06 - Debt Service'!M$28/12,0)),"-")</f>
        <v>0</v>
      </c>
      <c r="P123" s="359">
        <f>IFERROR(IF(-SUM(P$21:P122)+P$16&lt;0.000001,0,IF($C123&gt;='H-32A-WP06 - Debt Service'!N$25,'H-32A-WP06 - Debt Service'!N$28/12,0)),"-")</f>
        <v>0</v>
      </c>
      <c r="Q123" s="449"/>
      <c r="R123" s="351">
        <f t="shared" si="5"/>
        <v>2027</v>
      </c>
      <c r="S123" s="368">
        <f t="shared" si="7"/>
        <v>46569</v>
      </c>
      <c r="T123" s="735">
        <v>0</v>
      </c>
      <c r="U123" s="359">
        <f>IFERROR(IF(-SUM(U$33:U122)+U$16&lt;0.000001,0,IF($C123&gt;='H-32A-WP06 - Debt Service'!R$25,'H-32A-WP06 - Debt Service'!R$28/12,0)),"-")</f>
        <v>0</v>
      </c>
      <c r="V123" s="359">
        <f>IFERROR(IF(-SUM(V$21:V122)+V$16&lt;0.000001,0,IF($C123&gt;='H-32A-WP06 - Debt Service'!S$25,'H-32A-WP06 - Debt Service'!S$28/12,0)),"-")</f>
        <v>0</v>
      </c>
      <c r="W123" s="359">
        <f>IFERROR(IF(-SUM(W$21:W122)+W$16&lt;0.000001,0,IF($C123&gt;='H-32A-WP06 - Debt Service'!T$25,'H-32A-WP06 - Debt Service'!T$28/12,0)),"-")</f>
        <v>0</v>
      </c>
      <c r="X123" s="359">
        <f>IFERROR(IF(-SUM(X$21:X122)+X$16&lt;0.000001,0,IF($C123&gt;='H-32A-WP06 - Debt Service'!U$25,'H-32A-WP06 - Debt Service'!U$28/12,0)),"-")</f>
        <v>0</v>
      </c>
      <c r="Y123" s="359">
        <f>IFERROR(IF(-SUM(Y$21:Y122)+Y$16&lt;0.000001,0,IF($C123&gt;='H-32A-WP06 - Debt Service'!W$25,'H-32A-WP06 - Debt Service'!V$28/12,0)),"-")</f>
        <v>0</v>
      </c>
      <c r="Z123" s="359">
        <f>IFERROR(IF(-SUM(Z$21:Z122)+Z$16&lt;0.000001,0,IF($C123&gt;='H-32A-WP06 - Debt Service'!W$25,'H-32A-WP06 - Debt Service'!W$28/12,0)),"-")</f>
        <v>0</v>
      </c>
      <c r="AA123" s="359">
        <f>IFERROR(IF(-SUM(AA$21:AA122)+AA$16&lt;0.000001,0,IF($C123&gt;='H-32A-WP06 - Debt Service'!Y$25,'H-32A-WP06 - Debt Service'!X$28/12,0)),"-")</f>
        <v>0</v>
      </c>
      <c r="AB123" s="359">
        <f>IFERROR(IF(-SUM(AB$21:AB122)+AB$16&lt;0.000001,0,IF($C123&gt;='H-32A-WP06 - Debt Service'!Y$25,'H-32A-WP06 - Debt Service'!Y$28/12,0)),"-")</f>
        <v>0</v>
      </c>
      <c r="AC123" s="359">
        <f>IFERROR(IF(-SUM(AC$21:AC122)+AC$16&lt;0.000001,0,IF($C123&gt;='H-32A-WP06 - Debt Service'!Z$25,'H-32A-WP06 - Debt Service'!Z$28/12,0)),"-")</f>
        <v>0</v>
      </c>
      <c r="AD123" s="359">
        <f>IFERROR(IF(-SUM(AD$21:AD122)+AD$16&lt;0.000001,0,IF($C123&gt;='H-32A-WP06 - Debt Service'!AB$25,'H-32A-WP06 - Debt Service'!AA$28/12,0)),"-")</f>
        <v>0</v>
      </c>
      <c r="AE123" s="359">
        <f>IFERROR(IF(-SUM(AE$21:AE122)+AE$16&lt;0.000001,0,IF($C123&gt;='H-32A-WP06 - Debt Service'!AC$25,'H-32A-WP06 - Debt Service'!AB$28/12,0)),"-")</f>
        <v>0</v>
      </c>
      <c r="AF123" s="359">
        <f>IFERROR(IF(-SUM(AF$21:AF122)+AF$16&lt;0.000001,0,IF($C123&gt;='H-32A-WP06 - Debt Service'!AD$25,'H-32A-WP06 - Debt Service'!AC$28/12,0)),"-")</f>
        <v>0</v>
      </c>
    </row>
    <row r="124" spans="2:32">
      <c r="B124" s="351">
        <f t="shared" si="4"/>
        <v>2027</v>
      </c>
      <c r="C124" s="368">
        <f t="shared" si="6"/>
        <v>46600</v>
      </c>
      <c r="D124" s="735">
        <v>216215.22115809171</v>
      </c>
      <c r="E124" s="359">
        <f>IFERROR(IF(-SUM(E$33:E123)+E$16&lt;0.000001,0,IF($C124&gt;='H-32A-WP06 - Debt Service'!C$25,'H-32A-WP06 - Debt Service'!C$28/12,0)),"-")</f>
        <v>0</v>
      </c>
      <c r="F124" s="359">
        <f>IFERROR(IF(-SUM(F$33:F123)+F$16&lt;0.000001,0,IF($C124&gt;='H-32A-WP06 - Debt Service'!D$25,'H-32A-WP06 - Debt Service'!D$28/12,0)),"-")</f>
        <v>0</v>
      </c>
      <c r="G124" s="359">
        <f>IFERROR(IF(-SUM(G$33:G123)+G$16&lt;0.000001,0,IF($C124&gt;='H-32A-WP06 - Debt Service'!E$25,'H-32A-WP06 - Debt Service'!E$28/12,0)),"-")</f>
        <v>0</v>
      </c>
      <c r="H124" s="359">
        <f>IFERROR(IF(-SUM(H$21:H123)+H$16&lt;0.000001,0,IF($C124&gt;='H-32A-WP06 - Debt Service'!F$25,'H-32A-WP06 - Debt Service'!F$28/12,0)),"-")</f>
        <v>0</v>
      </c>
      <c r="I124" s="359">
        <f>IFERROR(IF(-SUM(I$21:I123)+I$16&lt;0.000001,0,IF($C124&gt;='H-32A-WP06 - Debt Service'!G$25,'H-32A-WP06 - Debt Service'!G$28/12,0)),"-")</f>
        <v>0</v>
      </c>
      <c r="J124" s="359">
        <f>IFERROR(IF(-SUM(J$21:J123)+J$16&lt;0.000001,0,IF($C124&gt;='H-32A-WP06 - Debt Service'!H$25,'H-32A-WP06 - Debt Service'!H$28/12,0)),"-")</f>
        <v>0</v>
      </c>
      <c r="K124" s="359">
        <f>IFERROR(IF(-SUM(K$21:K123)+K$16&lt;0.000001,0,IF($C124&gt;='H-32A-WP06 - Debt Service'!I$25,'H-32A-WP06 - Debt Service'!I$28/12,0)),"-")</f>
        <v>0</v>
      </c>
      <c r="L124" s="359">
        <f>IFERROR(IF(-SUM(L$21:L123)+L$16&lt;0.000001,0,IF($C124&gt;='H-32A-WP06 - Debt Service'!J$25,'H-32A-WP06 - Debt Service'!J$28/12,0)),"-")</f>
        <v>0</v>
      </c>
      <c r="M124" s="359">
        <f>IFERROR(IF(-SUM(M$21:M123)+M$16&lt;0.000001,0,IF($C124&gt;='H-32A-WP06 - Debt Service'!K$25,'H-32A-WP06 - Debt Service'!K$28/12,0)),"-")</f>
        <v>0</v>
      </c>
      <c r="N124" s="359">
        <f>IFERROR(IF(-SUM(N$21:N123)+N$16&lt;0.000001,0,IF($C124&gt;='H-32A-WP06 - Debt Service'!L$25,'H-32A-WP06 - Debt Service'!L$28/12,0)),"-")</f>
        <v>0</v>
      </c>
      <c r="O124" s="359">
        <f>IFERROR(IF(-SUM(O$21:O123)+O$16&lt;0.000001,0,IF($C124&gt;='H-32A-WP06 - Debt Service'!M$25,'H-32A-WP06 - Debt Service'!M$28/12,0)),"-")</f>
        <v>0</v>
      </c>
      <c r="P124" s="359">
        <f>IFERROR(IF(-SUM(P$21:P123)+P$16&lt;0.000001,0,IF($C124&gt;='H-32A-WP06 - Debt Service'!N$25,'H-32A-WP06 - Debt Service'!N$28/12,0)),"-")</f>
        <v>0</v>
      </c>
      <c r="Q124" s="449"/>
      <c r="R124" s="351">
        <f t="shared" si="5"/>
        <v>2027</v>
      </c>
      <c r="S124" s="368">
        <f t="shared" si="7"/>
        <v>46600</v>
      </c>
      <c r="T124" s="735">
        <v>0</v>
      </c>
      <c r="U124" s="359">
        <f>IFERROR(IF(-SUM(U$33:U123)+U$16&lt;0.000001,0,IF($C124&gt;='H-32A-WP06 - Debt Service'!R$25,'H-32A-WP06 - Debt Service'!R$28/12,0)),"-")</f>
        <v>0</v>
      </c>
      <c r="V124" s="359">
        <f>IFERROR(IF(-SUM(V$21:V123)+V$16&lt;0.000001,0,IF($C124&gt;='H-32A-WP06 - Debt Service'!S$25,'H-32A-WP06 - Debt Service'!S$28/12,0)),"-")</f>
        <v>0</v>
      </c>
      <c r="W124" s="359">
        <f>IFERROR(IF(-SUM(W$21:W123)+W$16&lt;0.000001,0,IF($C124&gt;='H-32A-WP06 - Debt Service'!T$25,'H-32A-WP06 - Debt Service'!T$28/12,0)),"-")</f>
        <v>0</v>
      </c>
      <c r="X124" s="359">
        <f>IFERROR(IF(-SUM(X$21:X123)+X$16&lt;0.000001,0,IF($C124&gt;='H-32A-WP06 - Debt Service'!U$25,'H-32A-WP06 - Debt Service'!U$28/12,0)),"-")</f>
        <v>0</v>
      </c>
      <c r="Y124" s="359">
        <f>IFERROR(IF(-SUM(Y$21:Y123)+Y$16&lt;0.000001,0,IF($C124&gt;='H-32A-WP06 - Debt Service'!W$25,'H-32A-WP06 - Debt Service'!V$28/12,0)),"-")</f>
        <v>0</v>
      </c>
      <c r="Z124" s="359">
        <f>IFERROR(IF(-SUM(Z$21:Z123)+Z$16&lt;0.000001,0,IF($C124&gt;='H-32A-WP06 - Debt Service'!W$25,'H-32A-WP06 - Debt Service'!W$28/12,0)),"-")</f>
        <v>0</v>
      </c>
      <c r="AA124" s="359">
        <f>IFERROR(IF(-SUM(AA$21:AA123)+AA$16&lt;0.000001,0,IF($C124&gt;='H-32A-WP06 - Debt Service'!Y$25,'H-32A-WP06 - Debt Service'!X$28/12,0)),"-")</f>
        <v>0</v>
      </c>
      <c r="AB124" s="359">
        <f>IFERROR(IF(-SUM(AB$21:AB123)+AB$16&lt;0.000001,0,IF($C124&gt;='H-32A-WP06 - Debt Service'!Y$25,'H-32A-WP06 - Debt Service'!Y$28/12,0)),"-")</f>
        <v>0</v>
      </c>
      <c r="AC124" s="359">
        <f>IFERROR(IF(-SUM(AC$21:AC123)+AC$16&lt;0.000001,0,IF($C124&gt;='H-32A-WP06 - Debt Service'!Z$25,'H-32A-WP06 - Debt Service'!Z$28/12,0)),"-")</f>
        <v>0</v>
      </c>
      <c r="AD124" s="359">
        <f>IFERROR(IF(-SUM(AD$21:AD123)+AD$16&lt;0.000001,0,IF($C124&gt;='H-32A-WP06 - Debt Service'!AB$25,'H-32A-WP06 - Debt Service'!AA$28/12,0)),"-")</f>
        <v>0</v>
      </c>
      <c r="AE124" s="359">
        <f>IFERROR(IF(-SUM(AE$21:AE123)+AE$16&lt;0.000001,0,IF($C124&gt;='H-32A-WP06 - Debt Service'!AC$25,'H-32A-WP06 - Debt Service'!AB$28/12,0)),"-")</f>
        <v>0</v>
      </c>
      <c r="AF124" s="359">
        <f>IFERROR(IF(-SUM(AF$21:AF123)+AF$16&lt;0.000001,0,IF($C124&gt;='H-32A-WP06 - Debt Service'!AD$25,'H-32A-WP06 - Debt Service'!AC$28/12,0)),"-")</f>
        <v>0</v>
      </c>
    </row>
    <row r="125" spans="2:32">
      <c r="B125" s="351">
        <f t="shared" si="4"/>
        <v>2027</v>
      </c>
      <c r="C125" s="368">
        <f t="shared" si="6"/>
        <v>46631</v>
      </c>
      <c r="D125" s="735">
        <v>216215.22115809171</v>
      </c>
      <c r="E125" s="359">
        <f>IFERROR(IF(-SUM(E$33:E124)+E$16&lt;0.000001,0,IF($C125&gt;='H-32A-WP06 - Debt Service'!C$25,'H-32A-WP06 - Debt Service'!C$28/12,0)),"-")</f>
        <v>0</v>
      </c>
      <c r="F125" s="359">
        <f>IFERROR(IF(-SUM(F$33:F124)+F$16&lt;0.000001,0,IF($C125&gt;='H-32A-WP06 - Debt Service'!D$25,'H-32A-WP06 - Debt Service'!D$28/12,0)),"-")</f>
        <v>0</v>
      </c>
      <c r="G125" s="359">
        <f>IFERROR(IF(-SUM(G$33:G124)+G$16&lt;0.000001,0,IF($C125&gt;='H-32A-WP06 - Debt Service'!E$25,'H-32A-WP06 - Debt Service'!E$28/12,0)),"-")</f>
        <v>0</v>
      </c>
      <c r="H125" s="359">
        <f>IFERROR(IF(-SUM(H$21:H124)+H$16&lt;0.000001,0,IF($C125&gt;='H-32A-WP06 - Debt Service'!F$25,'H-32A-WP06 - Debt Service'!F$28/12,0)),"-")</f>
        <v>0</v>
      </c>
      <c r="I125" s="359">
        <f>IFERROR(IF(-SUM(I$21:I124)+I$16&lt;0.000001,0,IF($C125&gt;='H-32A-WP06 - Debt Service'!G$25,'H-32A-WP06 - Debt Service'!G$28/12,0)),"-")</f>
        <v>0</v>
      </c>
      <c r="J125" s="359">
        <f>IFERROR(IF(-SUM(J$21:J124)+J$16&lt;0.000001,0,IF($C125&gt;='H-32A-WP06 - Debt Service'!H$25,'H-32A-WP06 - Debt Service'!H$28/12,0)),"-")</f>
        <v>0</v>
      </c>
      <c r="K125" s="359">
        <f>IFERROR(IF(-SUM(K$21:K124)+K$16&lt;0.000001,0,IF($C125&gt;='H-32A-WP06 - Debt Service'!I$25,'H-32A-WP06 - Debt Service'!I$28/12,0)),"-")</f>
        <v>0</v>
      </c>
      <c r="L125" s="359">
        <f>IFERROR(IF(-SUM(L$21:L124)+L$16&lt;0.000001,0,IF($C125&gt;='H-32A-WP06 - Debt Service'!J$25,'H-32A-WP06 - Debt Service'!J$28/12,0)),"-")</f>
        <v>0</v>
      </c>
      <c r="M125" s="359">
        <f>IFERROR(IF(-SUM(M$21:M124)+M$16&lt;0.000001,0,IF($C125&gt;='H-32A-WP06 - Debt Service'!K$25,'H-32A-WP06 - Debt Service'!K$28/12,0)),"-")</f>
        <v>0</v>
      </c>
      <c r="N125" s="359">
        <f>IFERROR(IF(-SUM(N$21:N124)+N$16&lt;0.000001,0,IF($C125&gt;='H-32A-WP06 - Debt Service'!L$25,'H-32A-WP06 - Debt Service'!L$28/12,0)),"-")</f>
        <v>0</v>
      </c>
      <c r="O125" s="359">
        <f>IFERROR(IF(-SUM(O$21:O124)+O$16&lt;0.000001,0,IF($C125&gt;='H-32A-WP06 - Debt Service'!M$25,'H-32A-WP06 - Debt Service'!M$28/12,0)),"-")</f>
        <v>0</v>
      </c>
      <c r="P125" s="359">
        <f>IFERROR(IF(-SUM(P$21:P124)+P$16&lt;0.000001,0,IF($C125&gt;='H-32A-WP06 - Debt Service'!N$25,'H-32A-WP06 - Debt Service'!N$28/12,0)),"-")</f>
        <v>0</v>
      </c>
      <c r="Q125" s="449"/>
      <c r="R125" s="351">
        <f t="shared" si="5"/>
        <v>2027</v>
      </c>
      <c r="S125" s="368">
        <f t="shared" si="7"/>
        <v>46631</v>
      </c>
      <c r="T125" s="735">
        <v>0</v>
      </c>
      <c r="U125" s="359">
        <f>IFERROR(IF(-SUM(U$33:U124)+U$16&lt;0.000001,0,IF($C125&gt;='H-32A-WP06 - Debt Service'!R$25,'H-32A-WP06 - Debt Service'!R$28/12,0)),"-")</f>
        <v>0</v>
      </c>
      <c r="V125" s="359">
        <f>IFERROR(IF(-SUM(V$21:V124)+V$16&lt;0.000001,0,IF($C125&gt;='H-32A-WP06 - Debt Service'!S$25,'H-32A-WP06 - Debt Service'!S$28/12,0)),"-")</f>
        <v>0</v>
      </c>
      <c r="W125" s="359">
        <f>IFERROR(IF(-SUM(W$21:W124)+W$16&lt;0.000001,0,IF($C125&gt;='H-32A-WP06 - Debt Service'!T$25,'H-32A-WP06 - Debt Service'!T$28/12,0)),"-")</f>
        <v>0</v>
      </c>
      <c r="X125" s="359">
        <f>IFERROR(IF(-SUM(X$21:X124)+X$16&lt;0.000001,0,IF($C125&gt;='H-32A-WP06 - Debt Service'!U$25,'H-32A-WP06 - Debt Service'!U$28/12,0)),"-")</f>
        <v>0</v>
      </c>
      <c r="Y125" s="359">
        <f>IFERROR(IF(-SUM(Y$21:Y124)+Y$16&lt;0.000001,0,IF($C125&gt;='H-32A-WP06 - Debt Service'!W$25,'H-32A-WP06 - Debt Service'!V$28/12,0)),"-")</f>
        <v>0</v>
      </c>
      <c r="Z125" s="359">
        <f>IFERROR(IF(-SUM(Z$21:Z124)+Z$16&lt;0.000001,0,IF($C125&gt;='H-32A-WP06 - Debt Service'!W$25,'H-32A-WP06 - Debt Service'!W$28/12,0)),"-")</f>
        <v>0</v>
      </c>
      <c r="AA125" s="359">
        <f>IFERROR(IF(-SUM(AA$21:AA124)+AA$16&lt;0.000001,0,IF($C125&gt;='H-32A-WP06 - Debt Service'!Y$25,'H-32A-WP06 - Debt Service'!X$28/12,0)),"-")</f>
        <v>0</v>
      </c>
      <c r="AB125" s="359">
        <f>IFERROR(IF(-SUM(AB$21:AB124)+AB$16&lt;0.000001,0,IF($C125&gt;='H-32A-WP06 - Debt Service'!Y$25,'H-32A-WP06 - Debt Service'!Y$28/12,0)),"-")</f>
        <v>0</v>
      </c>
      <c r="AC125" s="359">
        <f>IFERROR(IF(-SUM(AC$21:AC124)+AC$16&lt;0.000001,0,IF($C125&gt;='H-32A-WP06 - Debt Service'!Z$25,'H-32A-WP06 - Debt Service'!Z$28/12,0)),"-")</f>
        <v>0</v>
      </c>
      <c r="AD125" s="359">
        <f>IFERROR(IF(-SUM(AD$21:AD124)+AD$16&lt;0.000001,0,IF($C125&gt;='H-32A-WP06 - Debt Service'!AB$25,'H-32A-WP06 - Debt Service'!AA$28/12,0)),"-")</f>
        <v>0</v>
      </c>
      <c r="AE125" s="359">
        <f>IFERROR(IF(-SUM(AE$21:AE124)+AE$16&lt;0.000001,0,IF($C125&gt;='H-32A-WP06 - Debt Service'!AC$25,'H-32A-WP06 - Debt Service'!AB$28/12,0)),"-")</f>
        <v>0</v>
      </c>
      <c r="AF125" s="359">
        <f>IFERROR(IF(-SUM(AF$21:AF124)+AF$16&lt;0.000001,0,IF($C125&gt;='H-32A-WP06 - Debt Service'!AD$25,'H-32A-WP06 - Debt Service'!AC$28/12,0)),"-")</f>
        <v>0</v>
      </c>
    </row>
    <row r="126" spans="2:32">
      <c r="B126" s="351">
        <f t="shared" si="4"/>
        <v>2027</v>
      </c>
      <c r="C126" s="368">
        <f t="shared" si="6"/>
        <v>46661</v>
      </c>
      <c r="D126" s="735">
        <v>216215.22115809171</v>
      </c>
      <c r="E126" s="359">
        <f>IFERROR(IF(-SUM(E$33:E125)+E$16&lt;0.000001,0,IF($C126&gt;='H-32A-WP06 - Debt Service'!C$25,'H-32A-WP06 - Debt Service'!C$28/12,0)),"-")</f>
        <v>0</v>
      </c>
      <c r="F126" s="359">
        <f>IFERROR(IF(-SUM(F$33:F125)+F$16&lt;0.000001,0,IF($C126&gt;='H-32A-WP06 - Debt Service'!D$25,'H-32A-WP06 - Debt Service'!D$28/12,0)),"-")</f>
        <v>0</v>
      </c>
      <c r="G126" s="359">
        <f>IFERROR(IF(-SUM(G$33:G125)+G$16&lt;0.000001,0,IF($C126&gt;='H-32A-WP06 - Debt Service'!E$25,'H-32A-WP06 - Debt Service'!E$28/12,0)),"-")</f>
        <v>0</v>
      </c>
      <c r="H126" s="359">
        <f>IFERROR(IF(-SUM(H$21:H125)+H$16&lt;0.000001,0,IF($C126&gt;='H-32A-WP06 - Debt Service'!F$25,'H-32A-WP06 - Debt Service'!F$28/12,0)),"-")</f>
        <v>0</v>
      </c>
      <c r="I126" s="359">
        <f>IFERROR(IF(-SUM(I$21:I125)+I$16&lt;0.000001,0,IF($C126&gt;='H-32A-WP06 - Debt Service'!G$25,'H-32A-WP06 - Debt Service'!G$28/12,0)),"-")</f>
        <v>0</v>
      </c>
      <c r="J126" s="359">
        <f>IFERROR(IF(-SUM(J$21:J125)+J$16&lt;0.000001,0,IF($C126&gt;='H-32A-WP06 - Debt Service'!H$25,'H-32A-WP06 - Debt Service'!H$28/12,0)),"-")</f>
        <v>0</v>
      </c>
      <c r="K126" s="359">
        <f>IFERROR(IF(-SUM(K$21:K125)+K$16&lt;0.000001,0,IF($C126&gt;='H-32A-WP06 - Debt Service'!I$25,'H-32A-WP06 - Debt Service'!I$28/12,0)),"-")</f>
        <v>0</v>
      </c>
      <c r="L126" s="359">
        <f>IFERROR(IF(-SUM(L$21:L125)+L$16&lt;0.000001,0,IF($C126&gt;='H-32A-WP06 - Debt Service'!J$25,'H-32A-WP06 - Debt Service'!J$28/12,0)),"-")</f>
        <v>0</v>
      </c>
      <c r="M126" s="359">
        <f>IFERROR(IF(-SUM(M$21:M125)+M$16&lt;0.000001,0,IF($C126&gt;='H-32A-WP06 - Debt Service'!K$25,'H-32A-WP06 - Debt Service'!K$28/12,0)),"-")</f>
        <v>0</v>
      </c>
      <c r="N126" s="359">
        <f>IFERROR(IF(-SUM(N$21:N125)+N$16&lt;0.000001,0,IF($C126&gt;='H-32A-WP06 - Debt Service'!L$25,'H-32A-WP06 - Debt Service'!L$28/12,0)),"-")</f>
        <v>0</v>
      </c>
      <c r="O126" s="359">
        <f>IFERROR(IF(-SUM(O$21:O125)+O$16&lt;0.000001,0,IF($C126&gt;='H-32A-WP06 - Debt Service'!M$25,'H-32A-WP06 - Debt Service'!M$28/12,0)),"-")</f>
        <v>0</v>
      </c>
      <c r="P126" s="359">
        <f>IFERROR(IF(-SUM(P$21:P125)+P$16&lt;0.000001,0,IF($C126&gt;='H-32A-WP06 - Debt Service'!N$25,'H-32A-WP06 - Debt Service'!N$28/12,0)),"-")</f>
        <v>0</v>
      </c>
      <c r="Q126" s="449"/>
      <c r="R126" s="351">
        <f t="shared" si="5"/>
        <v>2027</v>
      </c>
      <c r="S126" s="368">
        <f t="shared" si="7"/>
        <v>46661</v>
      </c>
      <c r="T126" s="735">
        <v>0</v>
      </c>
      <c r="U126" s="359">
        <f>IFERROR(IF(-SUM(U$33:U125)+U$16&lt;0.000001,0,IF($C126&gt;='H-32A-WP06 - Debt Service'!R$25,'H-32A-WP06 - Debt Service'!R$28/12,0)),"-")</f>
        <v>0</v>
      </c>
      <c r="V126" s="359">
        <f>IFERROR(IF(-SUM(V$21:V125)+V$16&lt;0.000001,0,IF($C126&gt;='H-32A-WP06 - Debt Service'!S$25,'H-32A-WP06 - Debt Service'!S$28/12,0)),"-")</f>
        <v>0</v>
      </c>
      <c r="W126" s="359">
        <f>IFERROR(IF(-SUM(W$21:W125)+W$16&lt;0.000001,0,IF($C126&gt;='H-32A-WP06 - Debt Service'!T$25,'H-32A-WP06 - Debt Service'!T$28/12,0)),"-")</f>
        <v>0</v>
      </c>
      <c r="X126" s="359">
        <f>IFERROR(IF(-SUM(X$21:X125)+X$16&lt;0.000001,0,IF($C126&gt;='H-32A-WP06 - Debt Service'!U$25,'H-32A-WP06 - Debt Service'!U$28/12,0)),"-")</f>
        <v>0</v>
      </c>
      <c r="Y126" s="359">
        <f>IFERROR(IF(-SUM(Y$21:Y125)+Y$16&lt;0.000001,0,IF($C126&gt;='H-32A-WP06 - Debt Service'!W$25,'H-32A-WP06 - Debt Service'!V$28/12,0)),"-")</f>
        <v>0</v>
      </c>
      <c r="Z126" s="359">
        <f>IFERROR(IF(-SUM(Z$21:Z125)+Z$16&lt;0.000001,0,IF($C126&gt;='H-32A-WP06 - Debt Service'!W$25,'H-32A-WP06 - Debt Service'!W$28/12,0)),"-")</f>
        <v>0</v>
      </c>
      <c r="AA126" s="359">
        <f>IFERROR(IF(-SUM(AA$21:AA125)+AA$16&lt;0.000001,0,IF($C126&gt;='H-32A-WP06 - Debt Service'!Y$25,'H-32A-WP06 - Debt Service'!X$28/12,0)),"-")</f>
        <v>0</v>
      </c>
      <c r="AB126" s="359">
        <f>IFERROR(IF(-SUM(AB$21:AB125)+AB$16&lt;0.000001,0,IF($C126&gt;='H-32A-WP06 - Debt Service'!Y$25,'H-32A-WP06 - Debt Service'!Y$28/12,0)),"-")</f>
        <v>0</v>
      </c>
      <c r="AC126" s="359">
        <f>IFERROR(IF(-SUM(AC$21:AC125)+AC$16&lt;0.000001,0,IF($C126&gt;='H-32A-WP06 - Debt Service'!Z$25,'H-32A-WP06 - Debt Service'!Z$28/12,0)),"-")</f>
        <v>0</v>
      </c>
      <c r="AD126" s="359">
        <f>IFERROR(IF(-SUM(AD$21:AD125)+AD$16&lt;0.000001,0,IF($C126&gt;='H-32A-WP06 - Debt Service'!AB$25,'H-32A-WP06 - Debt Service'!AA$28/12,0)),"-")</f>
        <v>0</v>
      </c>
      <c r="AE126" s="359">
        <f>IFERROR(IF(-SUM(AE$21:AE125)+AE$16&lt;0.000001,0,IF($C126&gt;='H-32A-WP06 - Debt Service'!AC$25,'H-32A-WP06 - Debt Service'!AB$28/12,0)),"-")</f>
        <v>0</v>
      </c>
      <c r="AF126" s="359">
        <f>IFERROR(IF(-SUM(AF$21:AF125)+AF$16&lt;0.000001,0,IF($C126&gt;='H-32A-WP06 - Debt Service'!AD$25,'H-32A-WP06 - Debt Service'!AC$28/12,0)),"-")</f>
        <v>0</v>
      </c>
    </row>
    <row r="127" spans="2:32">
      <c r="B127" s="351">
        <f t="shared" si="4"/>
        <v>2027</v>
      </c>
      <c r="C127" s="368">
        <f t="shared" si="6"/>
        <v>46692</v>
      </c>
      <c r="D127" s="735">
        <v>216215.22115809171</v>
      </c>
      <c r="E127" s="359">
        <f>IFERROR(IF(-SUM(E$33:E126)+E$16&lt;0.000001,0,IF($C127&gt;='H-32A-WP06 - Debt Service'!C$25,'H-32A-WP06 - Debt Service'!C$28/12,0)),"-")</f>
        <v>0</v>
      </c>
      <c r="F127" s="359">
        <f>IFERROR(IF(-SUM(F$33:F126)+F$16&lt;0.000001,0,IF($C127&gt;='H-32A-WP06 - Debt Service'!D$25,'H-32A-WP06 - Debt Service'!D$28/12,0)),"-")</f>
        <v>0</v>
      </c>
      <c r="G127" s="359">
        <f>IFERROR(IF(-SUM(G$33:G126)+G$16&lt;0.000001,0,IF($C127&gt;='H-32A-WP06 - Debt Service'!E$25,'H-32A-WP06 - Debt Service'!E$28/12,0)),"-")</f>
        <v>0</v>
      </c>
      <c r="H127" s="359">
        <f>IFERROR(IF(-SUM(H$21:H126)+H$16&lt;0.000001,0,IF($C127&gt;='H-32A-WP06 - Debt Service'!F$25,'H-32A-WP06 - Debt Service'!F$28/12,0)),"-")</f>
        <v>0</v>
      </c>
      <c r="I127" s="359">
        <f>IFERROR(IF(-SUM(I$21:I126)+I$16&lt;0.000001,0,IF($C127&gt;='H-32A-WP06 - Debt Service'!G$25,'H-32A-WP06 - Debt Service'!G$28/12,0)),"-")</f>
        <v>0</v>
      </c>
      <c r="J127" s="359">
        <f>IFERROR(IF(-SUM(J$21:J126)+J$16&lt;0.000001,0,IF($C127&gt;='H-32A-WP06 - Debt Service'!H$25,'H-32A-WP06 - Debt Service'!H$28/12,0)),"-")</f>
        <v>0</v>
      </c>
      <c r="K127" s="359">
        <f>IFERROR(IF(-SUM(K$21:K126)+K$16&lt;0.000001,0,IF($C127&gt;='H-32A-WP06 - Debt Service'!I$25,'H-32A-WP06 - Debt Service'!I$28/12,0)),"-")</f>
        <v>0</v>
      </c>
      <c r="L127" s="359">
        <f>IFERROR(IF(-SUM(L$21:L126)+L$16&lt;0.000001,0,IF($C127&gt;='H-32A-WP06 - Debt Service'!J$25,'H-32A-WP06 - Debt Service'!J$28/12,0)),"-")</f>
        <v>0</v>
      </c>
      <c r="M127" s="359">
        <f>IFERROR(IF(-SUM(M$21:M126)+M$16&lt;0.000001,0,IF($C127&gt;='H-32A-WP06 - Debt Service'!K$25,'H-32A-WP06 - Debt Service'!K$28/12,0)),"-")</f>
        <v>0</v>
      </c>
      <c r="N127" s="359">
        <f>IFERROR(IF(-SUM(N$21:N126)+N$16&lt;0.000001,0,IF($C127&gt;='H-32A-WP06 - Debt Service'!L$25,'H-32A-WP06 - Debt Service'!L$28/12,0)),"-")</f>
        <v>0</v>
      </c>
      <c r="O127" s="359">
        <f>IFERROR(IF(-SUM(O$21:O126)+O$16&lt;0.000001,0,IF($C127&gt;='H-32A-WP06 - Debt Service'!M$25,'H-32A-WP06 - Debt Service'!M$28/12,0)),"-")</f>
        <v>0</v>
      </c>
      <c r="P127" s="359">
        <f>IFERROR(IF(-SUM(P$21:P126)+P$16&lt;0.000001,0,IF($C127&gt;='H-32A-WP06 - Debt Service'!N$25,'H-32A-WP06 - Debt Service'!N$28/12,0)),"-")</f>
        <v>0</v>
      </c>
      <c r="Q127" s="449"/>
      <c r="R127" s="351">
        <f t="shared" si="5"/>
        <v>2027</v>
      </c>
      <c r="S127" s="368">
        <f t="shared" si="7"/>
        <v>46692</v>
      </c>
      <c r="T127" s="735">
        <v>0</v>
      </c>
      <c r="U127" s="359">
        <f>IFERROR(IF(-SUM(U$33:U126)+U$16&lt;0.000001,0,IF($C127&gt;='H-32A-WP06 - Debt Service'!R$25,'H-32A-WP06 - Debt Service'!R$28/12,0)),"-")</f>
        <v>0</v>
      </c>
      <c r="V127" s="359">
        <f>IFERROR(IF(-SUM(V$21:V126)+V$16&lt;0.000001,0,IF($C127&gt;='H-32A-WP06 - Debt Service'!S$25,'H-32A-WP06 - Debt Service'!S$28/12,0)),"-")</f>
        <v>0</v>
      </c>
      <c r="W127" s="359">
        <f>IFERROR(IF(-SUM(W$21:W126)+W$16&lt;0.000001,0,IF($C127&gt;='H-32A-WP06 - Debt Service'!T$25,'H-32A-WP06 - Debt Service'!T$28/12,0)),"-")</f>
        <v>0</v>
      </c>
      <c r="X127" s="359">
        <f>IFERROR(IF(-SUM(X$21:X126)+X$16&lt;0.000001,0,IF($C127&gt;='H-32A-WP06 - Debt Service'!U$25,'H-32A-WP06 - Debt Service'!U$28/12,0)),"-")</f>
        <v>0</v>
      </c>
      <c r="Y127" s="359">
        <f>IFERROR(IF(-SUM(Y$21:Y126)+Y$16&lt;0.000001,0,IF($C127&gt;='H-32A-WP06 - Debt Service'!W$25,'H-32A-WP06 - Debt Service'!V$28/12,0)),"-")</f>
        <v>0</v>
      </c>
      <c r="Z127" s="359">
        <f>IFERROR(IF(-SUM(Z$21:Z126)+Z$16&lt;0.000001,0,IF($C127&gt;='H-32A-WP06 - Debt Service'!W$25,'H-32A-WP06 - Debt Service'!W$28/12,0)),"-")</f>
        <v>0</v>
      </c>
      <c r="AA127" s="359">
        <f>IFERROR(IF(-SUM(AA$21:AA126)+AA$16&lt;0.000001,0,IF($C127&gt;='H-32A-WP06 - Debt Service'!Y$25,'H-32A-WP06 - Debt Service'!X$28/12,0)),"-")</f>
        <v>0</v>
      </c>
      <c r="AB127" s="359">
        <f>IFERROR(IF(-SUM(AB$21:AB126)+AB$16&lt;0.000001,0,IF($C127&gt;='H-32A-WP06 - Debt Service'!Y$25,'H-32A-WP06 - Debt Service'!Y$28/12,0)),"-")</f>
        <v>0</v>
      </c>
      <c r="AC127" s="359">
        <f>IFERROR(IF(-SUM(AC$21:AC126)+AC$16&lt;0.000001,0,IF($C127&gt;='H-32A-WP06 - Debt Service'!Z$25,'H-32A-WP06 - Debt Service'!Z$28/12,0)),"-")</f>
        <v>0</v>
      </c>
      <c r="AD127" s="359">
        <f>IFERROR(IF(-SUM(AD$21:AD126)+AD$16&lt;0.000001,0,IF($C127&gt;='H-32A-WP06 - Debt Service'!AB$25,'H-32A-WP06 - Debt Service'!AA$28/12,0)),"-")</f>
        <v>0</v>
      </c>
      <c r="AE127" s="359">
        <f>IFERROR(IF(-SUM(AE$21:AE126)+AE$16&lt;0.000001,0,IF($C127&gt;='H-32A-WP06 - Debt Service'!AC$25,'H-32A-WP06 - Debt Service'!AB$28/12,0)),"-")</f>
        <v>0</v>
      </c>
      <c r="AF127" s="359">
        <f>IFERROR(IF(-SUM(AF$21:AF126)+AF$16&lt;0.000001,0,IF($C127&gt;='H-32A-WP06 - Debt Service'!AD$25,'H-32A-WP06 - Debt Service'!AC$28/12,0)),"-")</f>
        <v>0</v>
      </c>
    </row>
    <row r="128" spans="2:32">
      <c r="B128" s="351">
        <f t="shared" si="4"/>
        <v>2027</v>
      </c>
      <c r="C128" s="368">
        <f t="shared" si="6"/>
        <v>46722</v>
      </c>
      <c r="D128" s="735">
        <v>216215.22115809171</v>
      </c>
      <c r="E128" s="359">
        <f>IFERROR(IF(-SUM(E$33:E127)+E$16&lt;0.000001,0,IF($C128&gt;='H-32A-WP06 - Debt Service'!C$25,'H-32A-WP06 - Debt Service'!C$28/12,0)),"-")</f>
        <v>0</v>
      </c>
      <c r="F128" s="359">
        <f>IFERROR(IF(-SUM(F$33:F127)+F$16&lt;0.000001,0,IF($C128&gt;='H-32A-WP06 - Debt Service'!D$25,'H-32A-WP06 - Debt Service'!D$28/12,0)),"-")</f>
        <v>0</v>
      </c>
      <c r="G128" s="359">
        <f>IFERROR(IF(-SUM(G$33:G127)+G$16&lt;0.000001,0,IF($C128&gt;='H-32A-WP06 - Debt Service'!E$25,'H-32A-WP06 - Debt Service'!E$28/12,0)),"-")</f>
        <v>0</v>
      </c>
      <c r="H128" s="359">
        <f>IFERROR(IF(-SUM(H$21:H127)+H$16&lt;0.000001,0,IF($C128&gt;='H-32A-WP06 - Debt Service'!F$25,'H-32A-WP06 - Debt Service'!F$28/12,0)),"-")</f>
        <v>0</v>
      </c>
      <c r="I128" s="359">
        <f>IFERROR(IF(-SUM(I$21:I127)+I$16&lt;0.000001,0,IF($C128&gt;='H-32A-WP06 - Debt Service'!G$25,'H-32A-WP06 - Debt Service'!G$28/12,0)),"-")</f>
        <v>0</v>
      </c>
      <c r="J128" s="359">
        <f>IFERROR(IF(-SUM(J$21:J127)+J$16&lt;0.000001,0,IF($C128&gt;='H-32A-WP06 - Debt Service'!H$25,'H-32A-WP06 - Debt Service'!H$28/12,0)),"-")</f>
        <v>0</v>
      </c>
      <c r="K128" s="359">
        <f>IFERROR(IF(-SUM(K$21:K127)+K$16&lt;0.000001,0,IF($C128&gt;='H-32A-WP06 - Debt Service'!I$25,'H-32A-WP06 - Debt Service'!I$28/12,0)),"-")</f>
        <v>0</v>
      </c>
      <c r="L128" s="359">
        <f>IFERROR(IF(-SUM(L$21:L127)+L$16&lt;0.000001,0,IF($C128&gt;='H-32A-WP06 - Debt Service'!J$25,'H-32A-WP06 - Debt Service'!J$28/12,0)),"-")</f>
        <v>0</v>
      </c>
      <c r="M128" s="359">
        <f>IFERROR(IF(-SUM(M$21:M127)+M$16&lt;0.000001,0,IF($C128&gt;='H-32A-WP06 - Debt Service'!K$25,'H-32A-WP06 - Debt Service'!K$28/12,0)),"-")</f>
        <v>0</v>
      </c>
      <c r="N128" s="359">
        <f>IFERROR(IF(-SUM(N$21:N127)+N$16&lt;0.000001,0,IF($C128&gt;='H-32A-WP06 - Debt Service'!L$25,'H-32A-WP06 - Debt Service'!L$28/12,0)),"-")</f>
        <v>0</v>
      </c>
      <c r="O128" s="359">
        <f>IFERROR(IF(-SUM(O$21:O127)+O$16&lt;0.000001,0,IF($C128&gt;='H-32A-WP06 - Debt Service'!M$25,'H-32A-WP06 - Debt Service'!M$28/12,0)),"-")</f>
        <v>0</v>
      </c>
      <c r="P128" s="359">
        <f>IFERROR(IF(-SUM(P$21:P127)+P$16&lt;0.000001,0,IF($C128&gt;='H-32A-WP06 - Debt Service'!N$25,'H-32A-WP06 - Debt Service'!N$28/12,0)),"-")</f>
        <v>0</v>
      </c>
      <c r="Q128" s="449"/>
      <c r="R128" s="351">
        <f t="shared" si="5"/>
        <v>2027</v>
      </c>
      <c r="S128" s="368">
        <f t="shared" si="7"/>
        <v>46722</v>
      </c>
      <c r="T128" s="735">
        <v>0</v>
      </c>
      <c r="U128" s="359">
        <f>IFERROR(IF(-SUM(U$33:U127)+U$16&lt;0.000001,0,IF($C128&gt;='H-32A-WP06 - Debt Service'!R$25,'H-32A-WP06 - Debt Service'!R$28/12,0)),"-")</f>
        <v>0</v>
      </c>
      <c r="V128" s="359">
        <f>IFERROR(IF(-SUM(V$21:V127)+V$16&lt;0.000001,0,IF($C128&gt;='H-32A-WP06 - Debt Service'!S$25,'H-32A-WP06 - Debt Service'!S$28/12,0)),"-")</f>
        <v>0</v>
      </c>
      <c r="W128" s="359">
        <f>IFERROR(IF(-SUM(W$21:W127)+W$16&lt;0.000001,0,IF($C128&gt;='H-32A-WP06 - Debt Service'!T$25,'H-32A-WP06 - Debt Service'!T$28/12,0)),"-")</f>
        <v>0</v>
      </c>
      <c r="X128" s="359">
        <f>IFERROR(IF(-SUM(X$21:X127)+X$16&lt;0.000001,0,IF($C128&gt;='H-32A-WP06 - Debt Service'!U$25,'H-32A-WP06 - Debt Service'!U$28/12,0)),"-")</f>
        <v>0</v>
      </c>
      <c r="Y128" s="359">
        <f>IFERROR(IF(-SUM(Y$21:Y127)+Y$16&lt;0.000001,0,IF($C128&gt;='H-32A-WP06 - Debt Service'!W$25,'H-32A-WP06 - Debt Service'!V$28/12,0)),"-")</f>
        <v>0</v>
      </c>
      <c r="Z128" s="359">
        <f>IFERROR(IF(-SUM(Z$21:Z127)+Z$16&lt;0.000001,0,IF($C128&gt;='H-32A-WP06 - Debt Service'!W$25,'H-32A-WP06 - Debt Service'!W$28/12,0)),"-")</f>
        <v>0</v>
      </c>
      <c r="AA128" s="359">
        <f>IFERROR(IF(-SUM(AA$21:AA127)+AA$16&lt;0.000001,0,IF($C128&gt;='H-32A-WP06 - Debt Service'!Y$25,'H-32A-WP06 - Debt Service'!X$28/12,0)),"-")</f>
        <v>0</v>
      </c>
      <c r="AB128" s="359">
        <f>IFERROR(IF(-SUM(AB$21:AB127)+AB$16&lt;0.000001,0,IF($C128&gt;='H-32A-WP06 - Debt Service'!Y$25,'H-32A-WP06 - Debt Service'!Y$28/12,0)),"-")</f>
        <v>0</v>
      </c>
      <c r="AC128" s="359">
        <f>IFERROR(IF(-SUM(AC$21:AC127)+AC$16&lt;0.000001,0,IF($C128&gt;='H-32A-WP06 - Debt Service'!Z$25,'H-32A-WP06 - Debt Service'!Z$28/12,0)),"-")</f>
        <v>0</v>
      </c>
      <c r="AD128" s="359">
        <f>IFERROR(IF(-SUM(AD$21:AD127)+AD$16&lt;0.000001,0,IF($C128&gt;='H-32A-WP06 - Debt Service'!AB$25,'H-32A-WP06 - Debt Service'!AA$28/12,0)),"-")</f>
        <v>0</v>
      </c>
      <c r="AE128" s="359">
        <f>IFERROR(IF(-SUM(AE$21:AE127)+AE$16&lt;0.000001,0,IF($C128&gt;='H-32A-WP06 - Debt Service'!AC$25,'H-32A-WP06 - Debt Service'!AB$28/12,0)),"-")</f>
        <v>0</v>
      </c>
      <c r="AF128" s="359">
        <f>IFERROR(IF(-SUM(AF$21:AF127)+AF$16&lt;0.000001,0,IF($C128&gt;='H-32A-WP06 - Debt Service'!AD$25,'H-32A-WP06 - Debt Service'!AC$28/12,0)),"-")</f>
        <v>0</v>
      </c>
    </row>
    <row r="129" spans="2:32">
      <c r="B129" s="351">
        <f t="shared" si="4"/>
        <v>2028</v>
      </c>
      <c r="C129" s="368">
        <f t="shared" si="6"/>
        <v>46753</v>
      </c>
      <c r="D129" s="735">
        <v>216215.22115809171</v>
      </c>
      <c r="E129" s="359">
        <f>IFERROR(IF(-SUM(E$33:E128)+E$16&lt;0.000001,0,IF($C129&gt;='H-32A-WP06 - Debt Service'!C$25,'H-32A-WP06 - Debt Service'!C$28/12,0)),"-")</f>
        <v>0</v>
      </c>
      <c r="F129" s="359">
        <f>IFERROR(IF(-SUM(F$33:F128)+F$16&lt;0.000001,0,IF($C129&gt;='H-32A-WP06 - Debt Service'!D$25,'H-32A-WP06 - Debt Service'!D$28/12,0)),"-")</f>
        <v>0</v>
      </c>
      <c r="G129" s="359">
        <f>IFERROR(IF(-SUM(G$33:G128)+G$16&lt;0.000001,0,IF($C129&gt;='H-32A-WP06 - Debt Service'!E$25,'H-32A-WP06 - Debt Service'!E$28/12,0)),"-")</f>
        <v>0</v>
      </c>
      <c r="H129" s="359">
        <f>IFERROR(IF(-SUM(H$21:H128)+H$16&lt;0.000001,0,IF($C129&gt;='H-32A-WP06 - Debt Service'!F$25,'H-32A-WP06 - Debt Service'!F$28/12,0)),"-")</f>
        <v>0</v>
      </c>
      <c r="I129" s="359">
        <f>IFERROR(IF(-SUM(I$21:I128)+I$16&lt;0.000001,0,IF($C129&gt;='H-32A-WP06 - Debt Service'!G$25,'H-32A-WP06 - Debt Service'!G$28/12,0)),"-")</f>
        <v>0</v>
      </c>
      <c r="J129" s="359">
        <f>IFERROR(IF(-SUM(J$21:J128)+J$16&lt;0.000001,0,IF($C129&gt;='H-32A-WP06 - Debt Service'!H$25,'H-32A-WP06 - Debt Service'!H$28/12,0)),"-")</f>
        <v>0</v>
      </c>
      <c r="K129" s="359">
        <f>IFERROR(IF(-SUM(K$21:K128)+K$16&lt;0.000001,0,IF($C129&gt;='H-32A-WP06 - Debt Service'!I$25,'H-32A-WP06 - Debt Service'!I$28/12,0)),"-")</f>
        <v>0</v>
      </c>
      <c r="L129" s="359">
        <f>IFERROR(IF(-SUM(L$21:L128)+L$16&lt;0.000001,0,IF($C129&gt;='H-32A-WP06 - Debt Service'!J$25,'H-32A-WP06 - Debt Service'!J$28/12,0)),"-")</f>
        <v>0</v>
      </c>
      <c r="M129" s="359">
        <f>IFERROR(IF(-SUM(M$21:M128)+M$16&lt;0.000001,0,IF($C129&gt;='H-32A-WP06 - Debt Service'!K$25,'H-32A-WP06 - Debt Service'!K$28/12,0)),"-")</f>
        <v>0</v>
      </c>
      <c r="N129" s="359">
        <f>IFERROR(IF(-SUM(N$21:N128)+N$16&lt;0.000001,0,IF($C129&gt;='H-32A-WP06 - Debt Service'!L$25,'H-32A-WP06 - Debt Service'!L$28/12,0)),"-")</f>
        <v>0</v>
      </c>
      <c r="O129" s="359">
        <f>IFERROR(IF(-SUM(O$21:O128)+O$16&lt;0.000001,0,IF($C129&gt;='H-32A-WP06 - Debt Service'!M$25,'H-32A-WP06 - Debt Service'!M$28/12,0)),"-")</f>
        <v>0</v>
      </c>
      <c r="P129" s="359">
        <f>IFERROR(IF(-SUM(P$21:P128)+P$16&lt;0.000001,0,IF($C129&gt;='H-32A-WP06 - Debt Service'!N$25,'H-32A-WP06 - Debt Service'!N$28/12,0)),"-")</f>
        <v>0</v>
      </c>
      <c r="Q129" s="449"/>
      <c r="R129" s="351">
        <f t="shared" si="5"/>
        <v>2028</v>
      </c>
      <c r="S129" s="368">
        <f t="shared" si="7"/>
        <v>46753</v>
      </c>
      <c r="T129" s="735">
        <v>0</v>
      </c>
      <c r="U129" s="359">
        <f>IFERROR(IF(-SUM(U$33:U128)+U$16&lt;0.000001,0,IF($C129&gt;='H-32A-WP06 - Debt Service'!R$25,'H-32A-WP06 - Debt Service'!R$28/12,0)),"-")</f>
        <v>0</v>
      </c>
      <c r="V129" s="359">
        <f>IFERROR(IF(-SUM(V$21:V128)+V$16&lt;0.000001,0,IF($C129&gt;='H-32A-WP06 - Debt Service'!S$25,'H-32A-WP06 - Debt Service'!S$28/12,0)),"-")</f>
        <v>0</v>
      </c>
      <c r="W129" s="359">
        <f>IFERROR(IF(-SUM(W$21:W128)+W$16&lt;0.000001,0,IF($C129&gt;='H-32A-WP06 - Debt Service'!T$25,'H-32A-WP06 - Debt Service'!T$28/12,0)),"-")</f>
        <v>0</v>
      </c>
      <c r="X129" s="359">
        <f>IFERROR(IF(-SUM(X$21:X128)+X$16&lt;0.000001,0,IF($C129&gt;='H-32A-WP06 - Debt Service'!U$25,'H-32A-WP06 - Debt Service'!U$28/12,0)),"-")</f>
        <v>0</v>
      </c>
      <c r="Y129" s="359">
        <f>IFERROR(IF(-SUM(Y$21:Y128)+Y$16&lt;0.000001,0,IF($C129&gt;='H-32A-WP06 - Debt Service'!W$25,'H-32A-WP06 - Debt Service'!V$28/12,0)),"-")</f>
        <v>0</v>
      </c>
      <c r="Z129" s="359">
        <f>IFERROR(IF(-SUM(Z$21:Z128)+Z$16&lt;0.000001,0,IF($C129&gt;='H-32A-WP06 - Debt Service'!W$25,'H-32A-WP06 - Debt Service'!W$28/12,0)),"-")</f>
        <v>0</v>
      </c>
      <c r="AA129" s="359">
        <f>IFERROR(IF(-SUM(AA$21:AA128)+AA$16&lt;0.000001,0,IF($C129&gt;='H-32A-WP06 - Debt Service'!Y$25,'H-32A-WP06 - Debt Service'!X$28/12,0)),"-")</f>
        <v>0</v>
      </c>
      <c r="AB129" s="359">
        <f>IFERROR(IF(-SUM(AB$21:AB128)+AB$16&lt;0.000001,0,IF($C129&gt;='H-32A-WP06 - Debt Service'!Y$25,'H-32A-WP06 - Debt Service'!Y$28/12,0)),"-")</f>
        <v>0</v>
      </c>
      <c r="AC129" s="359">
        <f>IFERROR(IF(-SUM(AC$21:AC128)+AC$16&lt;0.000001,0,IF($C129&gt;='H-32A-WP06 - Debt Service'!Z$25,'H-32A-WP06 - Debt Service'!Z$28/12,0)),"-")</f>
        <v>0</v>
      </c>
      <c r="AD129" s="359">
        <f>IFERROR(IF(-SUM(AD$21:AD128)+AD$16&lt;0.000001,0,IF($C129&gt;='H-32A-WP06 - Debt Service'!AB$25,'H-32A-WP06 - Debt Service'!AA$28/12,0)),"-")</f>
        <v>0</v>
      </c>
      <c r="AE129" s="359">
        <f>IFERROR(IF(-SUM(AE$21:AE128)+AE$16&lt;0.000001,0,IF($C129&gt;='H-32A-WP06 - Debt Service'!AC$25,'H-32A-WP06 - Debt Service'!AB$28/12,0)),"-")</f>
        <v>0</v>
      </c>
      <c r="AF129" s="359">
        <f>IFERROR(IF(-SUM(AF$21:AF128)+AF$16&lt;0.000001,0,IF($C129&gt;='H-32A-WP06 - Debt Service'!AD$25,'H-32A-WP06 - Debt Service'!AC$28/12,0)),"-")</f>
        <v>0</v>
      </c>
    </row>
    <row r="130" spans="2:32">
      <c r="B130" s="351">
        <f t="shared" si="4"/>
        <v>2028</v>
      </c>
      <c r="C130" s="368">
        <f t="shared" si="6"/>
        <v>46784</v>
      </c>
      <c r="D130" s="735">
        <v>216215.22115809171</v>
      </c>
      <c r="E130" s="359">
        <f>IFERROR(IF(-SUM(E$33:E129)+E$16&lt;0.000001,0,IF($C130&gt;='H-32A-WP06 - Debt Service'!C$25,'H-32A-WP06 - Debt Service'!C$28/12,0)),"-")</f>
        <v>0</v>
      </c>
      <c r="F130" s="359">
        <f>IFERROR(IF(-SUM(F$33:F129)+F$16&lt;0.000001,0,IF($C130&gt;='H-32A-WP06 - Debt Service'!D$25,'H-32A-WP06 - Debt Service'!D$28/12,0)),"-")</f>
        <v>0</v>
      </c>
      <c r="G130" s="359">
        <f>IFERROR(IF(-SUM(G$33:G129)+G$16&lt;0.000001,0,IF($C130&gt;='H-32A-WP06 - Debt Service'!E$25,'H-32A-WP06 - Debt Service'!E$28/12,0)),"-")</f>
        <v>0</v>
      </c>
      <c r="H130" s="359">
        <f>IFERROR(IF(-SUM(H$21:H129)+H$16&lt;0.000001,0,IF($C130&gt;='H-32A-WP06 - Debt Service'!F$25,'H-32A-WP06 - Debt Service'!F$28/12,0)),"-")</f>
        <v>0</v>
      </c>
      <c r="I130" s="359">
        <f>IFERROR(IF(-SUM(I$21:I129)+I$16&lt;0.000001,0,IF($C130&gt;='H-32A-WP06 - Debt Service'!G$25,'H-32A-WP06 - Debt Service'!G$28/12,0)),"-")</f>
        <v>0</v>
      </c>
      <c r="J130" s="359">
        <f>IFERROR(IF(-SUM(J$21:J129)+J$16&lt;0.000001,0,IF($C130&gt;='H-32A-WP06 - Debt Service'!H$25,'H-32A-WP06 - Debt Service'!H$28/12,0)),"-")</f>
        <v>0</v>
      </c>
      <c r="K130" s="359">
        <f>IFERROR(IF(-SUM(K$21:K129)+K$16&lt;0.000001,0,IF($C130&gt;='H-32A-WP06 - Debt Service'!I$25,'H-32A-WP06 - Debt Service'!I$28/12,0)),"-")</f>
        <v>0</v>
      </c>
      <c r="L130" s="359">
        <f>IFERROR(IF(-SUM(L$21:L129)+L$16&lt;0.000001,0,IF($C130&gt;='H-32A-WP06 - Debt Service'!J$25,'H-32A-WP06 - Debt Service'!J$28/12,0)),"-")</f>
        <v>0</v>
      </c>
      <c r="M130" s="359">
        <f>IFERROR(IF(-SUM(M$21:M129)+M$16&lt;0.000001,0,IF($C130&gt;='H-32A-WP06 - Debt Service'!K$25,'H-32A-WP06 - Debt Service'!K$28/12,0)),"-")</f>
        <v>0</v>
      </c>
      <c r="N130" s="359">
        <f>IFERROR(IF(-SUM(N$21:N129)+N$16&lt;0.000001,0,IF($C130&gt;='H-32A-WP06 - Debt Service'!L$25,'H-32A-WP06 - Debt Service'!L$28/12,0)),"-")</f>
        <v>0</v>
      </c>
      <c r="O130" s="359">
        <f>IFERROR(IF(-SUM(O$21:O129)+O$16&lt;0.000001,0,IF($C130&gt;='H-32A-WP06 - Debt Service'!M$25,'H-32A-WP06 - Debt Service'!M$28/12,0)),"-")</f>
        <v>0</v>
      </c>
      <c r="P130" s="359">
        <f>IFERROR(IF(-SUM(P$21:P129)+P$16&lt;0.000001,0,IF($C130&gt;='H-32A-WP06 - Debt Service'!N$25,'H-32A-WP06 - Debt Service'!N$28/12,0)),"-")</f>
        <v>0</v>
      </c>
      <c r="Q130" s="449"/>
      <c r="R130" s="351">
        <f t="shared" si="5"/>
        <v>2028</v>
      </c>
      <c r="S130" s="368">
        <f t="shared" si="7"/>
        <v>46784</v>
      </c>
      <c r="T130" s="735">
        <v>0</v>
      </c>
      <c r="U130" s="359">
        <f>IFERROR(IF(-SUM(U$33:U129)+U$16&lt;0.000001,0,IF($C130&gt;='H-32A-WP06 - Debt Service'!R$25,'H-32A-WP06 - Debt Service'!R$28/12,0)),"-")</f>
        <v>0</v>
      </c>
      <c r="V130" s="359">
        <f>IFERROR(IF(-SUM(V$21:V129)+V$16&lt;0.000001,0,IF($C130&gt;='H-32A-WP06 - Debt Service'!S$25,'H-32A-WP06 - Debt Service'!S$28/12,0)),"-")</f>
        <v>0</v>
      </c>
      <c r="W130" s="359">
        <f>IFERROR(IF(-SUM(W$21:W129)+W$16&lt;0.000001,0,IF($C130&gt;='H-32A-WP06 - Debt Service'!T$25,'H-32A-WP06 - Debt Service'!T$28/12,0)),"-")</f>
        <v>0</v>
      </c>
      <c r="X130" s="359">
        <f>IFERROR(IF(-SUM(X$21:X129)+X$16&lt;0.000001,0,IF($C130&gt;='H-32A-WP06 - Debt Service'!U$25,'H-32A-WP06 - Debt Service'!U$28/12,0)),"-")</f>
        <v>0</v>
      </c>
      <c r="Y130" s="359">
        <f>IFERROR(IF(-SUM(Y$21:Y129)+Y$16&lt;0.000001,0,IF($C130&gt;='H-32A-WP06 - Debt Service'!W$25,'H-32A-WP06 - Debt Service'!V$28/12,0)),"-")</f>
        <v>0</v>
      </c>
      <c r="Z130" s="359">
        <f>IFERROR(IF(-SUM(Z$21:Z129)+Z$16&lt;0.000001,0,IF($C130&gt;='H-32A-WP06 - Debt Service'!W$25,'H-32A-WP06 - Debt Service'!W$28/12,0)),"-")</f>
        <v>0</v>
      </c>
      <c r="AA130" s="359">
        <f>IFERROR(IF(-SUM(AA$21:AA129)+AA$16&lt;0.000001,0,IF($C130&gt;='H-32A-WP06 - Debt Service'!Y$25,'H-32A-WP06 - Debt Service'!X$28/12,0)),"-")</f>
        <v>0</v>
      </c>
      <c r="AB130" s="359">
        <f>IFERROR(IF(-SUM(AB$21:AB129)+AB$16&lt;0.000001,0,IF($C130&gt;='H-32A-WP06 - Debt Service'!Y$25,'H-32A-WP06 - Debt Service'!Y$28/12,0)),"-")</f>
        <v>0</v>
      </c>
      <c r="AC130" s="359">
        <f>IFERROR(IF(-SUM(AC$21:AC129)+AC$16&lt;0.000001,0,IF($C130&gt;='H-32A-WP06 - Debt Service'!Z$25,'H-32A-WP06 - Debt Service'!Z$28/12,0)),"-")</f>
        <v>0</v>
      </c>
      <c r="AD130" s="359">
        <f>IFERROR(IF(-SUM(AD$21:AD129)+AD$16&lt;0.000001,0,IF($C130&gt;='H-32A-WP06 - Debt Service'!AB$25,'H-32A-WP06 - Debt Service'!AA$28/12,0)),"-")</f>
        <v>0</v>
      </c>
      <c r="AE130" s="359">
        <f>IFERROR(IF(-SUM(AE$21:AE129)+AE$16&lt;0.000001,0,IF($C130&gt;='H-32A-WP06 - Debt Service'!AC$25,'H-32A-WP06 - Debt Service'!AB$28/12,0)),"-")</f>
        <v>0</v>
      </c>
      <c r="AF130" s="359">
        <f>IFERROR(IF(-SUM(AF$21:AF129)+AF$16&lt;0.000001,0,IF($C130&gt;='H-32A-WP06 - Debt Service'!AD$25,'H-32A-WP06 - Debt Service'!AC$28/12,0)),"-")</f>
        <v>0</v>
      </c>
    </row>
    <row r="131" spans="2:32">
      <c r="B131" s="351">
        <f t="shared" si="4"/>
        <v>2028</v>
      </c>
      <c r="C131" s="368">
        <f t="shared" si="6"/>
        <v>46813</v>
      </c>
      <c r="D131" s="735">
        <v>216215.22115809171</v>
      </c>
      <c r="E131" s="359">
        <f>IFERROR(IF(-SUM(E$33:E130)+E$16&lt;0.000001,0,IF($C131&gt;='H-32A-WP06 - Debt Service'!C$25,'H-32A-WP06 - Debt Service'!C$28/12,0)),"-")</f>
        <v>0</v>
      </c>
      <c r="F131" s="359">
        <f>IFERROR(IF(-SUM(F$33:F130)+F$16&lt;0.000001,0,IF($C131&gt;='H-32A-WP06 - Debt Service'!D$25,'H-32A-WP06 - Debt Service'!D$28/12,0)),"-")</f>
        <v>0</v>
      </c>
      <c r="G131" s="359">
        <f>IFERROR(IF(-SUM(G$33:G130)+G$16&lt;0.000001,0,IF($C131&gt;='H-32A-WP06 - Debt Service'!E$25,'H-32A-WP06 - Debt Service'!E$28/12,0)),"-")</f>
        <v>0</v>
      </c>
      <c r="H131" s="359">
        <f>IFERROR(IF(-SUM(H$21:H130)+H$16&lt;0.000001,0,IF($C131&gt;='H-32A-WP06 - Debt Service'!F$25,'H-32A-WP06 - Debt Service'!F$28/12,0)),"-")</f>
        <v>0</v>
      </c>
      <c r="I131" s="359">
        <f>IFERROR(IF(-SUM(I$21:I130)+I$16&lt;0.000001,0,IF($C131&gt;='H-32A-WP06 - Debt Service'!G$25,'H-32A-WP06 - Debt Service'!G$28/12,0)),"-")</f>
        <v>0</v>
      </c>
      <c r="J131" s="359">
        <f>IFERROR(IF(-SUM(J$21:J130)+J$16&lt;0.000001,0,IF($C131&gt;='H-32A-WP06 - Debt Service'!H$25,'H-32A-WP06 - Debt Service'!H$28/12,0)),"-")</f>
        <v>0</v>
      </c>
      <c r="K131" s="359">
        <f>IFERROR(IF(-SUM(K$21:K130)+K$16&lt;0.000001,0,IF($C131&gt;='H-32A-WP06 - Debt Service'!I$25,'H-32A-WP06 - Debt Service'!I$28/12,0)),"-")</f>
        <v>0</v>
      </c>
      <c r="L131" s="359">
        <f>IFERROR(IF(-SUM(L$21:L130)+L$16&lt;0.000001,0,IF($C131&gt;='H-32A-WP06 - Debt Service'!J$25,'H-32A-WP06 - Debt Service'!J$28/12,0)),"-")</f>
        <v>0</v>
      </c>
      <c r="M131" s="359">
        <f>IFERROR(IF(-SUM(M$21:M130)+M$16&lt;0.000001,0,IF($C131&gt;='H-32A-WP06 - Debt Service'!K$25,'H-32A-WP06 - Debt Service'!K$28/12,0)),"-")</f>
        <v>0</v>
      </c>
      <c r="N131" s="359">
        <f>IFERROR(IF(-SUM(N$21:N130)+N$16&lt;0.000001,0,IF($C131&gt;='H-32A-WP06 - Debt Service'!L$25,'H-32A-WP06 - Debt Service'!L$28/12,0)),"-")</f>
        <v>0</v>
      </c>
      <c r="O131" s="359">
        <f>IFERROR(IF(-SUM(O$21:O130)+O$16&lt;0.000001,0,IF($C131&gt;='H-32A-WP06 - Debt Service'!M$25,'H-32A-WP06 - Debt Service'!M$28/12,0)),"-")</f>
        <v>0</v>
      </c>
      <c r="P131" s="359">
        <f>IFERROR(IF(-SUM(P$21:P130)+P$16&lt;0.000001,0,IF($C131&gt;='H-32A-WP06 - Debt Service'!N$25,'H-32A-WP06 - Debt Service'!N$28/12,0)),"-")</f>
        <v>0</v>
      </c>
      <c r="Q131" s="449"/>
      <c r="R131" s="351">
        <f t="shared" si="5"/>
        <v>2028</v>
      </c>
      <c r="S131" s="368">
        <f t="shared" si="7"/>
        <v>46813</v>
      </c>
      <c r="T131" s="368"/>
      <c r="U131" s="359">
        <f>IFERROR(IF(-SUM(U$33:U130)+U$16&lt;0.000001,0,IF($C131&gt;='H-32A-WP06 - Debt Service'!R$25,'H-32A-WP06 - Debt Service'!R$28/12,0)),"-")</f>
        <v>0</v>
      </c>
      <c r="V131" s="359">
        <f>IFERROR(IF(-SUM(V$21:V130)+V$16&lt;0.000001,0,IF($C131&gt;='H-32A-WP06 - Debt Service'!S$25,'H-32A-WP06 - Debt Service'!S$28/12,0)),"-")</f>
        <v>0</v>
      </c>
      <c r="W131" s="359">
        <f>IFERROR(IF(-SUM(W$21:W130)+W$16&lt;0.000001,0,IF($C131&gt;='H-32A-WP06 - Debt Service'!T$25,'H-32A-WP06 - Debt Service'!T$28/12,0)),"-")</f>
        <v>0</v>
      </c>
      <c r="X131" s="359">
        <f>IFERROR(IF(-SUM(X$21:X130)+X$16&lt;0.000001,0,IF($C131&gt;='H-32A-WP06 - Debt Service'!U$25,'H-32A-WP06 - Debt Service'!U$28/12,0)),"-")</f>
        <v>0</v>
      </c>
      <c r="Y131" s="359">
        <f>IFERROR(IF(-SUM(Y$21:Y130)+Y$16&lt;0.000001,0,IF($C131&gt;='H-32A-WP06 - Debt Service'!W$25,'H-32A-WP06 - Debt Service'!V$28/12,0)),"-")</f>
        <v>0</v>
      </c>
      <c r="Z131" s="359">
        <f>IFERROR(IF(-SUM(Z$21:Z130)+Z$16&lt;0.000001,0,IF($C131&gt;='H-32A-WP06 - Debt Service'!W$25,'H-32A-WP06 - Debt Service'!W$28/12,0)),"-")</f>
        <v>0</v>
      </c>
      <c r="AA131" s="359">
        <f>IFERROR(IF(-SUM(AA$21:AA130)+AA$16&lt;0.000001,0,IF($C131&gt;='H-32A-WP06 - Debt Service'!Y$25,'H-32A-WP06 - Debt Service'!X$28/12,0)),"-")</f>
        <v>0</v>
      </c>
      <c r="AB131" s="359">
        <f>IFERROR(IF(-SUM(AB$21:AB130)+AB$16&lt;0.000001,0,IF($C131&gt;='H-32A-WP06 - Debt Service'!Y$25,'H-32A-WP06 - Debt Service'!Y$28/12,0)),"-")</f>
        <v>0</v>
      </c>
      <c r="AC131" s="359">
        <f>IFERROR(IF(-SUM(AC$21:AC130)+AC$16&lt;0.000001,0,IF($C131&gt;='H-32A-WP06 - Debt Service'!Z$25,'H-32A-WP06 - Debt Service'!Z$28/12,0)),"-")</f>
        <v>0</v>
      </c>
      <c r="AD131" s="359">
        <f>IFERROR(IF(-SUM(AD$21:AD130)+AD$16&lt;0.000001,0,IF($C131&gt;='H-32A-WP06 - Debt Service'!AB$25,'H-32A-WP06 - Debt Service'!AA$28/12,0)),"-")</f>
        <v>0</v>
      </c>
      <c r="AE131" s="359">
        <f>IFERROR(IF(-SUM(AE$21:AE130)+AE$16&lt;0.000001,0,IF($C131&gt;='H-32A-WP06 - Debt Service'!AC$25,'H-32A-WP06 - Debt Service'!AB$28/12,0)),"-")</f>
        <v>0</v>
      </c>
      <c r="AF131" s="359">
        <f>IFERROR(IF(-SUM(AF$21:AF130)+AF$16&lt;0.000001,0,IF($C131&gt;='H-32A-WP06 - Debt Service'!AD$25,'H-32A-WP06 - Debt Service'!AC$28/12,0)),"-")</f>
        <v>0</v>
      </c>
    </row>
    <row r="132" spans="2:32">
      <c r="B132" s="351">
        <f t="shared" si="4"/>
        <v>2028</v>
      </c>
      <c r="C132" s="368">
        <f t="shared" si="6"/>
        <v>46844</v>
      </c>
      <c r="D132" s="735">
        <v>216215.22115809171</v>
      </c>
      <c r="E132" s="359">
        <f>IFERROR(IF(-SUM(E$33:E131)+E$16&lt;0.000001,0,IF($C132&gt;='H-32A-WP06 - Debt Service'!C$25,'H-32A-WP06 - Debt Service'!C$28/12,0)),"-")</f>
        <v>0</v>
      </c>
      <c r="F132" s="359">
        <f>IFERROR(IF(-SUM(F$33:F131)+F$16&lt;0.000001,0,IF($C132&gt;='H-32A-WP06 - Debt Service'!D$25,'H-32A-WP06 - Debt Service'!D$28/12,0)),"-")</f>
        <v>0</v>
      </c>
      <c r="G132" s="359">
        <f>IFERROR(IF(-SUM(G$33:G131)+G$16&lt;0.000001,0,IF($C132&gt;='H-32A-WP06 - Debt Service'!E$25,'H-32A-WP06 - Debt Service'!E$28/12,0)),"-")</f>
        <v>0</v>
      </c>
      <c r="H132" s="359">
        <f>IFERROR(IF(-SUM(H$21:H131)+H$16&lt;0.000001,0,IF($C132&gt;='H-32A-WP06 - Debt Service'!F$25,'H-32A-WP06 - Debt Service'!F$28/12,0)),"-")</f>
        <v>0</v>
      </c>
      <c r="I132" s="359">
        <f>IFERROR(IF(-SUM(I$21:I131)+I$16&lt;0.000001,0,IF($C132&gt;='H-32A-WP06 - Debt Service'!G$25,'H-32A-WP06 - Debt Service'!G$28/12,0)),"-")</f>
        <v>0</v>
      </c>
      <c r="J132" s="359">
        <f>IFERROR(IF(-SUM(J$21:J131)+J$16&lt;0.000001,0,IF($C132&gt;='H-32A-WP06 - Debt Service'!H$25,'H-32A-WP06 - Debt Service'!H$28/12,0)),"-")</f>
        <v>0</v>
      </c>
      <c r="K132" s="359">
        <f>IFERROR(IF(-SUM(K$21:K131)+K$16&lt;0.000001,0,IF($C132&gt;='H-32A-WP06 - Debt Service'!I$25,'H-32A-WP06 - Debt Service'!I$28/12,0)),"-")</f>
        <v>0</v>
      </c>
      <c r="L132" s="359">
        <f>IFERROR(IF(-SUM(L$21:L131)+L$16&lt;0.000001,0,IF($C132&gt;='H-32A-WP06 - Debt Service'!J$25,'H-32A-WP06 - Debt Service'!J$28/12,0)),"-")</f>
        <v>0</v>
      </c>
      <c r="M132" s="359">
        <f>IFERROR(IF(-SUM(M$21:M131)+M$16&lt;0.000001,0,IF($C132&gt;='H-32A-WP06 - Debt Service'!K$25,'H-32A-WP06 - Debt Service'!K$28/12,0)),"-")</f>
        <v>0</v>
      </c>
      <c r="N132" s="359">
        <f>IFERROR(IF(-SUM(N$21:N131)+N$16&lt;0.000001,0,IF($C132&gt;='H-32A-WP06 - Debt Service'!L$25,'H-32A-WP06 - Debt Service'!L$28/12,0)),"-")</f>
        <v>0</v>
      </c>
      <c r="O132" s="359">
        <f>IFERROR(IF(-SUM(O$21:O131)+O$16&lt;0.000001,0,IF($C132&gt;='H-32A-WP06 - Debt Service'!M$25,'H-32A-WP06 - Debt Service'!M$28/12,0)),"-")</f>
        <v>0</v>
      </c>
      <c r="P132" s="359">
        <f>IFERROR(IF(-SUM(P$21:P131)+P$16&lt;0.000001,0,IF($C132&gt;='H-32A-WP06 - Debt Service'!N$25,'H-32A-WP06 - Debt Service'!N$28/12,0)),"-")</f>
        <v>0</v>
      </c>
      <c r="Q132" s="449"/>
      <c r="R132" s="351">
        <f t="shared" si="5"/>
        <v>2028</v>
      </c>
      <c r="S132" s="368">
        <f t="shared" si="7"/>
        <v>46844</v>
      </c>
      <c r="T132" s="368"/>
      <c r="U132" s="359">
        <f>IFERROR(IF(-SUM(U$33:U131)+U$16&lt;0.000001,0,IF($C132&gt;='H-32A-WP06 - Debt Service'!R$25,'H-32A-WP06 - Debt Service'!R$28/12,0)),"-")</f>
        <v>0</v>
      </c>
      <c r="V132" s="359">
        <f>IFERROR(IF(-SUM(V$21:V131)+V$16&lt;0.000001,0,IF($C132&gt;='H-32A-WP06 - Debt Service'!S$25,'H-32A-WP06 - Debt Service'!S$28/12,0)),"-")</f>
        <v>0</v>
      </c>
      <c r="W132" s="359">
        <f>IFERROR(IF(-SUM(W$21:W131)+W$16&lt;0.000001,0,IF($C132&gt;='H-32A-WP06 - Debt Service'!T$25,'H-32A-WP06 - Debt Service'!T$28/12,0)),"-")</f>
        <v>0</v>
      </c>
      <c r="X132" s="359">
        <f>IFERROR(IF(-SUM(X$21:X131)+X$16&lt;0.000001,0,IF($C132&gt;='H-32A-WP06 - Debt Service'!U$25,'H-32A-WP06 - Debt Service'!U$28/12,0)),"-")</f>
        <v>0</v>
      </c>
      <c r="Y132" s="359">
        <f>IFERROR(IF(-SUM(Y$21:Y131)+Y$16&lt;0.000001,0,IF($C132&gt;='H-32A-WP06 - Debt Service'!W$25,'H-32A-WP06 - Debt Service'!V$28/12,0)),"-")</f>
        <v>0</v>
      </c>
      <c r="Z132" s="359">
        <f>IFERROR(IF(-SUM(Z$21:Z131)+Z$16&lt;0.000001,0,IF($C132&gt;='H-32A-WP06 - Debt Service'!W$25,'H-32A-WP06 - Debt Service'!W$28/12,0)),"-")</f>
        <v>0</v>
      </c>
      <c r="AA132" s="359">
        <f>IFERROR(IF(-SUM(AA$21:AA131)+AA$16&lt;0.000001,0,IF($C132&gt;='H-32A-WP06 - Debt Service'!Y$25,'H-32A-WP06 - Debt Service'!X$28/12,0)),"-")</f>
        <v>0</v>
      </c>
      <c r="AB132" s="359">
        <f>IFERROR(IF(-SUM(AB$21:AB131)+AB$16&lt;0.000001,0,IF($C132&gt;='H-32A-WP06 - Debt Service'!Y$25,'H-32A-WP06 - Debt Service'!Y$28/12,0)),"-")</f>
        <v>0</v>
      </c>
      <c r="AC132" s="359">
        <f>IFERROR(IF(-SUM(AC$21:AC131)+AC$16&lt;0.000001,0,IF($C132&gt;='H-32A-WP06 - Debt Service'!Z$25,'H-32A-WP06 - Debt Service'!Z$28/12,0)),"-")</f>
        <v>0</v>
      </c>
      <c r="AD132" s="359">
        <f>IFERROR(IF(-SUM(AD$21:AD131)+AD$16&lt;0.000001,0,IF($C132&gt;='H-32A-WP06 - Debt Service'!AB$25,'H-32A-WP06 - Debt Service'!AA$28/12,0)),"-")</f>
        <v>0</v>
      </c>
      <c r="AE132" s="359">
        <f>IFERROR(IF(-SUM(AE$21:AE131)+AE$16&lt;0.000001,0,IF($C132&gt;='H-32A-WP06 - Debt Service'!AC$25,'H-32A-WP06 - Debt Service'!AB$28/12,0)),"-")</f>
        <v>0</v>
      </c>
      <c r="AF132" s="359">
        <f>IFERROR(IF(-SUM(AF$21:AF131)+AF$16&lt;0.000001,0,IF($C132&gt;='H-32A-WP06 - Debt Service'!AD$25,'H-32A-WP06 - Debt Service'!AC$28/12,0)),"-")</f>
        <v>0</v>
      </c>
    </row>
    <row r="133" spans="2:32">
      <c r="B133" s="351">
        <f t="shared" si="4"/>
        <v>2028</v>
      </c>
      <c r="C133" s="368">
        <f t="shared" si="6"/>
        <v>46874</v>
      </c>
      <c r="D133" s="735">
        <v>216215.22115809171</v>
      </c>
      <c r="E133" s="359">
        <f>IFERROR(IF(-SUM(E$33:E132)+E$16&lt;0.000001,0,IF($C133&gt;='H-32A-WP06 - Debt Service'!C$25,'H-32A-WP06 - Debt Service'!C$28/12,0)),"-")</f>
        <v>0</v>
      </c>
      <c r="F133" s="359">
        <f>IFERROR(IF(-SUM(F$33:F132)+F$16&lt;0.000001,0,IF($C133&gt;='H-32A-WP06 - Debt Service'!D$25,'H-32A-WP06 - Debt Service'!D$28/12,0)),"-")</f>
        <v>0</v>
      </c>
      <c r="G133" s="359">
        <f>IFERROR(IF(-SUM(G$33:G132)+G$16&lt;0.000001,0,IF($C133&gt;='H-32A-WP06 - Debt Service'!E$25,'H-32A-WP06 - Debt Service'!E$28/12,0)),"-")</f>
        <v>0</v>
      </c>
      <c r="H133" s="359">
        <f>IFERROR(IF(-SUM(H$21:H132)+H$16&lt;0.000001,0,IF($C133&gt;='H-32A-WP06 - Debt Service'!F$25,'H-32A-WP06 - Debt Service'!F$28/12,0)),"-")</f>
        <v>0</v>
      </c>
      <c r="I133" s="359">
        <f>IFERROR(IF(-SUM(I$21:I132)+I$16&lt;0.000001,0,IF($C133&gt;='H-32A-WP06 - Debt Service'!G$25,'H-32A-WP06 - Debt Service'!G$28/12,0)),"-")</f>
        <v>0</v>
      </c>
      <c r="J133" s="359">
        <f>IFERROR(IF(-SUM(J$21:J132)+J$16&lt;0.000001,0,IF($C133&gt;='H-32A-WP06 - Debt Service'!H$25,'H-32A-WP06 - Debt Service'!H$28/12,0)),"-")</f>
        <v>0</v>
      </c>
      <c r="K133" s="359">
        <f>IFERROR(IF(-SUM(K$21:K132)+K$16&lt;0.000001,0,IF($C133&gt;='H-32A-WP06 - Debt Service'!I$25,'H-32A-WP06 - Debt Service'!I$28/12,0)),"-")</f>
        <v>0</v>
      </c>
      <c r="L133" s="359">
        <f>IFERROR(IF(-SUM(L$21:L132)+L$16&lt;0.000001,0,IF($C133&gt;='H-32A-WP06 - Debt Service'!J$25,'H-32A-WP06 - Debt Service'!J$28/12,0)),"-")</f>
        <v>0</v>
      </c>
      <c r="M133" s="359">
        <f>IFERROR(IF(-SUM(M$21:M132)+M$16&lt;0.000001,0,IF($C133&gt;='H-32A-WP06 - Debt Service'!K$25,'H-32A-WP06 - Debt Service'!K$28/12,0)),"-")</f>
        <v>0</v>
      </c>
      <c r="N133" s="359">
        <f>IFERROR(IF(-SUM(N$21:N132)+N$16&lt;0.000001,0,IF($C133&gt;='H-32A-WP06 - Debt Service'!L$25,'H-32A-WP06 - Debt Service'!L$28/12,0)),"-")</f>
        <v>0</v>
      </c>
      <c r="O133" s="359">
        <f>IFERROR(IF(-SUM(O$21:O132)+O$16&lt;0.000001,0,IF($C133&gt;='H-32A-WP06 - Debt Service'!M$25,'H-32A-WP06 - Debt Service'!M$28/12,0)),"-")</f>
        <v>0</v>
      </c>
      <c r="P133" s="359">
        <f>IFERROR(IF(-SUM(P$21:P132)+P$16&lt;0.000001,0,IF($C133&gt;='H-32A-WP06 - Debt Service'!N$25,'H-32A-WP06 - Debt Service'!N$28/12,0)),"-")</f>
        <v>0</v>
      </c>
      <c r="Q133" s="449"/>
      <c r="R133" s="351">
        <f t="shared" si="5"/>
        <v>2028</v>
      </c>
      <c r="S133" s="368">
        <f t="shared" si="7"/>
        <v>46874</v>
      </c>
      <c r="T133" s="368"/>
      <c r="U133" s="359">
        <f>IFERROR(IF(-SUM(U$33:U132)+U$16&lt;0.000001,0,IF($C133&gt;='H-32A-WP06 - Debt Service'!R$25,'H-32A-WP06 - Debt Service'!R$28/12,0)),"-")</f>
        <v>0</v>
      </c>
      <c r="V133" s="359">
        <f>IFERROR(IF(-SUM(V$21:V132)+V$16&lt;0.000001,0,IF($C133&gt;='H-32A-WP06 - Debt Service'!S$25,'H-32A-WP06 - Debt Service'!S$28/12,0)),"-")</f>
        <v>0</v>
      </c>
      <c r="W133" s="359">
        <f>IFERROR(IF(-SUM(W$21:W132)+W$16&lt;0.000001,0,IF($C133&gt;='H-32A-WP06 - Debt Service'!T$25,'H-32A-WP06 - Debt Service'!T$28/12,0)),"-")</f>
        <v>0</v>
      </c>
      <c r="X133" s="359">
        <f>IFERROR(IF(-SUM(X$21:X132)+X$16&lt;0.000001,0,IF($C133&gt;='H-32A-WP06 - Debt Service'!U$25,'H-32A-WP06 - Debt Service'!U$28/12,0)),"-")</f>
        <v>0</v>
      </c>
      <c r="Y133" s="359">
        <f>IFERROR(IF(-SUM(Y$21:Y132)+Y$16&lt;0.000001,0,IF($C133&gt;='H-32A-WP06 - Debt Service'!W$25,'H-32A-WP06 - Debt Service'!V$28/12,0)),"-")</f>
        <v>0</v>
      </c>
      <c r="Z133" s="359">
        <f>IFERROR(IF(-SUM(Z$21:Z132)+Z$16&lt;0.000001,0,IF($C133&gt;='H-32A-WP06 - Debt Service'!W$25,'H-32A-WP06 - Debt Service'!W$28/12,0)),"-")</f>
        <v>0</v>
      </c>
      <c r="AA133" s="359">
        <f>IFERROR(IF(-SUM(AA$21:AA132)+AA$16&lt;0.000001,0,IF($C133&gt;='H-32A-WP06 - Debt Service'!Y$25,'H-32A-WP06 - Debt Service'!X$28/12,0)),"-")</f>
        <v>0</v>
      </c>
      <c r="AB133" s="359">
        <f>IFERROR(IF(-SUM(AB$21:AB132)+AB$16&lt;0.000001,0,IF($C133&gt;='H-32A-WP06 - Debt Service'!Y$25,'H-32A-WP06 - Debt Service'!Y$28/12,0)),"-")</f>
        <v>0</v>
      </c>
      <c r="AC133" s="359">
        <f>IFERROR(IF(-SUM(AC$21:AC132)+AC$16&lt;0.000001,0,IF($C133&gt;='H-32A-WP06 - Debt Service'!Z$25,'H-32A-WP06 - Debt Service'!Z$28/12,0)),"-")</f>
        <v>0</v>
      </c>
      <c r="AD133" s="359">
        <f>IFERROR(IF(-SUM(AD$21:AD132)+AD$16&lt;0.000001,0,IF($C133&gt;='H-32A-WP06 - Debt Service'!AB$25,'H-32A-WP06 - Debt Service'!AA$28/12,0)),"-")</f>
        <v>0</v>
      </c>
      <c r="AE133" s="359">
        <f>IFERROR(IF(-SUM(AE$21:AE132)+AE$16&lt;0.000001,0,IF($C133&gt;='H-32A-WP06 - Debt Service'!AC$25,'H-32A-WP06 - Debt Service'!AB$28/12,0)),"-")</f>
        <v>0</v>
      </c>
      <c r="AF133" s="359">
        <f>IFERROR(IF(-SUM(AF$21:AF132)+AF$16&lt;0.000001,0,IF($C133&gt;='H-32A-WP06 - Debt Service'!AD$25,'H-32A-WP06 - Debt Service'!AC$28/12,0)),"-")</f>
        <v>0</v>
      </c>
    </row>
    <row r="134" spans="2:32">
      <c r="B134" s="351">
        <f t="shared" si="4"/>
        <v>2028</v>
      </c>
      <c r="C134" s="368">
        <f t="shared" si="6"/>
        <v>46905</v>
      </c>
      <c r="D134" s="735">
        <v>216215.22115809171</v>
      </c>
      <c r="E134" s="359">
        <f>IFERROR(IF(-SUM(E$33:E133)+E$16&lt;0.000001,0,IF($C134&gt;='H-32A-WP06 - Debt Service'!C$25,'H-32A-WP06 - Debt Service'!C$28/12,0)),"-")</f>
        <v>0</v>
      </c>
      <c r="F134" s="359">
        <f>IFERROR(IF(-SUM(F$33:F133)+F$16&lt;0.000001,0,IF($C134&gt;='H-32A-WP06 - Debt Service'!D$25,'H-32A-WP06 - Debt Service'!D$28/12,0)),"-")</f>
        <v>0</v>
      </c>
      <c r="G134" s="359">
        <f>IFERROR(IF(-SUM(G$33:G133)+G$16&lt;0.000001,0,IF($C134&gt;='H-32A-WP06 - Debt Service'!E$25,'H-32A-WP06 - Debt Service'!E$28/12,0)),"-")</f>
        <v>0</v>
      </c>
      <c r="H134" s="359">
        <f>IFERROR(IF(-SUM(H$21:H133)+H$16&lt;0.000001,0,IF($C134&gt;='H-32A-WP06 - Debt Service'!F$25,'H-32A-WP06 - Debt Service'!F$28/12,0)),"-")</f>
        <v>0</v>
      </c>
      <c r="I134" s="359">
        <f>IFERROR(IF(-SUM(I$21:I133)+I$16&lt;0.000001,0,IF($C134&gt;='H-32A-WP06 - Debt Service'!G$25,'H-32A-WP06 - Debt Service'!G$28/12,0)),"-")</f>
        <v>0</v>
      </c>
      <c r="J134" s="359">
        <f>IFERROR(IF(-SUM(J$21:J133)+J$16&lt;0.000001,0,IF($C134&gt;='H-32A-WP06 - Debt Service'!H$25,'H-32A-WP06 - Debt Service'!H$28/12,0)),"-")</f>
        <v>0</v>
      </c>
      <c r="K134" s="359">
        <f>IFERROR(IF(-SUM(K$21:K133)+K$16&lt;0.000001,0,IF($C134&gt;='H-32A-WP06 - Debt Service'!I$25,'H-32A-WP06 - Debt Service'!I$28/12,0)),"-")</f>
        <v>0</v>
      </c>
      <c r="L134" s="359">
        <f>IFERROR(IF(-SUM(L$21:L133)+L$16&lt;0.000001,0,IF($C134&gt;='H-32A-WP06 - Debt Service'!J$25,'H-32A-WP06 - Debt Service'!J$28/12,0)),"-")</f>
        <v>0</v>
      </c>
      <c r="M134" s="359">
        <f>IFERROR(IF(-SUM(M$21:M133)+M$16&lt;0.000001,0,IF($C134&gt;='H-32A-WP06 - Debt Service'!K$25,'H-32A-WP06 - Debt Service'!K$28/12,0)),"-")</f>
        <v>0</v>
      </c>
      <c r="N134" s="359">
        <f>IFERROR(IF(-SUM(N$21:N133)+N$16&lt;0.000001,0,IF($C134&gt;='H-32A-WP06 - Debt Service'!L$25,'H-32A-WP06 - Debt Service'!L$28/12,0)),"-")</f>
        <v>0</v>
      </c>
      <c r="O134" s="359">
        <f>IFERROR(IF(-SUM(O$21:O133)+O$16&lt;0.000001,0,IF($C134&gt;='H-32A-WP06 - Debt Service'!M$25,'H-32A-WP06 - Debt Service'!M$28/12,0)),"-")</f>
        <v>0</v>
      </c>
      <c r="P134" s="359">
        <f>IFERROR(IF(-SUM(P$21:P133)+P$16&lt;0.000001,0,IF($C134&gt;='H-32A-WP06 - Debt Service'!N$25,'H-32A-WP06 - Debt Service'!N$28/12,0)),"-")</f>
        <v>0</v>
      </c>
      <c r="Q134" s="449"/>
      <c r="R134" s="351">
        <f t="shared" si="5"/>
        <v>2028</v>
      </c>
      <c r="S134" s="368">
        <f t="shared" si="7"/>
        <v>46905</v>
      </c>
      <c r="T134" s="368"/>
      <c r="U134" s="359">
        <f>IFERROR(IF(-SUM(U$33:U133)+U$16&lt;0.000001,0,IF($C134&gt;='H-32A-WP06 - Debt Service'!R$25,'H-32A-WP06 - Debt Service'!R$28/12,0)),"-")</f>
        <v>0</v>
      </c>
      <c r="V134" s="359">
        <f>IFERROR(IF(-SUM(V$21:V133)+V$16&lt;0.000001,0,IF($C134&gt;='H-32A-WP06 - Debt Service'!S$25,'H-32A-WP06 - Debt Service'!S$28/12,0)),"-")</f>
        <v>0</v>
      </c>
      <c r="W134" s="359">
        <f>IFERROR(IF(-SUM(W$21:W133)+W$16&lt;0.000001,0,IF($C134&gt;='H-32A-WP06 - Debt Service'!T$25,'H-32A-WP06 - Debt Service'!T$28/12,0)),"-")</f>
        <v>0</v>
      </c>
      <c r="X134" s="359">
        <f>IFERROR(IF(-SUM(X$21:X133)+X$16&lt;0.000001,0,IF($C134&gt;='H-32A-WP06 - Debt Service'!U$25,'H-32A-WP06 - Debt Service'!U$28/12,0)),"-")</f>
        <v>0</v>
      </c>
      <c r="Y134" s="359">
        <f>IFERROR(IF(-SUM(Y$21:Y133)+Y$16&lt;0.000001,0,IF($C134&gt;='H-32A-WP06 - Debt Service'!W$25,'H-32A-WP06 - Debt Service'!V$28/12,0)),"-")</f>
        <v>0</v>
      </c>
      <c r="Z134" s="359">
        <f>IFERROR(IF(-SUM(Z$21:Z133)+Z$16&lt;0.000001,0,IF($C134&gt;='H-32A-WP06 - Debt Service'!W$25,'H-32A-WP06 - Debt Service'!W$28/12,0)),"-")</f>
        <v>0</v>
      </c>
      <c r="AA134" s="359">
        <f>IFERROR(IF(-SUM(AA$21:AA133)+AA$16&lt;0.000001,0,IF($C134&gt;='H-32A-WP06 - Debt Service'!Y$25,'H-32A-WP06 - Debt Service'!X$28/12,0)),"-")</f>
        <v>0</v>
      </c>
      <c r="AB134" s="359">
        <f>IFERROR(IF(-SUM(AB$21:AB133)+AB$16&lt;0.000001,0,IF($C134&gt;='H-32A-WP06 - Debt Service'!Y$25,'H-32A-WP06 - Debt Service'!Y$28/12,0)),"-")</f>
        <v>0</v>
      </c>
      <c r="AC134" s="359">
        <f>IFERROR(IF(-SUM(AC$21:AC133)+AC$16&lt;0.000001,0,IF($C134&gt;='H-32A-WP06 - Debt Service'!Z$25,'H-32A-WP06 - Debt Service'!Z$28/12,0)),"-")</f>
        <v>0</v>
      </c>
      <c r="AD134" s="359">
        <f>IFERROR(IF(-SUM(AD$21:AD133)+AD$16&lt;0.000001,0,IF($C134&gt;='H-32A-WP06 - Debt Service'!AB$25,'H-32A-WP06 - Debt Service'!AA$28/12,0)),"-")</f>
        <v>0</v>
      </c>
      <c r="AE134" s="359">
        <f>IFERROR(IF(-SUM(AE$21:AE133)+AE$16&lt;0.000001,0,IF($C134&gt;='H-32A-WP06 - Debt Service'!AC$25,'H-32A-WP06 - Debt Service'!AB$28/12,0)),"-")</f>
        <v>0</v>
      </c>
      <c r="AF134" s="359">
        <f>IFERROR(IF(-SUM(AF$21:AF133)+AF$16&lt;0.000001,0,IF($C134&gt;='H-32A-WP06 - Debt Service'!AD$25,'H-32A-WP06 - Debt Service'!AC$28/12,0)),"-")</f>
        <v>0</v>
      </c>
    </row>
    <row r="135" spans="2:32">
      <c r="B135" s="351">
        <f t="shared" si="4"/>
        <v>2028</v>
      </c>
      <c r="C135" s="368">
        <f t="shared" si="6"/>
        <v>46935</v>
      </c>
      <c r="D135" s="735">
        <v>216215.22115809171</v>
      </c>
      <c r="E135" s="359">
        <f>IFERROR(IF(-SUM(E$33:E134)+E$16&lt;0.000001,0,IF($C135&gt;='H-32A-WP06 - Debt Service'!C$25,'H-32A-WP06 - Debt Service'!C$28/12,0)),"-")</f>
        <v>0</v>
      </c>
      <c r="F135" s="359">
        <f>IFERROR(IF(-SUM(F$33:F134)+F$16&lt;0.000001,0,IF($C135&gt;='H-32A-WP06 - Debt Service'!D$25,'H-32A-WP06 - Debt Service'!D$28/12,0)),"-")</f>
        <v>0</v>
      </c>
      <c r="G135" s="359">
        <f>IFERROR(IF(-SUM(G$33:G134)+G$16&lt;0.000001,0,IF($C135&gt;='H-32A-WP06 - Debt Service'!E$25,'H-32A-WP06 - Debt Service'!E$28/12,0)),"-")</f>
        <v>0</v>
      </c>
      <c r="H135" s="359">
        <f>IFERROR(IF(-SUM(H$21:H134)+H$16&lt;0.000001,0,IF($C135&gt;='H-32A-WP06 - Debt Service'!F$25,'H-32A-WP06 - Debt Service'!F$28/12,0)),"-")</f>
        <v>0</v>
      </c>
      <c r="I135" s="359">
        <f>IFERROR(IF(-SUM(I$21:I134)+I$16&lt;0.000001,0,IF($C135&gt;='H-32A-WP06 - Debt Service'!G$25,'H-32A-WP06 - Debt Service'!G$28/12,0)),"-")</f>
        <v>0</v>
      </c>
      <c r="J135" s="359">
        <f>IFERROR(IF(-SUM(J$21:J134)+J$16&lt;0.000001,0,IF($C135&gt;='H-32A-WP06 - Debt Service'!H$25,'H-32A-WP06 - Debt Service'!H$28/12,0)),"-")</f>
        <v>0</v>
      </c>
      <c r="K135" s="359">
        <f>IFERROR(IF(-SUM(K$21:K134)+K$16&lt;0.000001,0,IF($C135&gt;='H-32A-WP06 - Debt Service'!I$25,'H-32A-WP06 - Debt Service'!I$28/12,0)),"-")</f>
        <v>0</v>
      </c>
      <c r="L135" s="359">
        <f>IFERROR(IF(-SUM(L$21:L134)+L$16&lt;0.000001,0,IF($C135&gt;='H-32A-WP06 - Debt Service'!J$25,'H-32A-WP06 - Debt Service'!J$28/12,0)),"-")</f>
        <v>0</v>
      </c>
      <c r="M135" s="359">
        <f>IFERROR(IF(-SUM(M$21:M134)+M$16&lt;0.000001,0,IF($C135&gt;='H-32A-WP06 - Debt Service'!K$25,'H-32A-WP06 - Debt Service'!K$28/12,0)),"-")</f>
        <v>0</v>
      </c>
      <c r="N135" s="359">
        <f>IFERROR(IF(-SUM(N$21:N134)+N$16&lt;0.000001,0,IF($C135&gt;='H-32A-WP06 - Debt Service'!L$25,'H-32A-WP06 - Debt Service'!L$28/12,0)),"-")</f>
        <v>0</v>
      </c>
      <c r="O135" s="359">
        <f>IFERROR(IF(-SUM(O$21:O134)+O$16&lt;0.000001,0,IF($C135&gt;='H-32A-WP06 - Debt Service'!M$25,'H-32A-WP06 - Debt Service'!M$28/12,0)),"-")</f>
        <v>0</v>
      </c>
      <c r="P135" s="359">
        <f>IFERROR(IF(-SUM(P$21:P134)+P$16&lt;0.000001,0,IF($C135&gt;='H-32A-WP06 - Debt Service'!N$25,'H-32A-WP06 - Debt Service'!N$28/12,0)),"-")</f>
        <v>0</v>
      </c>
      <c r="Q135" s="449"/>
      <c r="R135" s="351">
        <f t="shared" si="5"/>
        <v>2028</v>
      </c>
      <c r="S135" s="368">
        <f t="shared" si="7"/>
        <v>46935</v>
      </c>
      <c r="T135" s="368"/>
      <c r="U135" s="359">
        <f>IFERROR(IF(-SUM(U$33:U134)+U$16&lt;0.000001,0,IF($C135&gt;='H-32A-WP06 - Debt Service'!R$25,'H-32A-WP06 - Debt Service'!R$28/12,0)),"-")</f>
        <v>0</v>
      </c>
      <c r="V135" s="359">
        <f>IFERROR(IF(-SUM(V$21:V134)+V$16&lt;0.000001,0,IF($C135&gt;='H-32A-WP06 - Debt Service'!S$25,'H-32A-WP06 - Debt Service'!S$28/12,0)),"-")</f>
        <v>0</v>
      </c>
      <c r="W135" s="359">
        <f>IFERROR(IF(-SUM(W$21:W134)+W$16&lt;0.000001,0,IF($C135&gt;='H-32A-WP06 - Debt Service'!T$25,'H-32A-WP06 - Debt Service'!T$28/12,0)),"-")</f>
        <v>0</v>
      </c>
      <c r="X135" s="359">
        <f>IFERROR(IF(-SUM(X$21:X134)+X$16&lt;0.000001,0,IF($C135&gt;='H-32A-WP06 - Debt Service'!U$25,'H-32A-WP06 - Debt Service'!U$28/12,0)),"-")</f>
        <v>0</v>
      </c>
      <c r="Y135" s="359">
        <f>IFERROR(IF(-SUM(Y$21:Y134)+Y$16&lt;0.000001,0,IF($C135&gt;='H-32A-WP06 - Debt Service'!W$25,'H-32A-WP06 - Debt Service'!V$28/12,0)),"-")</f>
        <v>0</v>
      </c>
      <c r="Z135" s="359">
        <f>IFERROR(IF(-SUM(Z$21:Z134)+Z$16&lt;0.000001,0,IF($C135&gt;='H-32A-WP06 - Debt Service'!W$25,'H-32A-WP06 - Debt Service'!W$28/12,0)),"-")</f>
        <v>0</v>
      </c>
      <c r="AA135" s="359">
        <f>IFERROR(IF(-SUM(AA$21:AA134)+AA$16&lt;0.000001,0,IF($C135&gt;='H-32A-WP06 - Debt Service'!Y$25,'H-32A-WP06 - Debt Service'!X$28/12,0)),"-")</f>
        <v>0</v>
      </c>
      <c r="AB135" s="359">
        <f>IFERROR(IF(-SUM(AB$21:AB134)+AB$16&lt;0.000001,0,IF($C135&gt;='H-32A-WP06 - Debt Service'!Y$25,'H-32A-WP06 - Debt Service'!Y$28/12,0)),"-")</f>
        <v>0</v>
      </c>
      <c r="AC135" s="359">
        <f>IFERROR(IF(-SUM(AC$21:AC134)+AC$16&lt;0.000001,0,IF($C135&gt;='H-32A-WP06 - Debt Service'!Z$25,'H-32A-WP06 - Debt Service'!Z$28/12,0)),"-")</f>
        <v>0</v>
      </c>
      <c r="AD135" s="359">
        <f>IFERROR(IF(-SUM(AD$21:AD134)+AD$16&lt;0.000001,0,IF($C135&gt;='H-32A-WP06 - Debt Service'!AB$25,'H-32A-WP06 - Debt Service'!AA$28/12,0)),"-")</f>
        <v>0</v>
      </c>
      <c r="AE135" s="359">
        <f>IFERROR(IF(-SUM(AE$21:AE134)+AE$16&lt;0.000001,0,IF($C135&gt;='H-32A-WP06 - Debt Service'!AC$25,'H-32A-WP06 - Debt Service'!AB$28/12,0)),"-")</f>
        <v>0</v>
      </c>
      <c r="AF135" s="359">
        <f>IFERROR(IF(-SUM(AF$21:AF134)+AF$16&lt;0.000001,0,IF($C135&gt;='H-32A-WP06 - Debt Service'!AD$25,'H-32A-WP06 - Debt Service'!AC$28/12,0)),"-")</f>
        <v>0</v>
      </c>
    </row>
    <row r="136" spans="2:32">
      <c r="B136" s="351">
        <f t="shared" si="4"/>
        <v>2028</v>
      </c>
      <c r="C136" s="368">
        <f t="shared" si="6"/>
        <v>46966</v>
      </c>
      <c r="D136" s="735">
        <v>216215.22115809171</v>
      </c>
      <c r="E136" s="359">
        <f>IFERROR(IF(-SUM(E$33:E135)+E$16&lt;0.000001,0,IF($C136&gt;='H-32A-WP06 - Debt Service'!C$25,'H-32A-WP06 - Debt Service'!C$28/12,0)),"-")</f>
        <v>0</v>
      </c>
      <c r="F136" s="359">
        <f>IFERROR(IF(-SUM(F$33:F135)+F$16&lt;0.000001,0,IF($C136&gt;='H-32A-WP06 - Debt Service'!D$25,'H-32A-WP06 - Debt Service'!D$28/12,0)),"-")</f>
        <v>0</v>
      </c>
      <c r="G136" s="359">
        <f>IFERROR(IF(-SUM(G$33:G135)+G$16&lt;0.000001,0,IF($C136&gt;='H-32A-WP06 - Debt Service'!E$25,'H-32A-WP06 - Debt Service'!E$28/12,0)),"-")</f>
        <v>0</v>
      </c>
      <c r="H136" s="359">
        <f>IFERROR(IF(-SUM(H$21:H135)+H$16&lt;0.000001,0,IF($C136&gt;='H-32A-WP06 - Debt Service'!F$25,'H-32A-WP06 - Debt Service'!F$28/12,0)),"-")</f>
        <v>0</v>
      </c>
      <c r="I136" s="359">
        <f>IFERROR(IF(-SUM(I$21:I135)+I$16&lt;0.000001,0,IF($C136&gt;='H-32A-WP06 - Debt Service'!G$25,'H-32A-WP06 - Debt Service'!G$28/12,0)),"-")</f>
        <v>0</v>
      </c>
      <c r="J136" s="359">
        <f>IFERROR(IF(-SUM(J$21:J135)+J$16&lt;0.000001,0,IF($C136&gt;='H-32A-WP06 - Debt Service'!H$25,'H-32A-WP06 - Debt Service'!H$28/12,0)),"-")</f>
        <v>0</v>
      </c>
      <c r="K136" s="359">
        <f>IFERROR(IF(-SUM(K$21:K135)+K$16&lt;0.000001,0,IF($C136&gt;='H-32A-WP06 - Debt Service'!I$25,'H-32A-WP06 - Debt Service'!I$28/12,0)),"-")</f>
        <v>0</v>
      </c>
      <c r="L136" s="359">
        <f>IFERROR(IF(-SUM(L$21:L135)+L$16&lt;0.000001,0,IF($C136&gt;='H-32A-WP06 - Debt Service'!J$25,'H-32A-WP06 - Debt Service'!J$28/12,0)),"-")</f>
        <v>0</v>
      </c>
      <c r="M136" s="359">
        <f>IFERROR(IF(-SUM(M$21:M135)+M$16&lt;0.000001,0,IF($C136&gt;='H-32A-WP06 - Debt Service'!K$25,'H-32A-WP06 - Debt Service'!K$28/12,0)),"-")</f>
        <v>0</v>
      </c>
      <c r="N136" s="359">
        <f>IFERROR(IF(-SUM(N$21:N135)+N$16&lt;0.000001,0,IF($C136&gt;='H-32A-WP06 - Debt Service'!L$25,'H-32A-WP06 - Debt Service'!L$28/12,0)),"-")</f>
        <v>0</v>
      </c>
      <c r="O136" s="359">
        <f>IFERROR(IF(-SUM(O$21:O135)+O$16&lt;0.000001,0,IF($C136&gt;='H-32A-WP06 - Debt Service'!M$25,'H-32A-WP06 - Debt Service'!M$28/12,0)),"-")</f>
        <v>0</v>
      </c>
      <c r="P136" s="359">
        <f>IFERROR(IF(-SUM(P$21:P135)+P$16&lt;0.000001,0,IF($C136&gt;='H-32A-WP06 - Debt Service'!N$25,'H-32A-WP06 - Debt Service'!N$28/12,0)),"-")</f>
        <v>0</v>
      </c>
      <c r="Q136" s="449"/>
      <c r="R136" s="351">
        <f t="shared" si="5"/>
        <v>2028</v>
      </c>
      <c r="S136" s="368">
        <f t="shared" si="7"/>
        <v>46966</v>
      </c>
      <c r="T136" s="368"/>
      <c r="U136" s="359">
        <f>IFERROR(IF(-SUM(U$33:U135)+U$16&lt;0.000001,0,IF($C136&gt;='H-32A-WP06 - Debt Service'!R$25,'H-32A-WP06 - Debt Service'!R$28/12,0)),"-")</f>
        <v>0</v>
      </c>
      <c r="V136" s="359">
        <f>IFERROR(IF(-SUM(V$21:V135)+V$16&lt;0.000001,0,IF($C136&gt;='H-32A-WP06 - Debt Service'!S$25,'H-32A-WP06 - Debt Service'!S$28/12,0)),"-")</f>
        <v>0</v>
      </c>
      <c r="W136" s="359">
        <f>IFERROR(IF(-SUM(W$21:W135)+W$16&lt;0.000001,0,IF($C136&gt;='H-32A-WP06 - Debt Service'!T$25,'H-32A-WP06 - Debt Service'!T$28/12,0)),"-")</f>
        <v>0</v>
      </c>
      <c r="X136" s="359">
        <f>IFERROR(IF(-SUM(X$21:X135)+X$16&lt;0.000001,0,IF($C136&gt;='H-32A-WP06 - Debt Service'!U$25,'H-32A-WP06 - Debt Service'!U$28/12,0)),"-")</f>
        <v>0</v>
      </c>
      <c r="Y136" s="359">
        <f>IFERROR(IF(-SUM(Y$21:Y135)+Y$16&lt;0.000001,0,IF($C136&gt;='H-32A-WP06 - Debt Service'!W$25,'H-32A-WP06 - Debt Service'!V$28/12,0)),"-")</f>
        <v>0</v>
      </c>
      <c r="Z136" s="359">
        <f>IFERROR(IF(-SUM(Z$21:Z135)+Z$16&lt;0.000001,0,IF($C136&gt;='H-32A-WP06 - Debt Service'!W$25,'H-32A-WP06 - Debt Service'!W$28/12,0)),"-")</f>
        <v>0</v>
      </c>
      <c r="AA136" s="359">
        <f>IFERROR(IF(-SUM(AA$21:AA135)+AA$16&lt;0.000001,0,IF($C136&gt;='H-32A-WP06 - Debt Service'!Y$25,'H-32A-WP06 - Debt Service'!X$28/12,0)),"-")</f>
        <v>0</v>
      </c>
      <c r="AB136" s="359">
        <f>IFERROR(IF(-SUM(AB$21:AB135)+AB$16&lt;0.000001,0,IF($C136&gt;='H-32A-WP06 - Debt Service'!Y$25,'H-32A-WP06 - Debt Service'!Y$28/12,0)),"-")</f>
        <v>0</v>
      </c>
      <c r="AC136" s="359">
        <f>IFERROR(IF(-SUM(AC$21:AC135)+AC$16&lt;0.000001,0,IF($C136&gt;='H-32A-WP06 - Debt Service'!Z$25,'H-32A-WP06 - Debt Service'!Z$28/12,0)),"-")</f>
        <v>0</v>
      </c>
      <c r="AD136" s="359">
        <f>IFERROR(IF(-SUM(AD$21:AD135)+AD$16&lt;0.000001,0,IF($C136&gt;='H-32A-WP06 - Debt Service'!AB$25,'H-32A-WP06 - Debt Service'!AA$28/12,0)),"-")</f>
        <v>0</v>
      </c>
      <c r="AE136" s="359">
        <f>IFERROR(IF(-SUM(AE$21:AE135)+AE$16&lt;0.000001,0,IF($C136&gt;='H-32A-WP06 - Debt Service'!AC$25,'H-32A-WP06 - Debt Service'!AB$28/12,0)),"-")</f>
        <v>0</v>
      </c>
      <c r="AF136" s="359">
        <f>IFERROR(IF(-SUM(AF$21:AF135)+AF$16&lt;0.000001,0,IF($C136&gt;='H-32A-WP06 - Debt Service'!AD$25,'H-32A-WP06 - Debt Service'!AC$28/12,0)),"-")</f>
        <v>0</v>
      </c>
    </row>
    <row r="137" spans="2:32">
      <c r="B137" s="351">
        <f t="shared" si="4"/>
        <v>2028</v>
      </c>
      <c r="C137" s="368">
        <f t="shared" si="6"/>
        <v>46997</v>
      </c>
      <c r="D137" s="735">
        <v>216215.22115809171</v>
      </c>
      <c r="E137" s="359">
        <f>IFERROR(IF(-SUM(E$33:E136)+E$16&lt;0.000001,0,IF($C137&gt;='H-32A-WP06 - Debt Service'!C$25,'H-32A-WP06 - Debt Service'!C$28/12,0)),"-")</f>
        <v>0</v>
      </c>
      <c r="F137" s="359">
        <f>IFERROR(IF(-SUM(F$33:F136)+F$16&lt;0.000001,0,IF($C137&gt;='H-32A-WP06 - Debt Service'!D$25,'H-32A-WP06 - Debt Service'!D$28/12,0)),"-")</f>
        <v>0</v>
      </c>
      <c r="G137" s="359">
        <f>IFERROR(IF(-SUM(G$33:G136)+G$16&lt;0.000001,0,IF($C137&gt;='H-32A-WP06 - Debt Service'!E$25,'H-32A-WP06 - Debt Service'!E$28/12,0)),"-")</f>
        <v>0</v>
      </c>
      <c r="H137" s="359">
        <f>IFERROR(IF(-SUM(H$21:H136)+H$16&lt;0.000001,0,IF($C137&gt;='H-32A-WP06 - Debt Service'!F$25,'H-32A-WP06 - Debt Service'!F$28/12,0)),"-")</f>
        <v>0</v>
      </c>
      <c r="I137" s="359">
        <f>IFERROR(IF(-SUM(I$21:I136)+I$16&lt;0.000001,0,IF($C137&gt;='H-32A-WP06 - Debt Service'!G$25,'H-32A-WP06 - Debt Service'!G$28/12,0)),"-")</f>
        <v>0</v>
      </c>
      <c r="J137" s="359">
        <f>IFERROR(IF(-SUM(J$21:J136)+J$16&lt;0.000001,0,IF($C137&gt;='H-32A-WP06 - Debt Service'!H$25,'H-32A-WP06 - Debt Service'!H$28/12,0)),"-")</f>
        <v>0</v>
      </c>
      <c r="K137" s="359">
        <f>IFERROR(IF(-SUM(K$21:K136)+K$16&lt;0.000001,0,IF($C137&gt;='H-32A-WP06 - Debt Service'!I$25,'H-32A-WP06 - Debt Service'!I$28/12,0)),"-")</f>
        <v>0</v>
      </c>
      <c r="L137" s="359">
        <f>IFERROR(IF(-SUM(L$21:L136)+L$16&lt;0.000001,0,IF($C137&gt;='H-32A-WP06 - Debt Service'!J$25,'H-32A-WP06 - Debt Service'!J$28/12,0)),"-")</f>
        <v>0</v>
      </c>
      <c r="M137" s="359">
        <f>IFERROR(IF(-SUM(M$21:M136)+M$16&lt;0.000001,0,IF($C137&gt;='H-32A-WP06 - Debt Service'!K$25,'H-32A-WP06 - Debt Service'!K$28/12,0)),"-")</f>
        <v>0</v>
      </c>
      <c r="N137" s="359">
        <f>IFERROR(IF(-SUM(N$21:N136)+N$16&lt;0.000001,0,IF($C137&gt;='H-32A-WP06 - Debt Service'!L$25,'H-32A-WP06 - Debt Service'!L$28/12,0)),"-")</f>
        <v>0</v>
      </c>
      <c r="O137" s="359">
        <f>IFERROR(IF(-SUM(O$21:O136)+O$16&lt;0.000001,0,IF($C137&gt;='H-32A-WP06 - Debt Service'!M$25,'H-32A-WP06 - Debt Service'!M$28/12,0)),"-")</f>
        <v>0</v>
      </c>
      <c r="P137" s="359">
        <f>IFERROR(IF(-SUM(P$21:P136)+P$16&lt;0.000001,0,IF($C137&gt;='H-32A-WP06 - Debt Service'!N$25,'H-32A-WP06 - Debt Service'!N$28/12,0)),"-")</f>
        <v>0</v>
      </c>
      <c r="Q137" s="449"/>
      <c r="R137" s="351">
        <f t="shared" si="5"/>
        <v>2028</v>
      </c>
      <c r="S137" s="368">
        <f t="shared" si="7"/>
        <v>46997</v>
      </c>
      <c r="T137" s="368"/>
      <c r="U137" s="359">
        <f>IFERROR(IF(-SUM(U$33:U136)+U$16&lt;0.000001,0,IF($C137&gt;='H-32A-WP06 - Debt Service'!R$25,'H-32A-WP06 - Debt Service'!R$28/12,0)),"-")</f>
        <v>0</v>
      </c>
      <c r="V137" s="359">
        <f>IFERROR(IF(-SUM(V$21:V136)+V$16&lt;0.000001,0,IF($C137&gt;='H-32A-WP06 - Debt Service'!S$25,'H-32A-WP06 - Debt Service'!S$28/12,0)),"-")</f>
        <v>0</v>
      </c>
      <c r="W137" s="359">
        <f>IFERROR(IF(-SUM(W$21:W136)+W$16&lt;0.000001,0,IF($C137&gt;='H-32A-WP06 - Debt Service'!T$25,'H-32A-WP06 - Debt Service'!T$28/12,0)),"-")</f>
        <v>0</v>
      </c>
      <c r="X137" s="359">
        <f>IFERROR(IF(-SUM(X$21:X136)+X$16&lt;0.000001,0,IF($C137&gt;='H-32A-WP06 - Debt Service'!U$25,'H-32A-WP06 - Debt Service'!U$28/12,0)),"-")</f>
        <v>0</v>
      </c>
      <c r="Y137" s="359">
        <f>IFERROR(IF(-SUM(Y$21:Y136)+Y$16&lt;0.000001,0,IF($C137&gt;='H-32A-WP06 - Debt Service'!W$25,'H-32A-WP06 - Debt Service'!V$28/12,0)),"-")</f>
        <v>0</v>
      </c>
      <c r="Z137" s="359">
        <f>IFERROR(IF(-SUM(Z$21:Z136)+Z$16&lt;0.000001,0,IF($C137&gt;='H-32A-WP06 - Debt Service'!W$25,'H-32A-WP06 - Debt Service'!W$28/12,0)),"-")</f>
        <v>0</v>
      </c>
      <c r="AA137" s="359">
        <f>IFERROR(IF(-SUM(AA$21:AA136)+AA$16&lt;0.000001,0,IF($C137&gt;='H-32A-WP06 - Debt Service'!Y$25,'H-32A-WP06 - Debt Service'!X$28/12,0)),"-")</f>
        <v>0</v>
      </c>
      <c r="AB137" s="359">
        <f>IFERROR(IF(-SUM(AB$21:AB136)+AB$16&lt;0.000001,0,IF($C137&gt;='H-32A-WP06 - Debt Service'!Y$25,'H-32A-WP06 - Debt Service'!Y$28/12,0)),"-")</f>
        <v>0</v>
      </c>
      <c r="AC137" s="359">
        <f>IFERROR(IF(-SUM(AC$21:AC136)+AC$16&lt;0.000001,0,IF($C137&gt;='H-32A-WP06 - Debt Service'!Z$25,'H-32A-WP06 - Debt Service'!Z$28/12,0)),"-")</f>
        <v>0</v>
      </c>
      <c r="AD137" s="359">
        <f>IFERROR(IF(-SUM(AD$21:AD136)+AD$16&lt;0.000001,0,IF($C137&gt;='H-32A-WP06 - Debt Service'!AB$25,'H-32A-WP06 - Debt Service'!AA$28/12,0)),"-")</f>
        <v>0</v>
      </c>
      <c r="AE137" s="359">
        <f>IFERROR(IF(-SUM(AE$21:AE136)+AE$16&lt;0.000001,0,IF($C137&gt;='H-32A-WP06 - Debt Service'!AC$25,'H-32A-WP06 - Debt Service'!AB$28/12,0)),"-")</f>
        <v>0</v>
      </c>
      <c r="AF137" s="359">
        <f>IFERROR(IF(-SUM(AF$21:AF136)+AF$16&lt;0.000001,0,IF($C137&gt;='H-32A-WP06 - Debt Service'!AD$25,'H-32A-WP06 - Debt Service'!AC$28/12,0)),"-")</f>
        <v>0</v>
      </c>
    </row>
    <row r="138" spans="2:32">
      <c r="B138" s="351">
        <f t="shared" si="4"/>
        <v>2028</v>
      </c>
      <c r="C138" s="368">
        <f t="shared" si="6"/>
        <v>47027</v>
      </c>
      <c r="D138" s="735">
        <v>216215.22115809171</v>
      </c>
      <c r="E138" s="359">
        <f>IFERROR(IF(-SUM(E$33:E137)+E$16&lt;0.000001,0,IF($C138&gt;='H-32A-WP06 - Debt Service'!C$25,'H-32A-WP06 - Debt Service'!C$28/12,0)),"-")</f>
        <v>0</v>
      </c>
      <c r="F138" s="359">
        <f>IFERROR(IF(-SUM(F$33:F137)+F$16&lt;0.000001,0,IF($C138&gt;='H-32A-WP06 - Debt Service'!D$25,'H-32A-WP06 - Debt Service'!D$28/12,0)),"-")</f>
        <v>0</v>
      </c>
      <c r="G138" s="359">
        <f>IFERROR(IF(-SUM(G$33:G137)+G$16&lt;0.000001,0,IF($C138&gt;='H-32A-WP06 - Debt Service'!E$25,'H-32A-WP06 - Debt Service'!E$28/12,0)),"-")</f>
        <v>0</v>
      </c>
      <c r="H138" s="359">
        <f>IFERROR(IF(-SUM(H$21:H137)+H$16&lt;0.000001,0,IF($C138&gt;='H-32A-WP06 - Debt Service'!F$25,'H-32A-WP06 - Debt Service'!F$28/12,0)),"-")</f>
        <v>0</v>
      </c>
      <c r="I138" s="359">
        <f>IFERROR(IF(-SUM(I$21:I137)+I$16&lt;0.000001,0,IF($C138&gt;='H-32A-WP06 - Debt Service'!G$25,'H-32A-WP06 - Debt Service'!G$28/12,0)),"-")</f>
        <v>0</v>
      </c>
      <c r="J138" s="359">
        <f>IFERROR(IF(-SUM(J$21:J137)+J$16&lt;0.000001,0,IF($C138&gt;='H-32A-WP06 - Debt Service'!H$25,'H-32A-WP06 - Debt Service'!H$28/12,0)),"-")</f>
        <v>0</v>
      </c>
      <c r="K138" s="359">
        <f>IFERROR(IF(-SUM(K$21:K137)+K$16&lt;0.000001,0,IF($C138&gt;='H-32A-WP06 - Debt Service'!I$25,'H-32A-WP06 - Debt Service'!I$28/12,0)),"-")</f>
        <v>0</v>
      </c>
      <c r="L138" s="359">
        <f>IFERROR(IF(-SUM(L$21:L137)+L$16&lt;0.000001,0,IF($C138&gt;='H-32A-WP06 - Debt Service'!J$25,'H-32A-WP06 - Debt Service'!J$28/12,0)),"-")</f>
        <v>0</v>
      </c>
      <c r="M138" s="359">
        <f>IFERROR(IF(-SUM(M$21:M137)+M$16&lt;0.000001,0,IF($C138&gt;='H-32A-WP06 - Debt Service'!K$25,'H-32A-WP06 - Debt Service'!K$28/12,0)),"-")</f>
        <v>0</v>
      </c>
      <c r="N138" s="359">
        <f>IFERROR(IF(-SUM(N$21:N137)+N$16&lt;0.000001,0,IF($C138&gt;='H-32A-WP06 - Debt Service'!L$25,'H-32A-WP06 - Debt Service'!L$28/12,0)),"-")</f>
        <v>0</v>
      </c>
      <c r="O138" s="359">
        <f>IFERROR(IF(-SUM(O$21:O137)+O$16&lt;0.000001,0,IF($C138&gt;='H-32A-WP06 - Debt Service'!M$25,'H-32A-WP06 - Debt Service'!M$28/12,0)),"-")</f>
        <v>0</v>
      </c>
      <c r="P138" s="359">
        <f>IFERROR(IF(-SUM(P$21:P137)+P$16&lt;0.000001,0,IF($C138&gt;='H-32A-WP06 - Debt Service'!N$25,'H-32A-WP06 - Debt Service'!N$28/12,0)),"-")</f>
        <v>0</v>
      </c>
      <c r="Q138" s="449"/>
      <c r="R138" s="351">
        <f t="shared" si="5"/>
        <v>2028</v>
      </c>
      <c r="S138" s="368">
        <f t="shared" si="7"/>
        <v>47027</v>
      </c>
      <c r="T138" s="368"/>
      <c r="U138" s="359">
        <f>IFERROR(IF(-SUM(U$33:U137)+U$16&lt;0.000001,0,IF($C138&gt;='H-32A-WP06 - Debt Service'!R$25,'H-32A-WP06 - Debt Service'!R$28/12,0)),"-")</f>
        <v>0</v>
      </c>
      <c r="V138" s="359">
        <f>IFERROR(IF(-SUM(V$21:V137)+V$16&lt;0.000001,0,IF($C138&gt;='H-32A-WP06 - Debt Service'!S$25,'H-32A-WP06 - Debt Service'!S$28/12,0)),"-")</f>
        <v>0</v>
      </c>
      <c r="W138" s="359">
        <f>IFERROR(IF(-SUM(W$21:W137)+W$16&lt;0.000001,0,IF($C138&gt;='H-32A-WP06 - Debt Service'!T$25,'H-32A-WP06 - Debt Service'!T$28/12,0)),"-")</f>
        <v>0</v>
      </c>
      <c r="X138" s="359">
        <f>IFERROR(IF(-SUM(X$21:X137)+X$16&lt;0.000001,0,IF($C138&gt;='H-32A-WP06 - Debt Service'!U$25,'H-32A-WP06 - Debt Service'!U$28/12,0)),"-")</f>
        <v>0</v>
      </c>
      <c r="Y138" s="359">
        <f>IFERROR(IF(-SUM(Y$21:Y137)+Y$16&lt;0.000001,0,IF($C138&gt;='H-32A-WP06 - Debt Service'!W$25,'H-32A-WP06 - Debt Service'!V$28/12,0)),"-")</f>
        <v>0</v>
      </c>
      <c r="Z138" s="359">
        <f>IFERROR(IF(-SUM(Z$21:Z137)+Z$16&lt;0.000001,0,IF($C138&gt;='H-32A-WP06 - Debt Service'!W$25,'H-32A-WP06 - Debt Service'!W$28/12,0)),"-")</f>
        <v>0</v>
      </c>
      <c r="AA138" s="359">
        <f>IFERROR(IF(-SUM(AA$21:AA137)+AA$16&lt;0.000001,0,IF($C138&gt;='H-32A-WP06 - Debt Service'!Y$25,'H-32A-WP06 - Debt Service'!X$28/12,0)),"-")</f>
        <v>0</v>
      </c>
      <c r="AB138" s="359">
        <f>IFERROR(IF(-SUM(AB$21:AB137)+AB$16&lt;0.000001,0,IF($C138&gt;='H-32A-WP06 - Debt Service'!Y$25,'H-32A-WP06 - Debt Service'!Y$28/12,0)),"-")</f>
        <v>0</v>
      </c>
      <c r="AC138" s="359">
        <f>IFERROR(IF(-SUM(AC$21:AC137)+AC$16&lt;0.000001,0,IF($C138&gt;='H-32A-WP06 - Debt Service'!Z$25,'H-32A-WP06 - Debt Service'!Z$28/12,0)),"-")</f>
        <v>0</v>
      </c>
      <c r="AD138" s="359">
        <f>IFERROR(IF(-SUM(AD$21:AD137)+AD$16&lt;0.000001,0,IF($C138&gt;='H-32A-WP06 - Debt Service'!AB$25,'H-32A-WP06 - Debt Service'!AA$28/12,0)),"-")</f>
        <v>0</v>
      </c>
      <c r="AE138" s="359">
        <f>IFERROR(IF(-SUM(AE$21:AE137)+AE$16&lt;0.000001,0,IF($C138&gt;='H-32A-WP06 - Debt Service'!AC$25,'H-32A-WP06 - Debt Service'!AB$28/12,0)),"-")</f>
        <v>0</v>
      </c>
      <c r="AF138" s="359">
        <f>IFERROR(IF(-SUM(AF$21:AF137)+AF$16&lt;0.000001,0,IF($C138&gt;='H-32A-WP06 - Debt Service'!AD$25,'H-32A-WP06 - Debt Service'!AC$28/12,0)),"-")</f>
        <v>0</v>
      </c>
    </row>
    <row r="139" spans="2:32">
      <c r="B139" s="351">
        <f t="shared" si="4"/>
        <v>2028</v>
      </c>
      <c r="C139" s="368">
        <f t="shared" si="6"/>
        <v>47058</v>
      </c>
      <c r="D139" s="735">
        <v>216215.22115809171</v>
      </c>
      <c r="E139" s="359">
        <f>IFERROR(IF(-SUM(E$33:E138)+E$16&lt;0.000001,0,IF($C139&gt;='H-32A-WP06 - Debt Service'!C$25,'H-32A-WP06 - Debt Service'!C$28/12,0)),"-")</f>
        <v>0</v>
      </c>
      <c r="F139" s="359">
        <f>IFERROR(IF(-SUM(F$33:F138)+F$16&lt;0.000001,0,IF($C139&gt;='H-32A-WP06 - Debt Service'!D$25,'H-32A-WP06 - Debt Service'!D$28/12,0)),"-")</f>
        <v>0</v>
      </c>
      <c r="G139" s="359">
        <f>IFERROR(IF(-SUM(G$33:G138)+G$16&lt;0.000001,0,IF($C139&gt;='H-32A-WP06 - Debt Service'!E$25,'H-32A-WP06 - Debt Service'!E$28/12,0)),"-")</f>
        <v>0</v>
      </c>
      <c r="H139" s="359">
        <f>IFERROR(IF(-SUM(H$21:H138)+H$16&lt;0.000001,0,IF($C139&gt;='H-32A-WP06 - Debt Service'!F$25,'H-32A-WP06 - Debt Service'!F$28/12,0)),"-")</f>
        <v>0</v>
      </c>
      <c r="I139" s="359">
        <f>IFERROR(IF(-SUM(I$21:I138)+I$16&lt;0.000001,0,IF($C139&gt;='H-32A-WP06 - Debt Service'!G$25,'H-32A-WP06 - Debt Service'!G$28/12,0)),"-")</f>
        <v>0</v>
      </c>
      <c r="J139" s="359">
        <f>IFERROR(IF(-SUM(J$21:J138)+J$16&lt;0.000001,0,IF($C139&gt;='H-32A-WP06 - Debt Service'!H$25,'H-32A-WP06 - Debt Service'!H$28/12,0)),"-")</f>
        <v>0</v>
      </c>
      <c r="K139" s="359">
        <f>IFERROR(IF(-SUM(K$21:K138)+K$16&lt;0.000001,0,IF($C139&gt;='H-32A-WP06 - Debt Service'!I$25,'H-32A-WP06 - Debt Service'!I$28/12,0)),"-")</f>
        <v>0</v>
      </c>
      <c r="L139" s="359">
        <f>IFERROR(IF(-SUM(L$21:L138)+L$16&lt;0.000001,0,IF($C139&gt;='H-32A-WP06 - Debt Service'!J$25,'H-32A-WP06 - Debt Service'!J$28/12,0)),"-")</f>
        <v>0</v>
      </c>
      <c r="M139" s="359">
        <f>IFERROR(IF(-SUM(M$21:M138)+M$16&lt;0.000001,0,IF($C139&gt;='H-32A-WP06 - Debt Service'!K$25,'H-32A-WP06 - Debt Service'!K$28/12,0)),"-")</f>
        <v>0</v>
      </c>
      <c r="N139" s="359">
        <f>IFERROR(IF(-SUM(N$21:N138)+N$16&lt;0.000001,0,IF($C139&gt;='H-32A-WP06 - Debt Service'!L$25,'H-32A-WP06 - Debt Service'!L$28/12,0)),"-")</f>
        <v>0</v>
      </c>
      <c r="O139" s="359">
        <f>IFERROR(IF(-SUM(O$21:O138)+O$16&lt;0.000001,0,IF($C139&gt;='H-32A-WP06 - Debt Service'!M$25,'H-32A-WP06 - Debt Service'!M$28/12,0)),"-")</f>
        <v>0</v>
      </c>
      <c r="P139" s="359">
        <f>IFERROR(IF(-SUM(P$21:P138)+P$16&lt;0.000001,0,IF($C139&gt;='H-32A-WP06 - Debt Service'!N$25,'H-32A-WP06 - Debt Service'!N$28/12,0)),"-")</f>
        <v>0</v>
      </c>
      <c r="Q139" s="449"/>
      <c r="R139" s="351">
        <f t="shared" si="5"/>
        <v>2028</v>
      </c>
      <c r="S139" s="368">
        <f t="shared" si="7"/>
        <v>47058</v>
      </c>
      <c r="T139" s="368"/>
      <c r="U139" s="359">
        <f>IFERROR(IF(-SUM(U$33:U138)+U$16&lt;0.000001,0,IF($C139&gt;='H-32A-WP06 - Debt Service'!R$25,'H-32A-WP06 - Debt Service'!R$28/12,0)),"-")</f>
        <v>0</v>
      </c>
      <c r="V139" s="359">
        <f>IFERROR(IF(-SUM(V$21:V138)+V$16&lt;0.000001,0,IF($C139&gt;='H-32A-WP06 - Debt Service'!S$25,'H-32A-WP06 - Debt Service'!S$28/12,0)),"-")</f>
        <v>0</v>
      </c>
      <c r="W139" s="359">
        <f>IFERROR(IF(-SUM(W$21:W138)+W$16&lt;0.000001,0,IF($C139&gt;='H-32A-WP06 - Debt Service'!T$25,'H-32A-WP06 - Debt Service'!T$28/12,0)),"-")</f>
        <v>0</v>
      </c>
      <c r="X139" s="359">
        <f>IFERROR(IF(-SUM(X$21:X138)+X$16&lt;0.000001,0,IF($C139&gt;='H-32A-WP06 - Debt Service'!U$25,'H-32A-WP06 - Debt Service'!U$28/12,0)),"-")</f>
        <v>0</v>
      </c>
      <c r="Y139" s="359">
        <f>IFERROR(IF(-SUM(Y$21:Y138)+Y$16&lt;0.000001,0,IF($C139&gt;='H-32A-WP06 - Debt Service'!W$25,'H-32A-WP06 - Debt Service'!V$28/12,0)),"-")</f>
        <v>0</v>
      </c>
      <c r="Z139" s="359">
        <f>IFERROR(IF(-SUM(Z$21:Z138)+Z$16&lt;0.000001,0,IF($C139&gt;='H-32A-WP06 - Debt Service'!W$25,'H-32A-WP06 - Debt Service'!W$28/12,0)),"-")</f>
        <v>0</v>
      </c>
      <c r="AA139" s="359">
        <f>IFERROR(IF(-SUM(AA$21:AA138)+AA$16&lt;0.000001,0,IF($C139&gt;='H-32A-WP06 - Debt Service'!Y$25,'H-32A-WP06 - Debt Service'!X$28/12,0)),"-")</f>
        <v>0</v>
      </c>
      <c r="AB139" s="359">
        <f>IFERROR(IF(-SUM(AB$21:AB138)+AB$16&lt;0.000001,0,IF($C139&gt;='H-32A-WP06 - Debt Service'!Y$25,'H-32A-WP06 - Debt Service'!Y$28/12,0)),"-")</f>
        <v>0</v>
      </c>
      <c r="AC139" s="359">
        <f>IFERROR(IF(-SUM(AC$21:AC138)+AC$16&lt;0.000001,0,IF($C139&gt;='H-32A-WP06 - Debt Service'!Z$25,'H-32A-WP06 - Debt Service'!Z$28/12,0)),"-")</f>
        <v>0</v>
      </c>
      <c r="AD139" s="359">
        <f>IFERROR(IF(-SUM(AD$21:AD138)+AD$16&lt;0.000001,0,IF($C139&gt;='H-32A-WP06 - Debt Service'!AB$25,'H-32A-WP06 - Debt Service'!AA$28/12,0)),"-")</f>
        <v>0</v>
      </c>
      <c r="AE139" s="359">
        <f>IFERROR(IF(-SUM(AE$21:AE138)+AE$16&lt;0.000001,0,IF($C139&gt;='H-32A-WP06 - Debt Service'!AC$25,'H-32A-WP06 - Debt Service'!AB$28/12,0)),"-")</f>
        <v>0</v>
      </c>
      <c r="AF139" s="359">
        <f>IFERROR(IF(-SUM(AF$21:AF138)+AF$16&lt;0.000001,0,IF($C139&gt;='H-32A-WP06 - Debt Service'!AD$25,'H-32A-WP06 - Debt Service'!AC$28/12,0)),"-")</f>
        <v>0</v>
      </c>
    </row>
    <row r="140" spans="2:32">
      <c r="B140" s="351">
        <f t="shared" si="4"/>
        <v>2028</v>
      </c>
      <c r="C140" s="368">
        <f t="shared" si="6"/>
        <v>47088</v>
      </c>
      <c r="D140" s="735">
        <v>216215.22115809171</v>
      </c>
      <c r="E140" s="359">
        <f>IFERROR(IF(-SUM(E$33:E139)+E$16&lt;0.000001,0,IF($C140&gt;='H-32A-WP06 - Debt Service'!C$25,'H-32A-WP06 - Debt Service'!C$28/12,0)),"-")</f>
        <v>0</v>
      </c>
      <c r="F140" s="359">
        <f>IFERROR(IF(-SUM(F$33:F139)+F$16&lt;0.000001,0,IF($C140&gt;='H-32A-WP06 - Debt Service'!D$25,'H-32A-WP06 - Debt Service'!D$28/12,0)),"-")</f>
        <v>0</v>
      </c>
      <c r="G140" s="359">
        <f>IFERROR(IF(-SUM(G$33:G139)+G$16&lt;0.000001,0,IF($C140&gt;='H-32A-WP06 - Debt Service'!E$25,'H-32A-WP06 - Debt Service'!E$28/12,0)),"-")</f>
        <v>0</v>
      </c>
      <c r="H140" s="359">
        <f>IFERROR(IF(-SUM(H$21:H139)+H$16&lt;0.000001,0,IF($C140&gt;='H-32A-WP06 - Debt Service'!F$25,'H-32A-WP06 - Debt Service'!F$28/12,0)),"-")</f>
        <v>0</v>
      </c>
      <c r="I140" s="359">
        <f>IFERROR(IF(-SUM(I$21:I139)+I$16&lt;0.000001,0,IF($C140&gt;='H-32A-WP06 - Debt Service'!G$25,'H-32A-WP06 - Debt Service'!G$28/12,0)),"-")</f>
        <v>0</v>
      </c>
      <c r="J140" s="359">
        <f>IFERROR(IF(-SUM(J$21:J139)+J$16&lt;0.000001,0,IF($C140&gt;='H-32A-WP06 - Debt Service'!H$25,'H-32A-WP06 - Debt Service'!H$28/12,0)),"-")</f>
        <v>0</v>
      </c>
      <c r="K140" s="359">
        <f>IFERROR(IF(-SUM(K$21:K139)+K$16&lt;0.000001,0,IF($C140&gt;='H-32A-WP06 - Debt Service'!I$25,'H-32A-WP06 - Debt Service'!I$28/12,0)),"-")</f>
        <v>0</v>
      </c>
      <c r="L140" s="359">
        <f>IFERROR(IF(-SUM(L$21:L139)+L$16&lt;0.000001,0,IF($C140&gt;='H-32A-WP06 - Debt Service'!J$25,'H-32A-WP06 - Debt Service'!J$28/12,0)),"-")</f>
        <v>0</v>
      </c>
      <c r="M140" s="359">
        <f>IFERROR(IF(-SUM(M$21:M139)+M$16&lt;0.000001,0,IF($C140&gt;='H-32A-WP06 - Debt Service'!K$25,'H-32A-WP06 - Debt Service'!K$28/12,0)),"-")</f>
        <v>0</v>
      </c>
      <c r="N140" s="359">
        <f>IFERROR(IF(-SUM(N$21:N139)+N$16&lt;0.000001,0,IF($C140&gt;='H-32A-WP06 - Debt Service'!L$25,'H-32A-WP06 - Debt Service'!L$28/12,0)),"-")</f>
        <v>0</v>
      </c>
      <c r="O140" s="359">
        <f>IFERROR(IF(-SUM(O$21:O139)+O$16&lt;0.000001,0,IF($C140&gt;='H-32A-WP06 - Debt Service'!M$25,'H-32A-WP06 - Debt Service'!M$28/12,0)),"-")</f>
        <v>0</v>
      </c>
      <c r="P140" s="359">
        <f>IFERROR(IF(-SUM(P$21:P139)+P$16&lt;0.000001,0,IF($C140&gt;='H-32A-WP06 - Debt Service'!N$25,'H-32A-WP06 - Debt Service'!N$28/12,0)),"-")</f>
        <v>0</v>
      </c>
      <c r="Q140" s="449"/>
      <c r="R140" s="351">
        <f t="shared" si="5"/>
        <v>2028</v>
      </c>
      <c r="S140" s="368">
        <f t="shared" si="7"/>
        <v>47088</v>
      </c>
      <c r="T140" s="368"/>
      <c r="U140" s="359">
        <f>IFERROR(IF(-SUM(U$33:U139)+U$16&lt;0.000001,0,IF($C140&gt;='H-32A-WP06 - Debt Service'!R$25,'H-32A-WP06 - Debt Service'!R$28/12,0)),"-")</f>
        <v>0</v>
      </c>
      <c r="V140" s="359">
        <f>IFERROR(IF(-SUM(V$21:V139)+V$16&lt;0.000001,0,IF($C140&gt;='H-32A-WP06 - Debt Service'!S$25,'H-32A-WP06 - Debt Service'!S$28/12,0)),"-")</f>
        <v>0</v>
      </c>
      <c r="W140" s="359">
        <f>IFERROR(IF(-SUM(W$21:W139)+W$16&lt;0.000001,0,IF($C140&gt;='H-32A-WP06 - Debt Service'!T$25,'H-32A-WP06 - Debt Service'!T$28/12,0)),"-")</f>
        <v>0</v>
      </c>
      <c r="X140" s="359">
        <f>IFERROR(IF(-SUM(X$21:X139)+X$16&lt;0.000001,0,IF($C140&gt;='H-32A-WP06 - Debt Service'!U$25,'H-32A-WP06 - Debt Service'!U$28/12,0)),"-")</f>
        <v>0</v>
      </c>
      <c r="Y140" s="359">
        <f>IFERROR(IF(-SUM(Y$21:Y139)+Y$16&lt;0.000001,0,IF($C140&gt;='H-32A-WP06 - Debt Service'!W$25,'H-32A-WP06 - Debt Service'!V$28/12,0)),"-")</f>
        <v>0</v>
      </c>
      <c r="Z140" s="359">
        <f>IFERROR(IF(-SUM(Z$21:Z139)+Z$16&lt;0.000001,0,IF($C140&gt;='H-32A-WP06 - Debt Service'!W$25,'H-32A-WP06 - Debt Service'!W$28/12,0)),"-")</f>
        <v>0</v>
      </c>
      <c r="AA140" s="359">
        <f>IFERROR(IF(-SUM(AA$21:AA139)+AA$16&lt;0.000001,0,IF($C140&gt;='H-32A-WP06 - Debt Service'!Y$25,'H-32A-WP06 - Debt Service'!X$28/12,0)),"-")</f>
        <v>0</v>
      </c>
      <c r="AB140" s="359">
        <f>IFERROR(IF(-SUM(AB$21:AB139)+AB$16&lt;0.000001,0,IF($C140&gt;='H-32A-WP06 - Debt Service'!Y$25,'H-32A-WP06 - Debt Service'!Y$28/12,0)),"-")</f>
        <v>0</v>
      </c>
      <c r="AC140" s="359">
        <f>IFERROR(IF(-SUM(AC$21:AC139)+AC$16&lt;0.000001,0,IF($C140&gt;='H-32A-WP06 - Debt Service'!Z$25,'H-32A-WP06 - Debt Service'!Z$28/12,0)),"-")</f>
        <v>0</v>
      </c>
      <c r="AD140" s="359">
        <f>IFERROR(IF(-SUM(AD$21:AD139)+AD$16&lt;0.000001,0,IF($C140&gt;='H-32A-WP06 - Debt Service'!AB$25,'H-32A-WP06 - Debt Service'!AA$28/12,0)),"-")</f>
        <v>0</v>
      </c>
      <c r="AE140" s="359">
        <f>IFERROR(IF(-SUM(AE$21:AE139)+AE$16&lt;0.000001,0,IF($C140&gt;='H-32A-WP06 - Debt Service'!AC$25,'H-32A-WP06 - Debt Service'!AB$28/12,0)),"-")</f>
        <v>0</v>
      </c>
      <c r="AF140" s="359">
        <f>IFERROR(IF(-SUM(AF$21:AF139)+AF$16&lt;0.000001,0,IF($C140&gt;='H-32A-WP06 - Debt Service'!AD$25,'H-32A-WP06 - Debt Service'!AC$28/12,0)),"-")</f>
        <v>0</v>
      </c>
    </row>
    <row r="141" spans="2:32">
      <c r="B141" s="351">
        <f t="shared" si="4"/>
        <v>2029</v>
      </c>
      <c r="C141" s="368">
        <f t="shared" si="6"/>
        <v>47119</v>
      </c>
      <c r="D141" s="735">
        <v>216215.22115809171</v>
      </c>
      <c r="E141" s="359">
        <f>IFERROR(IF(-SUM(E$33:E140)+E$16&lt;0.000001,0,IF($C141&gt;='H-32A-WP06 - Debt Service'!C$25,'H-32A-WP06 - Debt Service'!C$28/12,0)),"-")</f>
        <v>0</v>
      </c>
      <c r="F141" s="359">
        <f>IFERROR(IF(-SUM(F$33:F140)+F$16&lt;0.000001,0,IF($C141&gt;='H-32A-WP06 - Debt Service'!D$25,'H-32A-WP06 - Debt Service'!D$28/12,0)),"-")</f>
        <v>0</v>
      </c>
      <c r="G141" s="359">
        <f>IFERROR(IF(-SUM(G$33:G140)+G$16&lt;0.000001,0,IF($C141&gt;='H-32A-WP06 - Debt Service'!E$25,'H-32A-WP06 - Debt Service'!E$28/12,0)),"-")</f>
        <v>0</v>
      </c>
      <c r="H141" s="359">
        <f>IFERROR(IF(-SUM(H$21:H140)+H$16&lt;0.000001,0,IF($C141&gt;='H-32A-WP06 - Debt Service'!F$25,'H-32A-WP06 - Debt Service'!F$28/12,0)),"-")</f>
        <v>0</v>
      </c>
      <c r="I141" s="359">
        <f>IFERROR(IF(-SUM(I$21:I140)+I$16&lt;0.000001,0,IF($C141&gt;='H-32A-WP06 - Debt Service'!G$25,'H-32A-WP06 - Debt Service'!G$28/12,0)),"-")</f>
        <v>0</v>
      </c>
      <c r="J141" s="359">
        <f>IFERROR(IF(-SUM(J$21:J140)+J$16&lt;0.000001,0,IF($C141&gt;='H-32A-WP06 - Debt Service'!H$25,'H-32A-WP06 - Debt Service'!H$28/12,0)),"-")</f>
        <v>0</v>
      </c>
      <c r="K141" s="359">
        <f>IFERROR(IF(-SUM(K$21:K140)+K$16&lt;0.000001,0,IF($C141&gt;='H-32A-WP06 - Debt Service'!I$25,'H-32A-WP06 - Debt Service'!I$28/12,0)),"-")</f>
        <v>0</v>
      </c>
      <c r="L141" s="359">
        <f>IFERROR(IF(-SUM(L$21:L140)+L$16&lt;0.000001,0,IF($C141&gt;='H-32A-WP06 - Debt Service'!J$25,'H-32A-WP06 - Debt Service'!J$28/12,0)),"-")</f>
        <v>0</v>
      </c>
      <c r="M141" s="359">
        <f>IFERROR(IF(-SUM(M$21:M140)+M$16&lt;0.000001,0,IF($C141&gt;='H-32A-WP06 - Debt Service'!K$25,'H-32A-WP06 - Debt Service'!K$28/12,0)),"-")</f>
        <v>0</v>
      </c>
      <c r="N141" s="359">
        <f>IFERROR(IF(-SUM(N$21:N140)+N$16&lt;0.000001,0,IF($C141&gt;='H-32A-WP06 - Debt Service'!L$25,'H-32A-WP06 - Debt Service'!L$28/12,0)),"-")</f>
        <v>0</v>
      </c>
      <c r="O141" s="359">
        <f>IFERROR(IF(-SUM(O$21:O140)+O$16&lt;0.000001,0,IF($C141&gt;='H-32A-WP06 - Debt Service'!M$25,'H-32A-WP06 - Debt Service'!M$28/12,0)),"-")</f>
        <v>0</v>
      </c>
      <c r="P141" s="359">
        <f>IFERROR(IF(-SUM(P$21:P140)+P$16&lt;0.000001,0,IF($C141&gt;='H-32A-WP06 - Debt Service'!N$25,'H-32A-WP06 - Debt Service'!N$28/12,0)),"-")</f>
        <v>0</v>
      </c>
      <c r="Q141" s="449"/>
      <c r="R141" s="351">
        <f t="shared" si="5"/>
        <v>2029</v>
      </c>
      <c r="S141" s="368">
        <f t="shared" si="7"/>
        <v>47119</v>
      </c>
      <c r="T141" s="368"/>
      <c r="U141" s="359">
        <f>IFERROR(IF(-SUM(U$33:U140)+U$16&lt;0.000001,0,IF($C141&gt;='H-32A-WP06 - Debt Service'!R$25,'H-32A-WP06 - Debt Service'!R$28/12,0)),"-")</f>
        <v>0</v>
      </c>
      <c r="V141" s="359">
        <f>IFERROR(IF(-SUM(V$21:V140)+V$16&lt;0.000001,0,IF($C141&gt;='H-32A-WP06 - Debt Service'!S$25,'H-32A-WP06 - Debt Service'!S$28/12,0)),"-")</f>
        <v>0</v>
      </c>
      <c r="W141" s="359">
        <f>IFERROR(IF(-SUM(W$21:W140)+W$16&lt;0.000001,0,IF($C141&gt;='H-32A-WP06 - Debt Service'!T$25,'H-32A-WP06 - Debt Service'!T$28/12,0)),"-")</f>
        <v>0</v>
      </c>
      <c r="X141" s="359">
        <f>IFERROR(IF(-SUM(X$21:X140)+X$16&lt;0.000001,0,IF($C141&gt;='H-32A-WP06 - Debt Service'!U$25,'H-32A-WP06 - Debt Service'!U$28/12,0)),"-")</f>
        <v>0</v>
      </c>
      <c r="Y141" s="359">
        <f>IFERROR(IF(-SUM(Y$21:Y140)+Y$16&lt;0.000001,0,IF($C141&gt;='H-32A-WP06 - Debt Service'!W$25,'H-32A-WP06 - Debt Service'!V$28/12,0)),"-")</f>
        <v>0</v>
      </c>
      <c r="Z141" s="359">
        <f>IFERROR(IF(-SUM(Z$21:Z140)+Z$16&lt;0.000001,0,IF($C141&gt;='H-32A-WP06 - Debt Service'!W$25,'H-32A-WP06 - Debt Service'!W$28/12,0)),"-")</f>
        <v>0</v>
      </c>
      <c r="AA141" s="359">
        <f>IFERROR(IF(-SUM(AA$21:AA140)+AA$16&lt;0.000001,0,IF($C141&gt;='H-32A-WP06 - Debt Service'!Y$25,'H-32A-WP06 - Debt Service'!X$28/12,0)),"-")</f>
        <v>0</v>
      </c>
      <c r="AB141" s="359">
        <f>IFERROR(IF(-SUM(AB$21:AB140)+AB$16&lt;0.000001,0,IF($C141&gt;='H-32A-WP06 - Debt Service'!Y$25,'H-32A-WP06 - Debt Service'!Y$28/12,0)),"-")</f>
        <v>0</v>
      </c>
      <c r="AC141" s="359">
        <f>IFERROR(IF(-SUM(AC$21:AC140)+AC$16&lt;0.000001,0,IF($C141&gt;='H-32A-WP06 - Debt Service'!Z$25,'H-32A-WP06 - Debt Service'!Z$28/12,0)),"-")</f>
        <v>0</v>
      </c>
      <c r="AD141" s="359">
        <f>IFERROR(IF(-SUM(AD$21:AD140)+AD$16&lt;0.000001,0,IF($C141&gt;='H-32A-WP06 - Debt Service'!AB$25,'H-32A-WP06 - Debt Service'!AA$28/12,0)),"-")</f>
        <v>0</v>
      </c>
      <c r="AE141" s="359">
        <f>IFERROR(IF(-SUM(AE$21:AE140)+AE$16&lt;0.000001,0,IF($C141&gt;='H-32A-WP06 - Debt Service'!AC$25,'H-32A-WP06 - Debt Service'!AB$28/12,0)),"-")</f>
        <v>0</v>
      </c>
      <c r="AF141" s="359">
        <f>IFERROR(IF(-SUM(AF$21:AF140)+AF$16&lt;0.000001,0,IF($C141&gt;='H-32A-WP06 - Debt Service'!AD$25,'H-32A-WP06 - Debt Service'!AC$28/12,0)),"-")</f>
        <v>0</v>
      </c>
    </row>
    <row r="142" spans="2:32">
      <c r="B142" s="351">
        <f t="shared" si="4"/>
        <v>2029</v>
      </c>
      <c r="C142" s="368">
        <f t="shared" si="6"/>
        <v>47150</v>
      </c>
      <c r="D142" s="735">
        <v>216215.22115809171</v>
      </c>
      <c r="E142" s="359">
        <f>IFERROR(IF(-SUM(E$33:E141)+E$16&lt;0.000001,0,IF($C142&gt;='H-32A-WP06 - Debt Service'!C$25,'H-32A-WP06 - Debt Service'!C$28/12,0)),"-")</f>
        <v>0</v>
      </c>
      <c r="F142" s="359">
        <f>IFERROR(IF(-SUM(F$33:F141)+F$16&lt;0.000001,0,IF($C142&gt;='H-32A-WP06 - Debt Service'!D$25,'H-32A-WP06 - Debt Service'!D$28/12,0)),"-")</f>
        <v>0</v>
      </c>
      <c r="G142" s="359">
        <f>IFERROR(IF(-SUM(G$33:G141)+G$16&lt;0.000001,0,IF($C142&gt;='H-32A-WP06 - Debt Service'!E$25,'H-32A-WP06 - Debt Service'!E$28/12,0)),"-")</f>
        <v>0</v>
      </c>
      <c r="H142" s="359">
        <f>IFERROR(IF(-SUM(H$21:H141)+H$16&lt;0.000001,0,IF($C142&gt;='H-32A-WP06 - Debt Service'!F$25,'H-32A-WP06 - Debt Service'!F$28/12,0)),"-")</f>
        <v>0</v>
      </c>
      <c r="I142" s="359">
        <f>IFERROR(IF(-SUM(I$21:I141)+I$16&lt;0.000001,0,IF($C142&gt;='H-32A-WP06 - Debt Service'!G$25,'H-32A-WP06 - Debt Service'!G$28/12,0)),"-")</f>
        <v>0</v>
      </c>
      <c r="J142" s="359">
        <f>IFERROR(IF(-SUM(J$21:J141)+J$16&lt;0.000001,0,IF($C142&gt;='H-32A-WP06 - Debt Service'!H$25,'H-32A-WP06 - Debt Service'!H$28/12,0)),"-")</f>
        <v>0</v>
      </c>
      <c r="K142" s="359">
        <f>IFERROR(IF(-SUM(K$21:K141)+K$16&lt;0.000001,0,IF($C142&gt;='H-32A-WP06 - Debt Service'!I$25,'H-32A-WP06 - Debt Service'!I$28/12,0)),"-")</f>
        <v>0</v>
      </c>
      <c r="L142" s="359">
        <f>IFERROR(IF(-SUM(L$21:L141)+L$16&lt;0.000001,0,IF($C142&gt;='H-32A-WP06 - Debt Service'!J$25,'H-32A-WP06 - Debt Service'!J$28/12,0)),"-")</f>
        <v>0</v>
      </c>
      <c r="M142" s="359">
        <f>IFERROR(IF(-SUM(M$21:M141)+M$16&lt;0.000001,0,IF($C142&gt;='H-32A-WP06 - Debt Service'!K$25,'H-32A-WP06 - Debt Service'!K$28/12,0)),"-")</f>
        <v>0</v>
      </c>
      <c r="N142" s="359">
        <f>IFERROR(IF(-SUM(N$21:N141)+N$16&lt;0.000001,0,IF($C142&gt;='H-32A-WP06 - Debt Service'!L$25,'H-32A-WP06 - Debt Service'!L$28/12,0)),"-")</f>
        <v>0</v>
      </c>
      <c r="O142" s="359">
        <f>IFERROR(IF(-SUM(O$21:O141)+O$16&lt;0.000001,0,IF($C142&gt;='H-32A-WP06 - Debt Service'!M$25,'H-32A-WP06 - Debt Service'!M$28/12,0)),"-")</f>
        <v>0</v>
      </c>
      <c r="P142" s="359">
        <f>IFERROR(IF(-SUM(P$21:P141)+P$16&lt;0.000001,0,IF($C142&gt;='H-32A-WP06 - Debt Service'!N$25,'H-32A-WP06 - Debt Service'!N$28/12,0)),"-")</f>
        <v>0</v>
      </c>
      <c r="Q142" s="449"/>
      <c r="R142" s="351">
        <f t="shared" si="5"/>
        <v>2029</v>
      </c>
      <c r="S142" s="368">
        <f t="shared" si="7"/>
        <v>47150</v>
      </c>
      <c r="T142" s="368"/>
      <c r="U142" s="359">
        <f>IFERROR(IF(-SUM(U$33:U141)+U$16&lt;0.000001,0,IF($C142&gt;='H-32A-WP06 - Debt Service'!R$25,'H-32A-WP06 - Debt Service'!R$28/12,0)),"-")</f>
        <v>0</v>
      </c>
      <c r="V142" s="359">
        <f>IFERROR(IF(-SUM(V$21:V141)+V$16&lt;0.000001,0,IF($C142&gt;='H-32A-WP06 - Debt Service'!S$25,'H-32A-WP06 - Debt Service'!S$28/12,0)),"-")</f>
        <v>0</v>
      </c>
      <c r="W142" s="359">
        <f>IFERROR(IF(-SUM(W$21:W141)+W$16&lt;0.000001,0,IF($C142&gt;='H-32A-WP06 - Debt Service'!T$25,'H-32A-WP06 - Debt Service'!T$28/12,0)),"-")</f>
        <v>0</v>
      </c>
      <c r="X142" s="359">
        <f>IFERROR(IF(-SUM(X$21:X141)+X$16&lt;0.000001,0,IF($C142&gt;='H-32A-WP06 - Debt Service'!U$25,'H-32A-WP06 - Debt Service'!U$28/12,0)),"-")</f>
        <v>0</v>
      </c>
      <c r="Y142" s="359">
        <f>IFERROR(IF(-SUM(Y$21:Y141)+Y$16&lt;0.000001,0,IF($C142&gt;='H-32A-WP06 - Debt Service'!W$25,'H-32A-WP06 - Debt Service'!V$28/12,0)),"-")</f>
        <v>0</v>
      </c>
      <c r="Z142" s="359">
        <f>IFERROR(IF(-SUM(Z$21:Z141)+Z$16&lt;0.000001,0,IF($C142&gt;='H-32A-WP06 - Debt Service'!W$25,'H-32A-WP06 - Debt Service'!W$28/12,0)),"-")</f>
        <v>0</v>
      </c>
      <c r="AA142" s="359">
        <f>IFERROR(IF(-SUM(AA$21:AA141)+AA$16&lt;0.000001,0,IF($C142&gt;='H-32A-WP06 - Debt Service'!Y$25,'H-32A-WP06 - Debt Service'!X$28/12,0)),"-")</f>
        <v>0</v>
      </c>
      <c r="AB142" s="359">
        <f>IFERROR(IF(-SUM(AB$21:AB141)+AB$16&lt;0.000001,0,IF($C142&gt;='H-32A-WP06 - Debt Service'!Y$25,'H-32A-WP06 - Debt Service'!Y$28/12,0)),"-")</f>
        <v>0</v>
      </c>
      <c r="AC142" s="359">
        <f>IFERROR(IF(-SUM(AC$21:AC141)+AC$16&lt;0.000001,0,IF($C142&gt;='H-32A-WP06 - Debt Service'!Z$25,'H-32A-WP06 - Debt Service'!Z$28/12,0)),"-")</f>
        <v>0</v>
      </c>
      <c r="AD142" s="359">
        <f>IFERROR(IF(-SUM(AD$21:AD141)+AD$16&lt;0.000001,0,IF($C142&gt;='H-32A-WP06 - Debt Service'!AB$25,'H-32A-WP06 - Debt Service'!AA$28/12,0)),"-")</f>
        <v>0</v>
      </c>
      <c r="AE142" s="359">
        <f>IFERROR(IF(-SUM(AE$21:AE141)+AE$16&lt;0.000001,0,IF($C142&gt;='H-32A-WP06 - Debt Service'!AC$25,'H-32A-WP06 - Debt Service'!AB$28/12,0)),"-")</f>
        <v>0</v>
      </c>
      <c r="AF142" s="359">
        <f>IFERROR(IF(-SUM(AF$21:AF141)+AF$16&lt;0.000001,0,IF($C142&gt;='H-32A-WP06 - Debt Service'!AD$25,'H-32A-WP06 - Debt Service'!AC$28/12,0)),"-")</f>
        <v>0</v>
      </c>
    </row>
    <row r="143" spans="2:32">
      <c r="B143" s="351">
        <f t="shared" si="4"/>
        <v>2029</v>
      </c>
      <c r="C143" s="368">
        <f t="shared" si="6"/>
        <v>47178</v>
      </c>
      <c r="D143" s="735">
        <v>216215.22115809171</v>
      </c>
      <c r="E143" s="359">
        <f>IFERROR(IF(-SUM(E$33:E142)+E$16&lt;0.000001,0,IF($C143&gt;='H-32A-WP06 - Debt Service'!C$25,'H-32A-WP06 - Debt Service'!C$28/12,0)),"-")</f>
        <v>0</v>
      </c>
      <c r="F143" s="359">
        <f>IFERROR(IF(-SUM(F$33:F142)+F$16&lt;0.000001,0,IF($C143&gt;='H-32A-WP06 - Debt Service'!D$25,'H-32A-WP06 - Debt Service'!D$28/12,0)),"-")</f>
        <v>0</v>
      </c>
      <c r="G143" s="359">
        <f>IFERROR(IF(-SUM(G$33:G142)+G$16&lt;0.000001,0,IF($C143&gt;='H-32A-WP06 - Debt Service'!E$25,'H-32A-WP06 - Debt Service'!E$28/12,0)),"-")</f>
        <v>0</v>
      </c>
      <c r="H143" s="359">
        <f>IFERROR(IF(-SUM(H$21:H142)+H$16&lt;0.000001,0,IF($C143&gt;='H-32A-WP06 - Debt Service'!F$25,'H-32A-WP06 - Debt Service'!F$28/12,0)),"-")</f>
        <v>0</v>
      </c>
      <c r="I143" s="359">
        <f>IFERROR(IF(-SUM(I$21:I142)+I$16&lt;0.000001,0,IF($C143&gt;='H-32A-WP06 - Debt Service'!G$25,'H-32A-WP06 - Debt Service'!G$28/12,0)),"-")</f>
        <v>0</v>
      </c>
      <c r="J143" s="359">
        <f>IFERROR(IF(-SUM(J$21:J142)+J$16&lt;0.000001,0,IF($C143&gt;='H-32A-WP06 - Debt Service'!H$25,'H-32A-WP06 - Debt Service'!H$28/12,0)),"-")</f>
        <v>0</v>
      </c>
      <c r="K143" s="359">
        <f>IFERROR(IF(-SUM(K$21:K142)+K$16&lt;0.000001,0,IF($C143&gt;='H-32A-WP06 - Debt Service'!I$25,'H-32A-WP06 - Debt Service'!I$28/12,0)),"-")</f>
        <v>0</v>
      </c>
      <c r="L143" s="359">
        <f>IFERROR(IF(-SUM(L$21:L142)+L$16&lt;0.000001,0,IF($C143&gt;='H-32A-WP06 - Debt Service'!J$25,'H-32A-WP06 - Debt Service'!J$28/12,0)),"-")</f>
        <v>0</v>
      </c>
      <c r="M143" s="359">
        <f>IFERROR(IF(-SUM(M$21:M142)+M$16&lt;0.000001,0,IF($C143&gt;='H-32A-WP06 - Debt Service'!K$25,'H-32A-WP06 - Debt Service'!K$28/12,0)),"-")</f>
        <v>0</v>
      </c>
      <c r="N143" s="359">
        <f>IFERROR(IF(-SUM(N$21:N142)+N$16&lt;0.000001,0,IF($C143&gt;='H-32A-WP06 - Debt Service'!L$25,'H-32A-WP06 - Debt Service'!L$28/12,0)),"-")</f>
        <v>0</v>
      </c>
      <c r="O143" s="359">
        <f>IFERROR(IF(-SUM(O$21:O142)+O$16&lt;0.000001,0,IF($C143&gt;='H-32A-WP06 - Debt Service'!M$25,'H-32A-WP06 - Debt Service'!M$28/12,0)),"-")</f>
        <v>0</v>
      </c>
      <c r="P143" s="359">
        <f>IFERROR(IF(-SUM(P$21:P142)+P$16&lt;0.000001,0,IF($C143&gt;='H-32A-WP06 - Debt Service'!N$25,'H-32A-WP06 - Debt Service'!N$28/12,0)),"-")</f>
        <v>0</v>
      </c>
      <c r="Q143" s="449"/>
      <c r="R143" s="351">
        <f t="shared" si="5"/>
        <v>2029</v>
      </c>
      <c r="S143" s="368">
        <f t="shared" si="7"/>
        <v>47178</v>
      </c>
      <c r="T143" s="368"/>
      <c r="U143" s="359">
        <f>IFERROR(IF(-SUM(U$33:U142)+U$16&lt;0.000001,0,IF($C143&gt;='H-32A-WP06 - Debt Service'!R$25,'H-32A-WP06 - Debt Service'!R$28/12,0)),"-")</f>
        <v>0</v>
      </c>
      <c r="V143" s="359">
        <f>IFERROR(IF(-SUM(V$21:V142)+V$16&lt;0.000001,0,IF($C143&gt;='H-32A-WP06 - Debt Service'!S$25,'H-32A-WP06 - Debt Service'!S$28/12,0)),"-")</f>
        <v>0</v>
      </c>
      <c r="W143" s="359">
        <f>IFERROR(IF(-SUM(W$21:W142)+W$16&lt;0.000001,0,IF($C143&gt;='H-32A-WP06 - Debt Service'!T$25,'H-32A-WP06 - Debt Service'!T$28/12,0)),"-")</f>
        <v>0</v>
      </c>
      <c r="X143" s="359">
        <f>IFERROR(IF(-SUM(X$21:X142)+X$16&lt;0.000001,0,IF($C143&gt;='H-32A-WP06 - Debt Service'!U$25,'H-32A-WP06 - Debt Service'!U$28/12,0)),"-")</f>
        <v>0</v>
      </c>
      <c r="Y143" s="359">
        <f>IFERROR(IF(-SUM(Y$21:Y142)+Y$16&lt;0.000001,0,IF($C143&gt;='H-32A-WP06 - Debt Service'!W$25,'H-32A-WP06 - Debt Service'!V$28/12,0)),"-")</f>
        <v>0</v>
      </c>
      <c r="Z143" s="359">
        <f>IFERROR(IF(-SUM(Z$21:Z142)+Z$16&lt;0.000001,0,IF($C143&gt;='H-32A-WP06 - Debt Service'!W$25,'H-32A-WP06 - Debt Service'!W$28/12,0)),"-")</f>
        <v>0</v>
      </c>
      <c r="AA143" s="359">
        <f>IFERROR(IF(-SUM(AA$21:AA142)+AA$16&lt;0.000001,0,IF($C143&gt;='H-32A-WP06 - Debt Service'!Y$25,'H-32A-WP06 - Debt Service'!X$28/12,0)),"-")</f>
        <v>0</v>
      </c>
      <c r="AB143" s="359">
        <f>IFERROR(IF(-SUM(AB$21:AB142)+AB$16&lt;0.000001,0,IF($C143&gt;='H-32A-WP06 - Debt Service'!Y$25,'H-32A-WP06 - Debt Service'!Y$28/12,0)),"-")</f>
        <v>0</v>
      </c>
      <c r="AC143" s="359">
        <f>IFERROR(IF(-SUM(AC$21:AC142)+AC$16&lt;0.000001,0,IF($C143&gt;='H-32A-WP06 - Debt Service'!Z$25,'H-32A-WP06 - Debt Service'!Z$28/12,0)),"-")</f>
        <v>0</v>
      </c>
      <c r="AD143" s="359">
        <f>IFERROR(IF(-SUM(AD$21:AD142)+AD$16&lt;0.000001,0,IF($C143&gt;='H-32A-WP06 - Debt Service'!AB$25,'H-32A-WP06 - Debt Service'!AA$28/12,0)),"-")</f>
        <v>0</v>
      </c>
      <c r="AE143" s="359">
        <f>IFERROR(IF(-SUM(AE$21:AE142)+AE$16&lt;0.000001,0,IF($C143&gt;='H-32A-WP06 - Debt Service'!AC$25,'H-32A-WP06 - Debt Service'!AB$28/12,0)),"-")</f>
        <v>0</v>
      </c>
      <c r="AF143" s="359">
        <f>IFERROR(IF(-SUM(AF$21:AF142)+AF$16&lt;0.000001,0,IF($C143&gt;='H-32A-WP06 - Debt Service'!AD$25,'H-32A-WP06 - Debt Service'!AC$28/12,0)),"-")</f>
        <v>0</v>
      </c>
    </row>
    <row r="144" spans="2:32">
      <c r="B144" s="351">
        <f t="shared" si="4"/>
        <v>2029</v>
      </c>
      <c r="C144" s="368">
        <f t="shared" si="6"/>
        <v>47209</v>
      </c>
      <c r="D144" s="735">
        <v>216215.22115809171</v>
      </c>
      <c r="E144" s="359">
        <f>IFERROR(IF(-SUM(E$33:E143)+E$16&lt;0.000001,0,IF($C144&gt;='H-32A-WP06 - Debt Service'!C$25,'H-32A-WP06 - Debt Service'!C$28/12,0)),"-")</f>
        <v>0</v>
      </c>
      <c r="F144" s="359">
        <f>IFERROR(IF(-SUM(F$33:F143)+F$16&lt;0.000001,0,IF($C144&gt;='H-32A-WP06 - Debt Service'!D$25,'H-32A-WP06 - Debt Service'!D$28/12,0)),"-")</f>
        <v>0</v>
      </c>
      <c r="G144" s="359">
        <f>IFERROR(IF(-SUM(G$33:G143)+G$16&lt;0.000001,0,IF($C144&gt;='H-32A-WP06 - Debt Service'!E$25,'H-32A-WP06 - Debt Service'!E$28/12,0)),"-")</f>
        <v>0</v>
      </c>
      <c r="H144" s="359">
        <f>IFERROR(IF(-SUM(H$21:H143)+H$16&lt;0.000001,0,IF($C144&gt;='H-32A-WP06 - Debt Service'!F$25,'H-32A-WP06 - Debt Service'!F$28/12,0)),"-")</f>
        <v>0</v>
      </c>
      <c r="I144" s="359">
        <f>IFERROR(IF(-SUM(I$21:I143)+I$16&lt;0.000001,0,IF($C144&gt;='H-32A-WP06 - Debt Service'!G$25,'H-32A-WP06 - Debt Service'!G$28/12,0)),"-")</f>
        <v>0</v>
      </c>
      <c r="J144" s="359">
        <f>IFERROR(IF(-SUM(J$21:J143)+J$16&lt;0.000001,0,IF($C144&gt;='H-32A-WP06 - Debt Service'!H$25,'H-32A-WP06 - Debt Service'!H$28/12,0)),"-")</f>
        <v>0</v>
      </c>
      <c r="K144" s="359">
        <f>IFERROR(IF(-SUM(K$21:K143)+K$16&lt;0.000001,0,IF($C144&gt;='H-32A-WP06 - Debt Service'!I$25,'H-32A-WP06 - Debt Service'!I$28/12,0)),"-")</f>
        <v>0</v>
      </c>
      <c r="L144" s="359">
        <f>IFERROR(IF(-SUM(L$21:L143)+L$16&lt;0.000001,0,IF($C144&gt;='H-32A-WP06 - Debt Service'!J$25,'H-32A-WP06 - Debt Service'!J$28/12,0)),"-")</f>
        <v>0</v>
      </c>
      <c r="M144" s="359">
        <f>IFERROR(IF(-SUM(M$21:M143)+M$16&lt;0.000001,0,IF($C144&gt;='H-32A-WP06 - Debt Service'!K$25,'H-32A-WP06 - Debt Service'!K$28/12,0)),"-")</f>
        <v>0</v>
      </c>
      <c r="N144" s="359">
        <f>IFERROR(IF(-SUM(N$21:N143)+N$16&lt;0.000001,0,IF($C144&gt;='H-32A-WP06 - Debt Service'!L$25,'H-32A-WP06 - Debt Service'!L$28/12,0)),"-")</f>
        <v>0</v>
      </c>
      <c r="O144" s="359">
        <f>IFERROR(IF(-SUM(O$21:O143)+O$16&lt;0.000001,0,IF($C144&gt;='H-32A-WP06 - Debt Service'!M$25,'H-32A-WP06 - Debt Service'!M$28/12,0)),"-")</f>
        <v>0</v>
      </c>
      <c r="P144" s="359">
        <f>IFERROR(IF(-SUM(P$21:P143)+P$16&lt;0.000001,0,IF($C144&gt;='H-32A-WP06 - Debt Service'!N$25,'H-32A-WP06 - Debt Service'!N$28/12,0)),"-")</f>
        <v>0</v>
      </c>
      <c r="Q144" s="449"/>
      <c r="R144" s="351">
        <f t="shared" si="5"/>
        <v>2029</v>
      </c>
      <c r="S144" s="368">
        <f t="shared" si="7"/>
        <v>47209</v>
      </c>
      <c r="T144" s="368"/>
      <c r="U144" s="359">
        <f>IFERROR(IF(-SUM(U$33:U143)+U$16&lt;0.000001,0,IF($C144&gt;='H-32A-WP06 - Debt Service'!R$25,'H-32A-WP06 - Debt Service'!R$28/12,0)),"-")</f>
        <v>0</v>
      </c>
      <c r="V144" s="359">
        <f>IFERROR(IF(-SUM(V$21:V143)+V$16&lt;0.000001,0,IF($C144&gt;='H-32A-WP06 - Debt Service'!S$25,'H-32A-WP06 - Debt Service'!S$28/12,0)),"-")</f>
        <v>0</v>
      </c>
      <c r="W144" s="359">
        <f>IFERROR(IF(-SUM(W$21:W143)+W$16&lt;0.000001,0,IF($C144&gt;='H-32A-WP06 - Debt Service'!T$25,'H-32A-WP06 - Debt Service'!T$28/12,0)),"-")</f>
        <v>0</v>
      </c>
      <c r="X144" s="359">
        <f>IFERROR(IF(-SUM(X$21:X143)+X$16&lt;0.000001,0,IF($C144&gt;='H-32A-WP06 - Debt Service'!U$25,'H-32A-WP06 - Debt Service'!U$28/12,0)),"-")</f>
        <v>0</v>
      </c>
      <c r="Y144" s="359">
        <f>IFERROR(IF(-SUM(Y$21:Y143)+Y$16&lt;0.000001,0,IF($C144&gt;='H-32A-WP06 - Debt Service'!W$25,'H-32A-WP06 - Debt Service'!V$28/12,0)),"-")</f>
        <v>0</v>
      </c>
      <c r="Z144" s="359">
        <f>IFERROR(IF(-SUM(Z$21:Z143)+Z$16&lt;0.000001,0,IF($C144&gt;='H-32A-WP06 - Debt Service'!W$25,'H-32A-WP06 - Debt Service'!W$28/12,0)),"-")</f>
        <v>0</v>
      </c>
      <c r="AA144" s="359">
        <f>IFERROR(IF(-SUM(AA$21:AA143)+AA$16&lt;0.000001,0,IF($C144&gt;='H-32A-WP06 - Debt Service'!Y$25,'H-32A-WP06 - Debt Service'!X$28/12,0)),"-")</f>
        <v>0</v>
      </c>
      <c r="AB144" s="359">
        <f>IFERROR(IF(-SUM(AB$21:AB143)+AB$16&lt;0.000001,0,IF($C144&gt;='H-32A-WP06 - Debt Service'!Y$25,'H-32A-WP06 - Debt Service'!Y$28/12,0)),"-")</f>
        <v>0</v>
      </c>
      <c r="AC144" s="359">
        <f>IFERROR(IF(-SUM(AC$21:AC143)+AC$16&lt;0.000001,0,IF($C144&gt;='H-32A-WP06 - Debt Service'!Z$25,'H-32A-WP06 - Debt Service'!Z$28/12,0)),"-")</f>
        <v>0</v>
      </c>
      <c r="AD144" s="359">
        <f>IFERROR(IF(-SUM(AD$21:AD143)+AD$16&lt;0.000001,0,IF($C144&gt;='H-32A-WP06 - Debt Service'!AB$25,'H-32A-WP06 - Debt Service'!AA$28/12,0)),"-")</f>
        <v>0</v>
      </c>
      <c r="AE144" s="359">
        <f>IFERROR(IF(-SUM(AE$21:AE143)+AE$16&lt;0.000001,0,IF($C144&gt;='H-32A-WP06 - Debt Service'!AC$25,'H-32A-WP06 - Debt Service'!AB$28/12,0)),"-")</f>
        <v>0</v>
      </c>
      <c r="AF144" s="359">
        <f>IFERROR(IF(-SUM(AF$21:AF143)+AF$16&lt;0.000001,0,IF($C144&gt;='H-32A-WP06 - Debt Service'!AD$25,'H-32A-WP06 - Debt Service'!AC$28/12,0)),"-")</f>
        <v>0</v>
      </c>
    </row>
    <row r="145" spans="2:32">
      <c r="B145" s="351">
        <f t="shared" si="4"/>
        <v>2029</v>
      </c>
      <c r="C145" s="368">
        <f t="shared" si="6"/>
        <v>47239</v>
      </c>
      <c r="D145" s="735">
        <v>216215.22115809171</v>
      </c>
      <c r="E145" s="359">
        <f>IFERROR(IF(-SUM(E$33:E144)+E$16&lt;0.000001,0,IF($C145&gt;='H-32A-WP06 - Debt Service'!C$25,'H-32A-WP06 - Debt Service'!C$28/12,0)),"-")</f>
        <v>0</v>
      </c>
      <c r="F145" s="359">
        <f>IFERROR(IF(-SUM(F$33:F144)+F$16&lt;0.000001,0,IF($C145&gt;='H-32A-WP06 - Debt Service'!D$25,'H-32A-WP06 - Debt Service'!D$28/12,0)),"-")</f>
        <v>0</v>
      </c>
      <c r="G145" s="359">
        <f>IFERROR(IF(-SUM(G$33:G144)+G$16&lt;0.000001,0,IF($C145&gt;='H-32A-WP06 - Debt Service'!E$25,'H-32A-WP06 - Debt Service'!E$28/12,0)),"-")</f>
        <v>0</v>
      </c>
      <c r="H145" s="359">
        <f>IFERROR(IF(-SUM(H$21:H144)+H$16&lt;0.000001,0,IF($C145&gt;='H-32A-WP06 - Debt Service'!F$25,'H-32A-WP06 - Debt Service'!F$28/12,0)),"-")</f>
        <v>0</v>
      </c>
      <c r="I145" s="359">
        <f>IFERROR(IF(-SUM(I$21:I144)+I$16&lt;0.000001,0,IF($C145&gt;='H-32A-WP06 - Debt Service'!G$25,'H-32A-WP06 - Debt Service'!G$28/12,0)),"-")</f>
        <v>0</v>
      </c>
      <c r="J145" s="359">
        <f>IFERROR(IF(-SUM(J$21:J144)+J$16&lt;0.000001,0,IF($C145&gt;='H-32A-WP06 - Debt Service'!H$25,'H-32A-WP06 - Debt Service'!H$28/12,0)),"-")</f>
        <v>0</v>
      </c>
      <c r="K145" s="359">
        <f>IFERROR(IF(-SUM(K$21:K144)+K$16&lt;0.000001,0,IF($C145&gt;='H-32A-WP06 - Debt Service'!I$25,'H-32A-WP06 - Debt Service'!I$28/12,0)),"-")</f>
        <v>0</v>
      </c>
      <c r="L145" s="359">
        <f>IFERROR(IF(-SUM(L$21:L144)+L$16&lt;0.000001,0,IF($C145&gt;='H-32A-WP06 - Debt Service'!J$25,'H-32A-WP06 - Debt Service'!J$28/12,0)),"-")</f>
        <v>0</v>
      </c>
      <c r="M145" s="359">
        <f>IFERROR(IF(-SUM(M$21:M144)+M$16&lt;0.000001,0,IF($C145&gt;='H-32A-WP06 - Debt Service'!K$25,'H-32A-WP06 - Debt Service'!K$28/12,0)),"-")</f>
        <v>0</v>
      </c>
      <c r="N145" s="359">
        <f>IFERROR(IF(-SUM(N$21:N144)+N$16&lt;0.000001,0,IF($C145&gt;='H-32A-WP06 - Debt Service'!L$25,'H-32A-WP06 - Debt Service'!L$28/12,0)),"-")</f>
        <v>0</v>
      </c>
      <c r="O145" s="359">
        <f>IFERROR(IF(-SUM(O$21:O144)+O$16&lt;0.000001,0,IF($C145&gt;='H-32A-WP06 - Debt Service'!M$25,'H-32A-WP06 - Debt Service'!M$28/12,0)),"-")</f>
        <v>0</v>
      </c>
      <c r="P145" s="359">
        <f>IFERROR(IF(-SUM(P$21:P144)+P$16&lt;0.000001,0,IF($C145&gt;='H-32A-WP06 - Debt Service'!N$25,'H-32A-WP06 - Debt Service'!N$28/12,0)),"-")</f>
        <v>0</v>
      </c>
      <c r="Q145" s="449"/>
      <c r="R145" s="351">
        <f t="shared" si="5"/>
        <v>2029</v>
      </c>
      <c r="S145" s="368">
        <f t="shared" si="7"/>
        <v>47239</v>
      </c>
      <c r="T145" s="368"/>
      <c r="U145" s="359">
        <f>IFERROR(IF(-SUM(U$33:U144)+U$16&lt;0.000001,0,IF($C145&gt;='H-32A-WP06 - Debt Service'!R$25,'H-32A-WP06 - Debt Service'!R$28/12,0)),"-")</f>
        <v>0</v>
      </c>
      <c r="V145" s="359">
        <f>IFERROR(IF(-SUM(V$21:V144)+V$16&lt;0.000001,0,IF($C145&gt;='H-32A-WP06 - Debt Service'!S$25,'H-32A-WP06 - Debt Service'!S$28/12,0)),"-")</f>
        <v>0</v>
      </c>
      <c r="W145" s="359">
        <f>IFERROR(IF(-SUM(W$21:W144)+W$16&lt;0.000001,0,IF($C145&gt;='H-32A-WP06 - Debt Service'!T$25,'H-32A-WP06 - Debt Service'!T$28/12,0)),"-")</f>
        <v>0</v>
      </c>
      <c r="X145" s="359">
        <f>IFERROR(IF(-SUM(X$21:X144)+X$16&lt;0.000001,0,IF($C145&gt;='H-32A-WP06 - Debt Service'!U$25,'H-32A-WP06 - Debt Service'!U$28/12,0)),"-")</f>
        <v>0</v>
      </c>
      <c r="Y145" s="359">
        <f>IFERROR(IF(-SUM(Y$21:Y144)+Y$16&lt;0.000001,0,IF($C145&gt;='H-32A-WP06 - Debt Service'!W$25,'H-32A-WP06 - Debt Service'!V$28/12,0)),"-")</f>
        <v>0</v>
      </c>
      <c r="Z145" s="359">
        <f>IFERROR(IF(-SUM(Z$21:Z144)+Z$16&lt;0.000001,0,IF($C145&gt;='H-32A-WP06 - Debt Service'!W$25,'H-32A-WP06 - Debt Service'!W$28/12,0)),"-")</f>
        <v>0</v>
      </c>
      <c r="AA145" s="359">
        <f>IFERROR(IF(-SUM(AA$21:AA144)+AA$16&lt;0.000001,0,IF($C145&gt;='H-32A-WP06 - Debt Service'!Y$25,'H-32A-WP06 - Debt Service'!X$28/12,0)),"-")</f>
        <v>0</v>
      </c>
      <c r="AB145" s="359">
        <f>IFERROR(IF(-SUM(AB$21:AB144)+AB$16&lt;0.000001,0,IF($C145&gt;='H-32A-WP06 - Debt Service'!Y$25,'H-32A-WP06 - Debt Service'!Y$28/12,0)),"-")</f>
        <v>0</v>
      </c>
      <c r="AC145" s="359">
        <f>IFERROR(IF(-SUM(AC$21:AC144)+AC$16&lt;0.000001,0,IF($C145&gt;='H-32A-WP06 - Debt Service'!Z$25,'H-32A-WP06 - Debt Service'!Z$28/12,0)),"-")</f>
        <v>0</v>
      </c>
      <c r="AD145" s="359">
        <f>IFERROR(IF(-SUM(AD$21:AD144)+AD$16&lt;0.000001,0,IF($C145&gt;='H-32A-WP06 - Debt Service'!AB$25,'H-32A-WP06 - Debt Service'!AA$28/12,0)),"-")</f>
        <v>0</v>
      </c>
      <c r="AE145" s="359">
        <f>IFERROR(IF(-SUM(AE$21:AE144)+AE$16&lt;0.000001,0,IF($C145&gt;='H-32A-WP06 - Debt Service'!AC$25,'H-32A-WP06 - Debt Service'!AB$28/12,0)),"-")</f>
        <v>0</v>
      </c>
      <c r="AF145" s="359">
        <f>IFERROR(IF(-SUM(AF$21:AF144)+AF$16&lt;0.000001,0,IF($C145&gt;='H-32A-WP06 - Debt Service'!AD$25,'H-32A-WP06 - Debt Service'!AC$28/12,0)),"-")</f>
        <v>0</v>
      </c>
    </row>
    <row r="146" spans="2:32">
      <c r="B146" s="351">
        <f t="shared" si="4"/>
        <v>2029</v>
      </c>
      <c r="C146" s="368">
        <f t="shared" si="6"/>
        <v>47270</v>
      </c>
      <c r="D146" s="735">
        <v>216215.22115809171</v>
      </c>
      <c r="E146" s="359">
        <f>IFERROR(IF(-SUM(E$33:E145)+E$16&lt;0.000001,0,IF($C146&gt;='H-32A-WP06 - Debt Service'!C$25,'H-32A-WP06 - Debt Service'!C$28/12,0)),"-")</f>
        <v>0</v>
      </c>
      <c r="F146" s="359">
        <f>IFERROR(IF(-SUM(F$33:F145)+F$16&lt;0.000001,0,IF($C146&gt;='H-32A-WP06 - Debt Service'!D$25,'H-32A-WP06 - Debt Service'!D$28/12,0)),"-")</f>
        <v>0</v>
      </c>
      <c r="G146" s="359">
        <f>IFERROR(IF(-SUM(G$33:G145)+G$16&lt;0.000001,0,IF($C146&gt;='H-32A-WP06 - Debt Service'!E$25,'H-32A-WP06 - Debt Service'!E$28/12,0)),"-")</f>
        <v>0</v>
      </c>
      <c r="H146" s="359">
        <f>IFERROR(IF(-SUM(H$21:H145)+H$16&lt;0.000001,0,IF($C146&gt;='H-32A-WP06 - Debt Service'!F$25,'H-32A-WP06 - Debt Service'!F$28/12,0)),"-")</f>
        <v>0</v>
      </c>
      <c r="I146" s="359">
        <f>IFERROR(IF(-SUM(I$21:I145)+I$16&lt;0.000001,0,IF($C146&gt;='H-32A-WP06 - Debt Service'!G$25,'H-32A-WP06 - Debt Service'!G$28/12,0)),"-")</f>
        <v>0</v>
      </c>
      <c r="J146" s="359">
        <f>IFERROR(IF(-SUM(J$21:J145)+J$16&lt;0.000001,0,IF($C146&gt;='H-32A-WP06 - Debt Service'!H$25,'H-32A-WP06 - Debt Service'!H$28/12,0)),"-")</f>
        <v>0</v>
      </c>
      <c r="K146" s="359">
        <f>IFERROR(IF(-SUM(K$21:K145)+K$16&lt;0.000001,0,IF($C146&gt;='H-32A-WP06 - Debt Service'!I$25,'H-32A-WP06 - Debt Service'!I$28/12,0)),"-")</f>
        <v>0</v>
      </c>
      <c r="L146" s="359">
        <f>IFERROR(IF(-SUM(L$21:L145)+L$16&lt;0.000001,0,IF($C146&gt;='H-32A-WP06 - Debt Service'!J$25,'H-32A-WP06 - Debt Service'!J$28/12,0)),"-")</f>
        <v>0</v>
      </c>
      <c r="M146" s="359">
        <f>IFERROR(IF(-SUM(M$21:M145)+M$16&lt;0.000001,0,IF($C146&gt;='H-32A-WP06 - Debt Service'!K$25,'H-32A-WP06 - Debt Service'!K$28/12,0)),"-")</f>
        <v>0</v>
      </c>
      <c r="N146" s="359">
        <f>IFERROR(IF(-SUM(N$21:N145)+N$16&lt;0.000001,0,IF($C146&gt;='H-32A-WP06 - Debt Service'!L$25,'H-32A-WP06 - Debt Service'!L$28/12,0)),"-")</f>
        <v>0</v>
      </c>
      <c r="O146" s="359">
        <f>IFERROR(IF(-SUM(O$21:O145)+O$16&lt;0.000001,0,IF($C146&gt;='H-32A-WP06 - Debt Service'!M$25,'H-32A-WP06 - Debt Service'!M$28/12,0)),"-")</f>
        <v>0</v>
      </c>
      <c r="P146" s="359">
        <f>IFERROR(IF(-SUM(P$21:P145)+P$16&lt;0.000001,0,IF($C146&gt;='H-32A-WP06 - Debt Service'!N$25,'H-32A-WP06 - Debt Service'!N$28/12,0)),"-")</f>
        <v>0</v>
      </c>
      <c r="Q146" s="449"/>
      <c r="R146" s="351">
        <f t="shared" si="5"/>
        <v>2029</v>
      </c>
      <c r="S146" s="368">
        <f t="shared" si="7"/>
        <v>47270</v>
      </c>
      <c r="T146" s="368"/>
      <c r="U146" s="359">
        <f>IFERROR(IF(-SUM(U$33:U145)+U$16&lt;0.000001,0,IF($C146&gt;='H-32A-WP06 - Debt Service'!R$25,'H-32A-WP06 - Debt Service'!R$28/12,0)),"-")</f>
        <v>0</v>
      </c>
      <c r="V146" s="359">
        <f>IFERROR(IF(-SUM(V$21:V145)+V$16&lt;0.000001,0,IF($C146&gt;='H-32A-WP06 - Debt Service'!S$25,'H-32A-WP06 - Debt Service'!S$28/12,0)),"-")</f>
        <v>0</v>
      </c>
      <c r="W146" s="359">
        <f>IFERROR(IF(-SUM(W$21:W145)+W$16&lt;0.000001,0,IF($C146&gt;='H-32A-WP06 - Debt Service'!T$25,'H-32A-WP06 - Debt Service'!T$28/12,0)),"-")</f>
        <v>0</v>
      </c>
      <c r="X146" s="359">
        <f>IFERROR(IF(-SUM(X$21:X145)+X$16&lt;0.000001,0,IF($C146&gt;='H-32A-WP06 - Debt Service'!U$25,'H-32A-WP06 - Debt Service'!U$28/12,0)),"-")</f>
        <v>0</v>
      </c>
      <c r="Y146" s="359">
        <f>IFERROR(IF(-SUM(Y$21:Y145)+Y$16&lt;0.000001,0,IF($C146&gt;='H-32A-WP06 - Debt Service'!W$25,'H-32A-WP06 - Debt Service'!V$28/12,0)),"-")</f>
        <v>0</v>
      </c>
      <c r="Z146" s="359">
        <f>IFERROR(IF(-SUM(Z$21:Z145)+Z$16&lt;0.000001,0,IF($C146&gt;='H-32A-WP06 - Debt Service'!W$25,'H-32A-WP06 - Debt Service'!W$28/12,0)),"-")</f>
        <v>0</v>
      </c>
      <c r="AA146" s="359">
        <f>IFERROR(IF(-SUM(AA$21:AA145)+AA$16&lt;0.000001,0,IF($C146&gt;='H-32A-WP06 - Debt Service'!Y$25,'H-32A-WP06 - Debt Service'!X$28/12,0)),"-")</f>
        <v>0</v>
      </c>
      <c r="AB146" s="359">
        <f>IFERROR(IF(-SUM(AB$21:AB145)+AB$16&lt;0.000001,0,IF($C146&gt;='H-32A-WP06 - Debt Service'!Y$25,'H-32A-WP06 - Debt Service'!Y$28/12,0)),"-")</f>
        <v>0</v>
      </c>
      <c r="AC146" s="359">
        <f>IFERROR(IF(-SUM(AC$21:AC145)+AC$16&lt;0.000001,0,IF($C146&gt;='H-32A-WP06 - Debt Service'!Z$25,'H-32A-WP06 - Debt Service'!Z$28/12,0)),"-")</f>
        <v>0</v>
      </c>
      <c r="AD146" s="359">
        <f>IFERROR(IF(-SUM(AD$21:AD145)+AD$16&lt;0.000001,0,IF($C146&gt;='H-32A-WP06 - Debt Service'!AB$25,'H-32A-WP06 - Debt Service'!AA$28/12,0)),"-")</f>
        <v>0</v>
      </c>
      <c r="AE146" s="359">
        <f>IFERROR(IF(-SUM(AE$21:AE145)+AE$16&lt;0.000001,0,IF($C146&gt;='H-32A-WP06 - Debt Service'!AC$25,'H-32A-WP06 - Debt Service'!AB$28/12,0)),"-")</f>
        <v>0</v>
      </c>
      <c r="AF146" s="359">
        <f>IFERROR(IF(-SUM(AF$21:AF145)+AF$16&lt;0.000001,0,IF($C146&gt;='H-32A-WP06 - Debt Service'!AD$25,'H-32A-WP06 - Debt Service'!AC$28/12,0)),"-")</f>
        <v>0</v>
      </c>
    </row>
    <row r="147" spans="2:32">
      <c r="B147" s="351">
        <f t="shared" si="4"/>
        <v>2029</v>
      </c>
      <c r="C147" s="368">
        <f t="shared" si="6"/>
        <v>47300</v>
      </c>
      <c r="D147" s="735">
        <v>216215.22115809171</v>
      </c>
      <c r="E147" s="359">
        <f>IFERROR(IF(-SUM(E$33:E146)+E$16&lt;0.000001,0,IF($C147&gt;='H-32A-WP06 - Debt Service'!C$25,'H-32A-WP06 - Debt Service'!C$28/12,0)),"-")</f>
        <v>0</v>
      </c>
      <c r="F147" s="359">
        <f>IFERROR(IF(-SUM(F$33:F146)+F$16&lt;0.000001,0,IF($C147&gt;='H-32A-WP06 - Debt Service'!D$25,'H-32A-WP06 - Debt Service'!D$28/12,0)),"-")</f>
        <v>0</v>
      </c>
      <c r="G147" s="359">
        <f>IFERROR(IF(-SUM(G$33:G146)+G$16&lt;0.000001,0,IF($C147&gt;='H-32A-WP06 - Debt Service'!E$25,'H-32A-WP06 - Debt Service'!E$28/12,0)),"-")</f>
        <v>0</v>
      </c>
      <c r="H147" s="359">
        <f>IFERROR(IF(-SUM(H$21:H146)+H$16&lt;0.000001,0,IF($C147&gt;='H-32A-WP06 - Debt Service'!F$25,'H-32A-WP06 - Debt Service'!F$28/12,0)),"-")</f>
        <v>0</v>
      </c>
      <c r="I147" s="359">
        <f>IFERROR(IF(-SUM(I$21:I146)+I$16&lt;0.000001,0,IF($C147&gt;='H-32A-WP06 - Debt Service'!G$25,'H-32A-WP06 - Debt Service'!G$28/12,0)),"-")</f>
        <v>0</v>
      </c>
      <c r="J147" s="359">
        <f>IFERROR(IF(-SUM(J$21:J146)+J$16&lt;0.000001,0,IF($C147&gt;='H-32A-WP06 - Debt Service'!H$25,'H-32A-WP06 - Debt Service'!H$28/12,0)),"-")</f>
        <v>0</v>
      </c>
      <c r="K147" s="359">
        <f>IFERROR(IF(-SUM(K$21:K146)+K$16&lt;0.000001,0,IF($C147&gt;='H-32A-WP06 - Debt Service'!I$25,'H-32A-WP06 - Debt Service'!I$28/12,0)),"-")</f>
        <v>0</v>
      </c>
      <c r="L147" s="359">
        <f>IFERROR(IF(-SUM(L$21:L146)+L$16&lt;0.000001,0,IF($C147&gt;='H-32A-WP06 - Debt Service'!J$25,'H-32A-WP06 - Debt Service'!J$28/12,0)),"-")</f>
        <v>0</v>
      </c>
      <c r="M147" s="359">
        <f>IFERROR(IF(-SUM(M$21:M146)+M$16&lt;0.000001,0,IF($C147&gt;='H-32A-WP06 - Debt Service'!K$25,'H-32A-WP06 - Debt Service'!K$28/12,0)),"-")</f>
        <v>0</v>
      </c>
      <c r="N147" s="359">
        <f>IFERROR(IF(-SUM(N$21:N146)+N$16&lt;0.000001,0,IF($C147&gt;='H-32A-WP06 - Debt Service'!L$25,'H-32A-WP06 - Debt Service'!L$28/12,0)),"-")</f>
        <v>0</v>
      </c>
      <c r="O147" s="359">
        <f>IFERROR(IF(-SUM(O$21:O146)+O$16&lt;0.000001,0,IF($C147&gt;='H-32A-WP06 - Debt Service'!M$25,'H-32A-WP06 - Debt Service'!M$28/12,0)),"-")</f>
        <v>0</v>
      </c>
      <c r="P147" s="359">
        <f>IFERROR(IF(-SUM(P$21:P146)+P$16&lt;0.000001,0,IF($C147&gt;='H-32A-WP06 - Debt Service'!N$25,'H-32A-WP06 - Debt Service'!N$28/12,0)),"-")</f>
        <v>0</v>
      </c>
      <c r="Q147" s="449"/>
      <c r="R147" s="351">
        <f t="shared" si="5"/>
        <v>2029</v>
      </c>
      <c r="S147" s="368">
        <f t="shared" si="7"/>
        <v>47300</v>
      </c>
      <c r="T147" s="368"/>
      <c r="U147" s="359">
        <f>IFERROR(IF(-SUM(U$33:U146)+U$16&lt;0.000001,0,IF($C147&gt;='H-32A-WP06 - Debt Service'!R$25,'H-32A-WP06 - Debt Service'!R$28/12,0)),"-")</f>
        <v>0</v>
      </c>
      <c r="V147" s="359">
        <f>IFERROR(IF(-SUM(V$21:V146)+V$16&lt;0.000001,0,IF($C147&gt;='H-32A-WP06 - Debt Service'!S$25,'H-32A-WP06 - Debt Service'!S$28/12,0)),"-")</f>
        <v>0</v>
      </c>
      <c r="W147" s="359">
        <f>IFERROR(IF(-SUM(W$21:W146)+W$16&lt;0.000001,0,IF($C147&gt;='H-32A-WP06 - Debt Service'!T$25,'H-32A-WP06 - Debt Service'!T$28/12,0)),"-")</f>
        <v>0</v>
      </c>
      <c r="X147" s="359">
        <f>IFERROR(IF(-SUM(X$21:X146)+X$16&lt;0.000001,0,IF($C147&gt;='H-32A-WP06 - Debt Service'!U$25,'H-32A-WP06 - Debt Service'!U$28/12,0)),"-")</f>
        <v>0</v>
      </c>
      <c r="Y147" s="359">
        <f>IFERROR(IF(-SUM(Y$21:Y146)+Y$16&lt;0.000001,0,IF($C147&gt;='H-32A-WP06 - Debt Service'!W$25,'H-32A-WP06 - Debt Service'!V$28/12,0)),"-")</f>
        <v>0</v>
      </c>
      <c r="Z147" s="359">
        <f>IFERROR(IF(-SUM(Z$21:Z146)+Z$16&lt;0.000001,0,IF($C147&gt;='H-32A-WP06 - Debt Service'!W$25,'H-32A-WP06 - Debt Service'!W$28/12,0)),"-")</f>
        <v>0</v>
      </c>
      <c r="AA147" s="359">
        <f>IFERROR(IF(-SUM(AA$21:AA146)+AA$16&lt;0.000001,0,IF($C147&gt;='H-32A-WP06 - Debt Service'!Y$25,'H-32A-WP06 - Debt Service'!X$28/12,0)),"-")</f>
        <v>0</v>
      </c>
      <c r="AB147" s="359">
        <f>IFERROR(IF(-SUM(AB$21:AB146)+AB$16&lt;0.000001,0,IF($C147&gt;='H-32A-WP06 - Debt Service'!Y$25,'H-32A-WP06 - Debt Service'!Y$28/12,0)),"-")</f>
        <v>0</v>
      </c>
      <c r="AC147" s="359">
        <f>IFERROR(IF(-SUM(AC$21:AC146)+AC$16&lt;0.000001,0,IF($C147&gt;='H-32A-WP06 - Debt Service'!Z$25,'H-32A-WP06 - Debt Service'!Z$28/12,0)),"-")</f>
        <v>0</v>
      </c>
      <c r="AD147" s="359">
        <f>IFERROR(IF(-SUM(AD$21:AD146)+AD$16&lt;0.000001,0,IF($C147&gt;='H-32A-WP06 - Debt Service'!AB$25,'H-32A-WP06 - Debt Service'!AA$28/12,0)),"-")</f>
        <v>0</v>
      </c>
      <c r="AE147" s="359">
        <f>IFERROR(IF(-SUM(AE$21:AE146)+AE$16&lt;0.000001,0,IF($C147&gt;='H-32A-WP06 - Debt Service'!AC$25,'H-32A-WP06 - Debt Service'!AB$28/12,0)),"-")</f>
        <v>0</v>
      </c>
      <c r="AF147" s="359">
        <f>IFERROR(IF(-SUM(AF$21:AF146)+AF$16&lt;0.000001,0,IF($C147&gt;='H-32A-WP06 - Debt Service'!AD$25,'H-32A-WP06 - Debt Service'!AC$28/12,0)),"-")</f>
        <v>0</v>
      </c>
    </row>
    <row r="148" spans="2:32">
      <c r="B148" s="351">
        <f t="shared" si="4"/>
        <v>2029</v>
      </c>
      <c r="C148" s="368">
        <f t="shared" si="6"/>
        <v>47331</v>
      </c>
      <c r="D148" s="735">
        <v>216215.22115809171</v>
      </c>
      <c r="E148" s="359">
        <f>IFERROR(IF(-SUM(E$33:E147)+E$16&lt;0.000001,0,IF($C148&gt;='H-32A-WP06 - Debt Service'!C$25,'H-32A-WP06 - Debt Service'!C$28/12,0)),"-")</f>
        <v>0</v>
      </c>
      <c r="F148" s="359">
        <f>IFERROR(IF(-SUM(F$33:F147)+F$16&lt;0.000001,0,IF($C148&gt;='H-32A-WP06 - Debt Service'!D$25,'H-32A-WP06 - Debt Service'!D$28/12,0)),"-")</f>
        <v>0</v>
      </c>
      <c r="G148" s="359">
        <f>IFERROR(IF(-SUM(G$33:G147)+G$16&lt;0.000001,0,IF($C148&gt;='H-32A-WP06 - Debt Service'!E$25,'H-32A-WP06 - Debt Service'!E$28/12,0)),"-")</f>
        <v>0</v>
      </c>
      <c r="H148" s="359">
        <f>IFERROR(IF(-SUM(H$21:H147)+H$16&lt;0.000001,0,IF($C148&gt;='H-32A-WP06 - Debt Service'!F$25,'H-32A-WP06 - Debt Service'!F$28/12,0)),"-")</f>
        <v>0</v>
      </c>
      <c r="I148" s="359">
        <f>IFERROR(IF(-SUM(I$21:I147)+I$16&lt;0.000001,0,IF($C148&gt;='H-32A-WP06 - Debt Service'!G$25,'H-32A-WP06 - Debt Service'!G$28/12,0)),"-")</f>
        <v>0</v>
      </c>
      <c r="J148" s="359">
        <f>IFERROR(IF(-SUM(J$21:J147)+J$16&lt;0.000001,0,IF($C148&gt;='H-32A-WP06 - Debt Service'!H$25,'H-32A-WP06 - Debt Service'!H$28/12,0)),"-")</f>
        <v>0</v>
      </c>
      <c r="K148" s="359">
        <f>IFERROR(IF(-SUM(K$21:K147)+K$16&lt;0.000001,0,IF($C148&gt;='H-32A-WP06 - Debt Service'!I$25,'H-32A-WP06 - Debt Service'!I$28/12,0)),"-")</f>
        <v>0</v>
      </c>
      <c r="L148" s="359">
        <f>IFERROR(IF(-SUM(L$21:L147)+L$16&lt;0.000001,0,IF($C148&gt;='H-32A-WP06 - Debt Service'!J$25,'H-32A-WP06 - Debt Service'!J$28/12,0)),"-")</f>
        <v>0</v>
      </c>
      <c r="M148" s="359">
        <f>IFERROR(IF(-SUM(M$21:M147)+M$16&lt;0.000001,0,IF($C148&gt;='H-32A-WP06 - Debt Service'!K$25,'H-32A-WP06 - Debt Service'!K$28/12,0)),"-")</f>
        <v>0</v>
      </c>
      <c r="N148" s="359">
        <f>IFERROR(IF(-SUM(N$21:N147)+N$16&lt;0.000001,0,IF($C148&gt;='H-32A-WP06 - Debt Service'!L$25,'H-32A-WP06 - Debt Service'!L$28/12,0)),"-")</f>
        <v>0</v>
      </c>
      <c r="O148" s="359">
        <f>IFERROR(IF(-SUM(O$21:O147)+O$16&lt;0.000001,0,IF($C148&gt;='H-32A-WP06 - Debt Service'!M$25,'H-32A-WP06 - Debt Service'!M$28/12,0)),"-")</f>
        <v>0</v>
      </c>
      <c r="P148" s="359">
        <f>IFERROR(IF(-SUM(P$21:P147)+P$16&lt;0.000001,0,IF($C148&gt;='H-32A-WP06 - Debt Service'!N$25,'H-32A-WP06 - Debt Service'!N$28/12,0)),"-")</f>
        <v>0</v>
      </c>
      <c r="Q148" s="449"/>
      <c r="R148" s="351">
        <f t="shared" si="5"/>
        <v>2029</v>
      </c>
      <c r="S148" s="368">
        <f t="shared" si="7"/>
        <v>47331</v>
      </c>
      <c r="T148" s="368"/>
      <c r="U148" s="359">
        <f>IFERROR(IF(-SUM(U$33:U147)+U$16&lt;0.000001,0,IF($C148&gt;='H-32A-WP06 - Debt Service'!R$25,'H-32A-WP06 - Debt Service'!R$28/12,0)),"-")</f>
        <v>0</v>
      </c>
      <c r="V148" s="359">
        <f>IFERROR(IF(-SUM(V$21:V147)+V$16&lt;0.000001,0,IF($C148&gt;='H-32A-WP06 - Debt Service'!S$25,'H-32A-WP06 - Debt Service'!S$28/12,0)),"-")</f>
        <v>0</v>
      </c>
      <c r="W148" s="359">
        <f>IFERROR(IF(-SUM(W$21:W147)+W$16&lt;0.000001,0,IF($C148&gt;='H-32A-WP06 - Debt Service'!T$25,'H-32A-WP06 - Debt Service'!T$28/12,0)),"-")</f>
        <v>0</v>
      </c>
      <c r="X148" s="359">
        <f>IFERROR(IF(-SUM(X$21:X147)+X$16&lt;0.000001,0,IF($C148&gt;='H-32A-WP06 - Debt Service'!U$25,'H-32A-WP06 - Debt Service'!U$28/12,0)),"-")</f>
        <v>0</v>
      </c>
      <c r="Y148" s="359">
        <f>IFERROR(IF(-SUM(Y$21:Y147)+Y$16&lt;0.000001,0,IF($C148&gt;='H-32A-WP06 - Debt Service'!W$25,'H-32A-WP06 - Debt Service'!V$28/12,0)),"-")</f>
        <v>0</v>
      </c>
      <c r="Z148" s="359">
        <f>IFERROR(IF(-SUM(Z$21:Z147)+Z$16&lt;0.000001,0,IF($C148&gt;='H-32A-WP06 - Debt Service'!W$25,'H-32A-WP06 - Debt Service'!W$28/12,0)),"-")</f>
        <v>0</v>
      </c>
      <c r="AA148" s="359">
        <f>IFERROR(IF(-SUM(AA$21:AA147)+AA$16&lt;0.000001,0,IF($C148&gt;='H-32A-WP06 - Debt Service'!Y$25,'H-32A-WP06 - Debt Service'!X$28/12,0)),"-")</f>
        <v>0</v>
      </c>
      <c r="AB148" s="359">
        <f>IFERROR(IF(-SUM(AB$21:AB147)+AB$16&lt;0.000001,0,IF($C148&gt;='H-32A-WP06 - Debt Service'!Y$25,'H-32A-WP06 - Debt Service'!Y$28/12,0)),"-")</f>
        <v>0</v>
      </c>
      <c r="AC148" s="359">
        <f>IFERROR(IF(-SUM(AC$21:AC147)+AC$16&lt;0.000001,0,IF($C148&gt;='H-32A-WP06 - Debt Service'!Z$25,'H-32A-WP06 - Debt Service'!Z$28/12,0)),"-")</f>
        <v>0</v>
      </c>
      <c r="AD148" s="359">
        <f>IFERROR(IF(-SUM(AD$21:AD147)+AD$16&lt;0.000001,0,IF($C148&gt;='H-32A-WP06 - Debt Service'!AB$25,'H-32A-WP06 - Debt Service'!AA$28/12,0)),"-")</f>
        <v>0</v>
      </c>
      <c r="AE148" s="359">
        <f>IFERROR(IF(-SUM(AE$21:AE147)+AE$16&lt;0.000001,0,IF($C148&gt;='H-32A-WP06 - Debt Service'!AC$25,'H-32A-WP06 - Debt Service'!AB$28/12,0)),"-")</f>
        <v>0</v>
      </c>
      <c r="AF148" s="359">
        <f>IFERROR(IF(-SUM(AF$21:AF147)+AF$16&lt;0.000001,0,IF($C148&gt;='H-32A-WP06 - Debt Service'!AD$25,'H-32A-WP06 - Debt Service'!AC$28/12,0)),"-")</f>
        <v>0</v>
      </c>
    </row>
    <row r="149" spans="2:32">
      <c r="B149" s="351">
        <f t="shared" si="4"/>
        <v>2029</v>
      </c>
      <c r="C149" s="368">
        <f t="shared" si="6"/>
        <v>47362</v>
      </c>
      <c r="D149" s="735">
        <v>216215.22115809171</v>
      </c>
      <c r="E149" s="359">
        <f>IFERROR(IF(-SUM(E$33:E148)+E$16&lt;0.000001,0,IF($C149&gt;='H-32A-WP06 - Debt Service'!C$25,'H-32A-WP06 - Debt Service'!C$28/12,0)),"-")</f>
        <v>0</v>
      </c>
      <c r="F149" s="359">
        <f>IFERROR(IF(-SUM(F$33:F148)+F$16&lt;0.000001,0,IF($C149&gt;='H-32A-WP06 - Debt Service'!D$25,'H-32A-WP06 - Debt Service'!D$28/12,0)),"-")</f>
        <v>0</v>
      </c>
      <c r="G149" s="359">
        <f>IFERROR(IF(-SUM(G$33:G148)+G$16&lt;0.000001,0,IF($C149&gt;='H-32A-WP06 - Debt Service'!E$25,'H-32A-WP06 - Debt Service'!E$28/12,0)),"-")</f>
        <v>0</v>
      </c>
      <c r="H149" s="359">
        <f>IFERROR(IF(-SUM(H$21:H148)+H$16&lt;0.000001,0,IF($C149&gt;='H-32A-WP06 - Debt Service'!F$25,'H-32A-WP06 - Debt Service'!F$28/12,0)),"-")</f>
        <v>0</v>
      </c>
      <c r="I149" s="359">
        <f>IFERROR(IF(-SUM(I$21:I148)+I$16&lt;0.000001,0,IF($C149&gt;='H-32A-WP06 - Debt Service'!G$25,'H-32A-WP06 - Debt Service'!G$28/12,0)),"-")</f>
        <v>0</v>
      </c>
      <c r="J149" s="359">
        <f>IFERROR(IF(-SUM(J$21:J148)+J$16&lt;0.000001,0,IF($C149&gt;='H-32A-WP06 - Debt Service'!H$25,'H-32A-WP06 - Debt Service'!H$28/12,0)),"-")</f>
        <v>0</v>
      </c>
      <c r="K149" s="359">
        <f>IFERROR(IF(-SUM(K$21:K148)+K$16&lt;0.000001,0,IF($C149&gt;='H-32A-WP06 - Debt Service'!I$25,'H-32A-WP06 - Debt Service'!I$28/12,0)),"-")</f>
        <v>0</v>
      </c>
      <c r="L149" s="359">
        <f>IFERROR(IF(-SUM(L$21:L148)+L$16&lt;0.000001,0,IF($C149&gt;='H-32A-WP06 - Debt Service'!J$25,'H-32A-WP06 - Debt Service'!J$28/12,0)),"-")</f>
        <v>0</v>
      </c>
      <c r="M149" s="359">
        <f>IFERROR(IF(-SUM(M$21:M148)+M$16&lt;0.000001,0,IF($C149&gt;='H-32A-WP06 - Debt Service'!K$25,'H-32A-WP06 - Debt Service'!K$28/12,0)),"-")</f>
        <v>0</v>
      </c>
      <c r="N149" s="359">
        <f>IFERROR(IF(-SUM(N$21:N148)+N$16&lt;0.000001,0,IF($C149&gt;='H-32A-WP06 - Debt Service'!L$25,'H-32A-WP06 - Debt Service'!L$28/12,0)),"-")</f>
        <v>0</v>
      </c>
      <c r="O149" s="359">
        <f>IFERROR(IF(-SUM(O$21:O148)+O$16&lt;0.000001,0,IF($C149&gt;='H-32A-WP06 - Debt Service'!M$25,'H-32A-WP06 - Debt Service'!M$28/12,0)),"-")</f>
        <v>0</v>
      </c>
      <c r="P149" s="359">
        <f>IFERROR(IF(-SUM(P$21:P148)+P$16&lt;0.000001,0,IF($C149&gt;='H-32A-WP06 - Debt Service'!N$25,'H-32A-WP06 - Debt Service'!N$28/12,0)),"-")</f>
        <v>0</v>
      </c>
      <c r="Q149" s="449"/>
      <c r="R149" s="351">
        <f t="shared" si="5"/>
        <v>2029</v>
      </c>
      <c r="S149" s="368">
        <f t="shared" si="7"/>
        <v>47362</v>
      </c>
      <c r="T149" s="368"/>
      <c r="U149" s="359">
        <f>IFERROR(IF(-SUM(U$33:U148)+U$16&lt;0.000001,0,IF($C149&gt;='H-32A-WP06 - Debt Service'!R$25,'H-32A-WP06 - Debt Service'!R$28/12,0)),"-")</f>
        <v>0</v>
      </c>
      <c r="V149" s="359">
        <f>IFERROR(IF(-SUM(V$21:V148)+V$16&lt;0.000001,0,IF($C149&gt;='H-32A-WP06 - Debt Service'!S$25,'H-32A-WP06 - Debt Service'!S$28/12,0)),"-")</f>
        <v>0</v>
      </c>
      <c r="W149" s="359">
        <f>IFERROR(IF(-SUM(W$21:W148)+W$16&lt;0.000001,0,IF($C149&gt;='H-32A-WP06 - Debt Service'!T$25,'H-32A-WP06 - Debt Service'!T$28/12,0)),"-")</f>
        <v>0</v>
      </c>
      <c r="X149" s="359">
        <f>IFERROR(IF(-SUM(X$21:X148)+X$16&lt;0.000001,0,IF($C149&gt;='H-32A-WP06 - Debt Service'!U$25,'H-32A-WP06 - Debt Service'!U$28/12,0)),"-")</f>
        <v>0</v>
      </c>
      <c r="Y149" s="359">
        <f>IFERROR(IF(-SUM(Y$21:Y148)+Y$16&lt;0.000001,0,IF($C149&gt;='H-32A-WP06 - Debt Service'!W$25,'H-32A-WP06 - Debt Service'!V$28/12,0)),"-")</f>
        <v>0</v>
      </c>
      <c r="Z149" s="359">
        <f>IFERROR(IF(-SUM(Z$21:Z148)+Z$16&lt;0.000001,0,IF($C149&gt;='H-32A-WP06 - Debt Service'!W$25,'H-32A-WP06 - Debt Service'!W$28/12,0)),"-")</f>
        <v>0</v>
      </c>
      <c r="AA149" s="359">
        <f>IFERROR(IF(-SUM(AA$21:AA148)+AA$16&lt;0.000001,0,IF($C149&gt;='H-32A-WP06 - Debt Service'!Y$25,'H-32A-WP06 - Debt Service'!X$28/12,0)),"-")</f>
        <v>0</v>
      </c>
      <c r="AB149" s="359">
        <f>IFERROR(IF(-SUM(AB$21:AB148)+AB$16&lt;0.000001,0,IF($C149&gt;='H-32A-WP06 - Debt Service'!Y$25,'H-32A-WP06 - Debt Service'!Y$28/12,0)),"-")</f>
        <v>0</v>
      </c>
      <c r="AC149" s="359">
        <f>IFERROR(IF(-SUM(AC$21:AC148)+AC$16&lt;0.000001,0,IF($C149&gt;='H-32A-WP06 - Debt Service'!Z$25,'H-32A-WP06 - Debt Service'!Z$28/12,0)),"-")</f>
        <v>0</v>
      </c>
      <c r="AD149" s="359">
        <f>IFERROR(IF(-SUM(AD$21:AD148)+AD$16&lt;0.000001,0,IF($C149&gt;='H-32A-WP06 - Debt Service'!AB$25,'H-32A-WP06 - Debt Service'!AA$28/12,0)),"-")</f>
        <v>0</v>
      </c>
      <c r="AE149" s="359">
        <f>IFERROR(IF(-SUM(AE$21:AE148)+AE$16&lt;0.000001,0,IF($C149&gt;='H-32A-WP06 - Debt Service'!AC$25,'H-32A-WP06 - Debt Service'!AB$28/12,0)),"-")</f>
        <v>0</v>
      </c>
      <c r="AF149" s="359">
        <f>IFERROR(IF(-SUM(AF$21:AF148)+AF$16&lt;0.000001,0,IF($C149&gt;='H-32A-WP06 - Debt Service'!AD$25,'H-32A-WP06 - Debt Service'!AC$28/12,0)),"-")</f>
        <v>0</v>
      </c>
    </row>
    <row r="150" spans="2:32">
      <c r="B150" s="351">
        <f t="shared" ref="B150:B213" si="8">YEAR(C150)</f>
        <v>2029</v>
      </c>
      <c r="C150" s="368">
        <f t="shared" si="6"/>
        <v>47392</v>
      </c>
      <c r="D150" s="735">
        <v>216215.22115809171</v>
      </c>
      <c r="E150" s="359">
        <f>IFERROR(IF(-SUM(E$33:E149)+E$16&lt;0.000001,0,IF($C150&gt;='H-32A-WP06 - Debt Service'!C$25,'H-32A-WP06 - Debt Service'!C$28/12,0)),"-")</f>
        <v>0</v>
      </c>
      <c r="F150" s="359">
        <f>IFERROR(IF(-SUM(F$33:F149)+F$16&lt;0.000001,0,IF($C150&gt;='H-32A-WP06 - Debt Service'!D$25,'H-32A-WP06 - Debt Service'!D$28/12,0)),"-")</f>
        <v>0</v>
      </c>
      <c r="G150" s="359">
        <f>IFERROR(IF(-SUM(G$33:G149)+G$16&lt;0.000001,0,IF($C150&gt;='H-32A-WP06 - Debt Service'!E$25,'H-32A-WP06 - Debt Service'!E$28/12,0)),"-")</f>
        <v>0</v>
      </c>
      <c r="H150" s="359">
        <f>IFERROR(IF(-SUM(H$21:H149)+H$16&lt;0.000001,0,IF($C150&gt;='H-32A-WP06 - Debt Service'!F$25,'H-32A-WP06 - Debt Service'!F$28/12,0)),"-")</f>
        <v>0</v>
      </c>
      <c r="I150" s="359">
        <f>IFERROR(IF(-SUM(I$21:I149)+I$16&lt;0.000001,0,IF($C150&gt;='H-32A-WP06 - Debt Service'!G$25,'H-32A-WP06 - Debt Service'!G$28/12,0)),"-")</f>
        <v>0</v>
      </c>
      <c r="J150" s="359">
        <f>IFERROR(IF(-SUM(J$21:J149)+J$16&lt;0.000001,0,IF($C150&gt;='H-32A-WP06 - Debt Service'!H$25,'H-32A-WP06 - Debt Service'!H$28/12,0)),"-")</f>
        <v>0</v>
      </c>
      <c r="K150" s="359">
        <f>IFERROR(IF(-SUM(K$21:K149)+K$16&lt;0.000001,0,IF($C150&gt;='H-32A-WP06 - Debt Service'!I$25,'H-32A-WP06 - Debt Service'!I$28/12,0)),"-")</f>
        <v>0</v>
      </c>
      <c r="L150" s="359">
        <f>IFERROR(IF(-SUM(L$21:L149)+L$16&lt;0.000001,0,IF($C150&gt;='H-32A-WP06 - Debt Service'!J$25,'H-32A-WP06 - Debt Service'!J$28/12,0)),"-")</f>
        <v>0</v>
      </c>
      <c r="M150" s="359">
        <f>IFERROR(IF(-SUM(M$21:M149)+M$16&lt;0.000001,0,IF($C150&gt;='H-32A-WP06 - Debt Service'!K$25,'H-32A-WP06 - Debt Service'!K$28/12,0)),"-")</f>
        <v>0</v>
      </c>
      <c r="N150" s="359">
        <f>IFERROR(IF(-SUM(N$21:N149)+N$16&lt;0.000001,0,IF($C150&gt;='H-32A-WP06 - Debt Service'!L$25,'H-32A-WP06 - Debt Service'!L$28/12,0)),"-")</f>
        <v>0</v>
      </c>
      <c r="O150" s="359">
        <f>IFERROR(IF(-SUM(O$21:O149)+O$16&lt;0.000001,0,IF($C150&gt;='H-32A-WP06 - Debt Service'!M$25,'H-32A-WP06 - Debt Service'!M$28/12,0)),"-")</f>
        <v>0</v>
      </c>
      <c r="P150" s="359">
        <f>IFERROR(IF(-SUM(P$21:P149)+P$16&lt;0.000001,0,IF($C150&gt;='H-32A-WP06 - Debt Service'!N$25,'H-32A-WP06 - Debt Service'!N$28/12,0)),"-")</f>
        <v>0</v>
      </c>
      <c r="Q150" s="449"/>
      <c r="R150" s="351">
        <f t="shared" ref="R150:R213" si="9">YEAR(S150)</f>
        <v>2029</v>
      </c>
      <c r="S150" s="368">
        <f t="shared" si="7"/>
        <v>47392</v>
      </c>
      <c r="T150" s="368"/>
      <c r="U150" s="359">
        <f>IFERROR(IF(-SUM(U$33:U149)+U$16&lt;0.000001,0,IF($C150&gt;='H-32A-WP06 - Debt Service'!R$25,'H-32A-WP06 - Debt Service'!R$28/12,0)),"-")</f>
        <v>0</v>
      </c>
      <c r="V150" s="359">
        <f>IFERROR(IF(-SUM(V$21:V149)+V$16&lt;0.000001,0,IF($C150&gt;='H-32A-WP06 - Debt Service'!S$25,'H-32A-WP06 - Debt Service'!S$28/12,0)),"-")</f>
        <v>0</v>
      </c>
      <c r="W150" s="359">
        <f>IFERROR(IF(-SUM(W$21:W149)+W$16&lt;0.000001,0,IF($C150&gt;='H-32A-WP06 - Debt Service'!T$25,'H-32A-WP06 - Debt Service'!T$28/12,0)),"-")</f>
        <v>0</v>
      </c>
      <c r="X150" s="359">
        <f>IFERROR(IF(-SUM(X$21:X149)+X$16&lt;0.000001,0,IF($C150&gt;='H-32A-WP06 - Debt Service'!U$25,'H-32A-WP06 - Debt Service'!U$28/12,0)),"-")</f>
        <v>0</v>
      </c>
      <c r="Y150" s="359">
        <f>IFERROR(IF(-SUM(Y$21:Y149)+Y$16&lt;0.000001,0,IF($C150&gt;='H-32A-WP06 - Debt Service'!W$25,'H-32A-WP06 - Debt Service'!V$28/12,0)),"-")</f>
        <v>0</v>
      </c>
      <c r="Z150" s="359">
        <f>IFERROR(IF(-SUM(Z$21:Z149)+Z$16&lt;0.000001,0,IF($C150&gt;='H-32A-WP06 - Debt Service'!W$25,'H-32A-WP06 - Debt Service'!W$28/12,0)),"-")</f>
        <v>0</v>
      </c>
      <c r="AA150" s="359">
        <f>IFERROR(IF(-SUM(AA$21:AA149)+AA$16&lt;0.000001,0,IF($C150&gt;='H-32A-WP06 - Debt Service'!Y$25,'H-32A-WP06 - Debt Service'!X$28/12,0)),"-")</f>
        <v>0</v>
      </c>
      <c r="AB150" s="359">
        <f>IFERROR(IF(-SUM(AB$21:AB149)+AB$16&lt;0.000001,0,IF($C150&gt;='H-32A-WP06 - Debt Service'!Y$25,'H-32A-WP06 - Debt Service'!Y$28/12,0)),"-")</f>
        <v>0</v>
      </c>
      <c r="AC150" s="359">
        <f>IFERROR(IF(-SUM(AC$21:AC149)+AC$16&lt;0.000001,0,IF($C150&gt;='H-32A-WP06 - Debt Service'!Z$25,'H-32A-WP06 - Debt Service'!Z$28/12,0)),"-")</f>
        <v>0</v>
      </c>
      <c r="AD150" s="359">
        <f>IFERROR(IF(-SUM(AD$21:AD149)+AD$16&lt;0.000001,0,IF($C150&gt;='H-32A-WP06 - Debt Service'!AB$25,'H-32A-WP06 - Debt Service'!AA$28/12,0)),"-")</f>
        <v>0</v>
      </c>
      <c r="AE150" s="359">
        <f>IFERROR(IF(-SUM(AE$21:AE149)+AE$16&lt;0.000001,0,IF($C150&gt;='H-32A-WP06 - Debt Service'!AC$25,'H-32A-WP06 - Debt Service'!AB$28/12,0)),"-")</f>
        <v>0</v>
      </c>
      <c r="AF150" s="359">
        <f>IFERROR(IF(-SUM(AF$21:AF149)+AF$16&lt;0.000001,0,IF($C150&gt;='H-32A-WP06 - Debt Service'!AD$25,'H-32A-WP06 - Debt Service'!AC$28/12,0)),"-")</f>
        <v>0</v>
      </c>
    </row>
    <row r="151" spans="2:32">
      <c r="B151" s="351">
        <f t="shared" si="8"/>
        <v>2029</v>
      </c>
      <c r="C151" s="368">
        <f t="shared" ref="C151:C214" si="10">EOMONTH(C150,0)+1</f>
        <v>47423</v>
      </c>
      <c r="D151" s="735">
        <v>216215.22115809171</v>
      </c>
      <c r="E151" s="359">
        <f>IFERROR(IF(-SUM(E$33:E150)+E$16&lt;0.000001,0,IF($C151&gt;='H-32A-WP06 - Debt Service'!C$25,'H-32A-WP06 - Debt Service'!C$28/12,0)),"-")</f>
        <v>0</v>
      </c>
      <c r="F151" s="359">
        <f>IFERROR(IF(-SUM(F$33:F150)+F$16&lt;0.000001,0,IF($C151&gt;='H-32A-WP06 - Debt Service'!D$25,'H-32A-WP06 - Debt Service'!D$28/12,0)),"-")</f>
        <v>0</v>
      </c>
      <c r="G151" s="359">
        <f>IFERROR(IF(-SUM(G$33:G150)+G$16&lt;0.000001,0,IF($C151&gt;='H-32A-WP06 - Debt Service'!E$25,'H-32A-WP06 - Debt Service'!E$28/12,0)),"-")</f>
        <v>0</v>
      </c>
      <c r="H151" s="359">
        <f>IFERROR(IF(-SUM(H$21:H150)+H$16&lt;0.000001,0,IF($C151&gt;='H-32A-WP06 - Debt Service'!F$25,'H-32A-WP06 - Debt Service'!F$28/12,0)),"-")</f>
        <v>0</v>
      </c>
      <c r="I151" s="359">
        <f>IFERROR(IF(-SUM(I$21:I150)+I$16&lt;0.000001,0,IF($C151&gt;='H-32A-WP06 - Debt Service'!G$25,'H-32A-WP06 - Debt Service'!G$28/12,0)),"-")</f>
        <v>0</v>
      </c>
      <c r="J151" s="359">
        <f>IFERROR(IF(-SUM(J$21:J150)+J$16&lt;0.000001,0,IF($C151&gt;='H-32A-WP06 - Debt Service'!H$25,'H-32A-WP06 - Debt Service'!H$28/12,0)),"-")</f>
        <v>0</v>
      </c>
      <c r="K151" s="359">
        <f>IFERROR(IF(-SUM(K$21:K150)+K$16&lt;0.000001,0,IF($C151&gt;='H-32A-WP06 - Debt Service'!I$25,'H-32A-WP06 - Debt Service'!I$28/12,0)),"-")</f>
        <v>0</v>
      </c>
      <c r="L151" s="359">
        <f>IFERROR(IF(-SUM(L$21:L150)+L$16&lt;0.000001,0,IF($C151&gt;='H-32A-WP06 - Debt Service'!J$25,'H-32A-WP06 - Debt Service'!J$28/12,0)),"-")</f>
        <v>0</v>
      </c>
      <c r="M151" s="359">
        <f>IFERROR(IF(-SUM(M$21:M150)+M$16&lt;0.000001,0,IF($C151&gt;='H-32A-WP06 - Debt Service'!K$25,'H-32A-WP06 - Debt Service'!K$28/12,0)),"-")</f>
        <v>0</v>
      </c>
      <c r="N151" s="359">
        <f>IFERROR(IF(-SUM(N$21:N150)+N$16&lt;0.000001,0,IF($C151&gt;='H-32A-WP06 - Debt Service'!L$25,'H-32A-WP06 - Debt Service'!L$28/12,0)),"-")</f>
        <v>0</v>
      </c>
      <c r="O151" s="359">
        <f>IFERROR(IF(-SUM(O$21:O150)+O$16&lt;0.000001,0,IF($C151&gt;='H-32A-WP06 - Debt Service'!M$25,'H-32A-WP06 - Debt Service'!M$28/12,0)),"-")</f>
        <v>0</v>
      </c>
      <c r="P151" s="359">
        <f>IFERROR(IF(-SUM(P$21:P150)+P$16&lt;0.000001,0,IF($C151&gt;='H-32A-WP06 - Debt Service'!N$25,'H-32A-WP06 - Debt Service'!N$28/12,0)),"-")</f>
        <v>0</v>
      </c>
      <c r="Q151" s="449"/>
      <c r="R151" s="351">
        <f t="shared" si="9"/>
        <v>2029</v>
      </c>
      <c r="S151" s="368">
        <f t="shared" ref="S151:S214" si="11">EOMONTH(S150,0)+1</f>
        <v>47423</v>
      </c>
      <c r="T151" s="368"/>
      <c r="U151" s="359">
        <f>IFERROR(IF(-SUM(U$33:U150)+U$16&lt;0.000001,0,IF($C151&gt;='H-32A-WP06 - Debt Service'!R$25,'H-32A-WP06 - Debt Service'!R$28/12,0)),"-")</f>
        <v>0</v>
      </c>
      <c r="V151" s="359">
        <f>IFERROR(IF(-SUM(V$21:V150)+V$16&lt;0.000001,0,IF($C151&gt;='H-32A-WP06 - Debt Service'!S$25,'H-32A-WP06 - Debt Service'!S$28/12,0)),"-")</f>
        <v>0</v>
      </c>
      <c r="W151" s="359">
        <f>IFERROR(IF(-SUM(W$21:W150)+W$16&lt;0.000001,0,IF($C151&gt;='H-32A-WP06 - Debt Service'!T$25,'H-32A-WP06 - Debt Service'!T$28/12,0)),"-")</f>
        <v>0</v>
      </c>
      <c r="X151" s="359">
        <f>IFERROR(IF(-SUM(X$21:X150)+X$16&lt;0.000001,0,IF($C151&gt;='H-32A-WP06 - Debt Service'!U$25,'H-32A-WP06 - Debt Service'!U$28/12,0)),"-")</f>
        <v>0</v>
      </c>
      <c r="Y151" s="359">
        <f>IFERROR(IF(-SUM(Y$21:Y150)+Y$16&lt;0.000001,0,IF($C151&gt;='H-32A-WP06 - Debt Service'!W$25,'H-32A-WP06 - Debt Service'!V$28/12,0)),"-")</f>
        <v>0</v>
      </c>
      <c r="Z151" s="359">
        <f>IFERROR(IF(-SUM(Z$21:Z150)+Z$16&lt;0.000001,0,IF($C151&gt;='H-32A-WP06 - Debt Service'!W$25,'H-32A-WP06 - Debt Service'!W$28/12,0)),"-")</f>
        <v>0</v>
      </c>
      <c r="AA151" s="359">
        <f>IFERROR(IF(-SUM(AA$21:AA150)+AA$16&lt;0.000001,0,IF($C151&gt;='H-32A-WP06 - Debt Service'!Y$25,'H-32A-WP06 - Debt Service'!X$28/12,0)),"-")</f>
        <v>0</v>
      </c>
      <c r="AB151" s="359">
        <f>IFERROR(IF(-SUM(AB$21:AB150)+AB$16&lt;0.000001,0,IF($C151&gt;='H-32A-WP06 - Debt Service'!Y$25,'H-32A-WP06 - Debt Service'!Y$28/12,0)),"-")</f>
        <v>0</v>
      </c>
      <c r="AC151" s="359">
        <f>IFERROR(IF(-SUM(AC$21:AC150)+AC$16&lt;0.000001,0,IF($C151&gt;='H-32A-WP06 - Debt Service'!Z$25,'H-32A-WP06 - Debt Service'!Z$28/12,0)),"-")</f>
        <v>0</v>
      </c>
      <c r="AD151" s="359">
        <f>IFERROR(IF(-SUM(AD$21:AD150)+AD$16&lt;0.000001,0,IF($C151&gt;='H-32A-WP06 - Debt Service'!AB$25,'H-32A-WP06 - Debt Service'!AA$28/12,0)),"-")</f>
        <v>0</v>
      </c>
      <c r="AE151" s="359">
        <f>IFERROR(IF(-SUM(AE$21:AE150)+AE$16&lt;0.000001,0,IF($C151&gt;='H-32A-WP06 - Debt Service'!AC$25,'H-32A-WP06 - Debt Service'!AB$28/12,0)),"-")</f>
        <v>0</v>
      </c>
      <c r="AF151" s="359">
        <f>IFERROR(IF(-SUM(AF$21:AF150)+AF$16&lt;0.000001,0,IF($C151&gt;='H-32A-WP06 - Debt Service'!AD$25,'H-32A-WP06 - Debt Service'!AC$28/12,0)),"-")</f>
        <v>0</v>
      </c>
    </row>
    <row r="152" spans="2:32">
      <c r="B152" s="351">
        <f t="shared" si="8"/>
        <v>2029</v>
      </c>
      <c r="C152" s="368">
        <f t="shared" si="10"/>
        <v>47453</v>
      </c>
      <c r="D152" s="735">
        <v>216215.22115809171</v>
      </c>
      <c r="E152" s="359">
        <f>IFERROR(IF(-SUM(E$33:E151)+E$16&lt;0.000001,0,IF($C152&gt;='H-32A-WP06 - Debt Service'!C$25,'H-32A-WP06 - Debt Service'!C$28/12,0)),"-")</f>
        <v>0</v>
      </c>
      <c r="F152" s="359">
        <f>IFERROR(IF(-SUM(F$33:F151)+F$16&lt;0.000001,0,IF($C152&gt;='H-32A-WP06 - Debt Service'!D$25,'H-32A-WP06 - Debt Service'!D$28/12,0)),"-")</f>
        <v>0</v>
      </c>
      <c r="G152" s="359">
        <f>IFERROR(IF(-SUM(G$33:G151)+G$16&lt;0.000001,0,IF($C152&gt;='H-32A-WP06 - Debt Service'!E$25,'H-32A-WP06 - Debt Service'!E$28/12,0)),"-")</f>
        <v>0</v>
      </c>
      <c r="H152" s="359">
        <f>IFERROR(IF(-SUM(H$21:H151)+H$16&lt;0.000001,0,IF($C152&gt;='H-32A-WP06 - Debt Service'!F$25,'H-32A-WP06 - Debt Service'!F$28/12,0)),"-")</f>
        <v>0</v>
      </c>
      <c r="I152" s="359">
        <f>IFERROR(IF(-SUM(I$21:I151)+I$16&lt;0.000001,0,IF($C152&gt;='H-32A-WP06 - Debt Service'!G$25,'H-32A-WP06 - Debt Service'!G$28/12,0)),"-")</f>
        <v>0</v>
      </c>
      <c r="J152" s="359">
        <f>IFERROR(IF(-SUM(J$21:J151)+J$16&lt;0.000001,0,IF($C152&gt;='H-32A-WP06 - Debt Service'!H$25,'H-32A-WP06 - Debt Service'!H$28/12,0)),"-")</f>
        <v>0</v>
      </c>
      <c r="K152" s="359">
        <f>IFERROR(IF(-SUM(K$21:K151)+K$16&lt;0.000001,0,IF($C152&gt;='H-32A-WP06 - Debt Service'!I$25,'H-32A-WP06 - Debt Service'!I$28/12,0)),"-")</f>
        <v>0</v>
      </c>
      <c r="L152" s="359">
        <f>IFERROR(IF(-SUM(L$21:L151)+L$16&lt;0.000001,0,IF($C152&gt;='H-32A-WP06 - Debt Service'!J$25,'H-32A-WP06 - Debt Service'!J$28/12,0)),"-")</f>
        <v>0</v>
      </c>
      <c r="M152" s="359">
        <f>IFERROR(IF(-SUM(M$21:M151)+M$16&lt;0.000001,0,IF($C152&gt;='H-32A-WP06 - Debt Service'!K$25,'H-32A-WP06 - Debt Service'!K$28/12,0)),"-")</f>
        <v>0</v>
      </c>
      <c r="N152" s="359">
        <f>IFERROR(IF(-SUM(N$21:N151)+N$16&lt;0.000001,0,IF($C152&gt;='H-32A-WP06 - Debt Service'!L$25,'H-32A-WP06 - Debt Service'!L$28/12,0)),"-")</f>
        <v>0</v>
      </c>
      <c r="O152" s="359">
        <f>IFERROR(IF(-SUM(O$21:O151)+O$16&lt;0.000001,0,IF($C152&gt;='H-32A-WP06 - Debt Service'!M$25,'H-32A-WP06 - Debt Service'!M$28/12,0)),"-")</f>
        <v>0</v>
      </c>
      <c r="P152" s="359">
        <f>IFERROR(IF(-SUM(P$21:P151)+P$16&lt;0.000001,0,IF($C152&gt;='H-32A-WP06 - Debt Service'!N$25,'H-32A-WP06 - Debt Service'!N$28/12,0)),"-")</f>
        <v>0</v>
      </c>
      <c r="Q152" s="449"/>
      <c r="R152" s="351">
        <f t="shared" si="9"/>
        <v>2029</v>
      </c>
      <c r="S152" s="368">
        <f t="shared" si="11"/>
        <v>47453</v>
      </c>
      <c r="T152" s="368"/>
      <c r="U152" s="359">
        <f>IFERROR(IF(-SUM(U$33:U151)+U$16&lt;0.000001,0,IF($C152&gt;='H-32A-WP06 - Debt Service'!R$25,'H-32A-WP06 - Debt Service'!R$28/12,0)),"-")</f>
        <v>0</v>
      </c>
      <c r="V152" s="359">
        <f>IFERROR(IF(-SUM(V$21:V151)+V$16&lt;0.000001,0,IF($C152&gt;='H-32A-WP06 - Debt Service'!S$25,'H-32A-WP06 - Debt Service'!S$28/12,0)),"-")</f>
        <v>0</v>
      </c>
      <c r="W152" s="359">
        <f>IFERROR(IF(-SUM(W$21:W151)+W$16&lt;0.000001,0,IF($C152&gt;='H-32A-WP06 - Debt Service'!T$25,'H-32A-WP06 - Debt Service'!T$28/12,0)),"-")</f>
        <v>0</v>
      </c>
      <c r="X152" s="359">
        <f>IFERROR(IF(-SUM(X$21:X151)+X$16&lt;0.000001,0,IF($C152&gt;='H-32A-WP06 - Debt Service'!U$25,'H-32A-WP06 - Debt Service'!U$28/12,0)),"-")</f>
        <v>0</v>
      </c>
      <c r="Y152" s="359">
        <f>IFERROR(IF(-SUM(Y$21:Y151)+Y$16&lt;0.000001,0,IF($C152&gt;='H-32A-WP06 - Debt Service'!W$25,'H-32A-WP06 - Debt Service'!V$28/12,0)),"-")</f>
        <v>0</v>
      </c>
      <c r="Z152" s="359">
        <f>IFERROR(IF(-SUM(Z$21:Z151)+Z$16&lt;0.000001,0,IF($C152&gt;='H-32A-WP06 - Debt Service'!W$25,'H-32A-WP06 - Debt Service'!W$28/12,0)),"-")</f>
        <v>0</v>
      </c>
      <c r="AA152" s="359">
        <f>IFERROR(IF(-SUM(AA$21:AA151)+AA$16&lt;0.000001,0,IF($C152&gt;='H-32A-WP06 - Debt Service'!Y$25,'H-32A-WP06 - Debt Service'!X$28/12,0)),"-")</f>
        <v>0</v>
      </c>
      <c r="AB152" s="359">
        <f>IFERROR(IF(-SUM(AB$21:AB151)+AB$16&lt;0.000001,0,IF($C152&gt;='H-32A-WP06 - Debt Service'!Y$25,'H-32A-WP06 - Debt Service'!Y$28/12,0)),"-")</f>
        <v>0</v>
      </c>
      <c r="AC152" s="359">
        <f>IFERROR(IF(-SUM(AC$21:AC151)+AC$16&lt;0.000001,0,IF($C152&gt;='H-32A-WP06 - Debt Service'!Z$25,'H-32A-WP06 - Debt Service'!Z$28/12,0)),"-")</f>
        <v>0</v>
      </c>
      <c r="AD152" s="359">
        <f>IFERROR(IF(-SUM(AD$21:AD151)+AD$16&lt;0.000001,0,IF($C152&gt;='H-32A-WP06 - Debt Service'!AB$25,'H-32A-WP06 - Debt Service'!AA$28/12,0)),"-")</f>
        <v>0</v>
      </c>
      <c r="AE152" s="359">
        <f>IFERROR(IF(-SUM(AE$21:AE151)+AE$16&lt;0.000001,0,IF($C152&gt;='H-32A-WP06 - Debt Service'!AC$25,'H-32A-WP06 - Debt Service'!AB$28/12,0)),"-")</f>
        <v>0</v>
      </c>
      <c r="AF152" s="359">
        <f>IFERROR(IF(-SUM(AF$21:AF151)+AF$16&lt;0.000001,0,IF($C152&gt;='H-32A-WP06 - Debt Service'!AD$25,'H-32A-WP06 - Debt Service'!AC$28/12,0)),"-")</f>
        <v>0</v>
      </c>
    </row>
    <row r="153" spans="2:32">
      <c r="B153" s="351">
        <f t="shared" si="8"/>
        <v>2030</v>
      </c>
      <c r="C153" s="368">
        <f t="shared" si="10"/>
        <v>47484</v>
      </c>
      <c r="D153" s="735">
        <v>195317.70962459568</v>
      </c>
      <c r="E153" s="359">
        <f>IFERROR(IF(-SUM(E$33:E152)+E$16&lt;0.000001,0,IF($C153&gt;='H-32A-WP06 - Debt Service'!C$25,'H-32A-WP06 - Debt Service'!C$28/12,0)),"-")</f>
        <v>0</v>
      </c>
      <c r="F153" s="359">
        <f>IFERROR(IF(-SUM(F$33:F152)+F$16&lt;0.000001,0,IF($C153&gt;='H-32A-WP06 - Debt Service'!D$25,'H-32A-WP06 - Debt Service'!D$28/12,0)),"-")</f>
        <v>0</v>
      </c>
      <c r="G153" s="359">
        <f>IFERROR(IF(-SUM(G$33:G152)+G$16&lt;0.000001,0,IF($C153&gt;='H-32A-WP06 - Debt Service'!E$25,'H-32A-WP06 - Debt Service'!E$28/12,0)),"-")</f>
        <v>0</v>
      </c>
      <c r="H153" s="359">
        <f>IFERROR(IF(-SUM(H$21:H152)+H$16&lt;0.000001,0,IF($C153&gt;='H-32A-WP06 - Debt Service'!F$25,'H-32A-WP06 - Debt Service'!F$28/12,0)),"-")</f>
        <v>0</v>
      </c>
      <c r="I153" s="359">
        <f>IFERROR(IF(-SUM(I$21:I152)+I$16&lt;0.000001,0,IF($C153&gt;='H-32A-WP06 - Debt Service'!G$25,'H-32A-WP06 - Debt Service'!G$28/12,0)),"-")</f>
        <v>0</v>
      </c>
      <c r="J153" s="359">
        <f>IFERROR(IF(-SUM(J$21:J152)+J$16&lt;0.000001,0,IF($C153&gt;='H-32A-WP06 - Debt Service'!H$25,'H-32A-WP06 - Debt Service'!H$28/12,0)),"-")</f>
        <v>0</v>
      </c>
      <c r="K153" s="359">
        <f>IFERROR(IF(-SUM(K$21:K152)+K$16&lt;0.000001,0,IF($C153&gt;='H-32A-WP06 - Debt Service'!I$25,'H-32A-WP06 - Debt Service'!I$28/12,0)),"-")</f>
        <v>0</v>
      </c>
      <c r="L153" s="359">
        <f>IFERROR(IF(-SUM(L$21:L152)+L$16&lt;0.000001,0,IF($C153&gt;='H-32A-WP06 - Debt Service'!J$25,'H-32A-WP06 - Debt Service'!J$28/12,0)),"-")</f>
        <v>0</v>
      </c>
      <c r="M153" s="359">
        <f>IFERROR(IF(-SUM(M$21:M152)+M$16&lt;0.000001,0,IF($C153&gt;='H-32A-WP06 - Debt Service'!K$25,'H-32A-WP06 - Debt Service'!K$28/12,0)),"-")</f>
        <v>0</v>
      </c>
      <c r="N153" s="359">
        <f>IFERROR(IF(-SUM(N$21:N152)+N$16&lt;0.000001,0,IF($C153&gt;='H-32A-WP06 - Debt Service'!L$25,'H-32A-WP06 - Debt Service'!L$28/12,0)),"-")</f>
        <v>0</v>
      </c>
      <c r="O153" s="359">
        <f>IFERROR(IF(-SUM(O$21:O152)+O$16&lt;0.000001,0,IF($C153&gt;='H-32A-WP06 - Debt Service'!M$25,'H-32A-WP06 - Debt Service'!M$28/12,0)),"-")</f>
        <v>0</v>
      </c>
      <c r="P153" s="359">
        <f>IFERROR(IF(-SUM(P$21:P152)+P$16&lt;0.000001,0,IF($C153&gt;='H-32A-WP06 - Debt Service'!N$25,'H-32A-WP06 - Debt Service'!N$28/12,0)),"-")</f>
        <v>0</v>
      </c>
      <c r="Q153" s="449"/>
      <c r="R153" s="351">
        <f t="shared" si="9"/>
        <v>2030</v>
      </c>
      <c r="S153" s="368">
        <f t="shared" si="11"/>
        <v>47484</v>
      </c>
      <c r="T153" s="368"/>
      <c r="U153" s="359">
        <f>IFERROR(IF(-SUM(U$33:U152)+U$16&lt;0.000001,0,IF($C153&gt;='H-32A-WP06 - Debt Service'!R$25,'H-32A-WP06 - Debt Service'!R$28/12,0)),"-")</f>
        <v>0</v>
      </c>
      <c r="V153" s="359">
        <f>IFERROR(IF(-SUM(V$21:V152)+V$16&lt;0.000001,0,IF($C153&gt;='H-32A-WP06 - Debt Service'!S$25,'H-32A-WP06 - Debt Service'!S$28/12,0)),"-")</f>
        <v>0</v>
      </c>
      <c r="W153" s="359">
        <f>IFERROR(IF(-SUM(W$21:W152)+W$16&lt;0.000001,0,IF($C153&gt;='H-32A-WP06 - Debt Service'!T$25,'H-32A-WP06 - Debt Service'!T$28/12,0)),"-")</f>
        <v>0</v>
      </c>
      <c r="X153" s="359">
        <f>IFERROR(IF(-SUM(X$21:X152)+X$16&lt;0.000001,0,IF($C153&gt;='H-32A-WP06 - Debt Service'!U$25,'H-32A-WP06 - Debt Service'!U$28/12,0)),"-")</f>
        <v>0</v>
      </c>
      <c r="Y153" s="359">
        <f>IFERROR(IF(-SUM(Y$21:Y152)+Y$16&lt;0.000001,0,IF($C153&gt;='H-32A-WP06 - Debt Service'!W$25,'H-32A-WP06 - Debt Service'!V$28/12,0)),"-")</f>
        <v>0</v>
      </c>
      <c r="Z153" s="359">
        <f>IFERROR(IF(-SUM(Z$21:Z152)+Z$16&lt;0.000001,0,IF($C153&gt;='H-32A-WP06 - Debt Service'!W$25,'H-32A-WP06 - Debt Service'!W$28/12,0)),"-")</f>
        <v>0</v>
      </c>
      <c r="AA153" s="359">
        <f>IFERROR(IF(-SUM(AA$21:AA152)+AA$16&lt;0.000001,0,IF($C153&gt;='H-32A-WP06 - Debt Service'!Y$25,'H-32A-WP06 - Debt Service'!X$28/12,0)),"-")</f>
        <v>0</v>
      </c>
      <c r="AB153" s="359">
        <f>IFERROR(IF(-SUM(AB$21:AB152)+AB$16&lt;0.000001,0,IF($C153&gt;='H-32A-WP06 - Debt Service'!Y$25,'H-32A-WP06 - Debt Service'!Y$28/12,0)),"-")</f>
        <v>0</v>
      </c>
      <c r="AC153" s="359">
        <f>IFERROR(IF(-SUM(AC$21:AC152)+AC$16&lt;0.000001,0,IF($C153&gt;='H-32A-WP06 - Debt Service'!Z$25,'H-32A-WP06 - Debt Service'!Z$28/12,0)),"-")</f>
        <v>0</v>
      </c>
      <c r="AD153" s="359">
        <f>IFERROR(IF(-SUM(AD$21:AD152)+AD$16&lt;0.000001,0,IF($C153&gt;='H-32A-WP06 - Debt Service'!AB$25,'H-32A-WP06 - Debt Service'!AA$28/12,0)),"-")</f>
        <v>0</v>
      </c>
      <c r="AE153" s="359">
        <f>IFERROR(IF(-SUM(AE$21:AE152)+AE$16&lt;0.000001,0,IF($C153&gt;='H-32A-WP06 - Debt Service'!AC$25,'H-32A-WP06 - Debt Service'!AB$28/12,0)),"-")</f>
        <v>0</v>
      </c>
      <c r="AF153" s="359">
        <f>IFERROR(IF(-SUM(AF$21:AF152)+AF$16&lt;0.000001,0,IF($C153&gt;='H-32A-WP06 - Debt Service'!AD$25,'H-32A-WP06 - Debt Service'!AC$28/12,0)),"-")</f>
        <v>0</v>
      </c>
    </row>
    <row r="154" spans="2:32">
      <c r="B154" s="351">
        <f t="shared" si="8"/>
        <v>2030</v>
      </c>
      <c r="C154" s="368">
        <f t="shared" si="10"/>
        <v>47515</v>
      </c>
      <c r="D154" s="735">
        <v>195317.70962459568</v>
      </c>
      <c r="E154" s="359">
        <f>IFERROR(IF(-SUM(E$33:E153)+E$16&lt;0.000001,0,IF($C154&gt;='H-32A-WP06 - Debt Service'!C$25,'H-32A-WP06 - Debt Service'!C$28/12,0)),"-")</f>
        <v>0</v>
      </c>
      <c r="F154" s="359">
        <f>IFERROR(IF(-SUM(F$33:F153)+F$16&lt;0.000001,0,IF($C154&gt;='H-32A-WP06 - Debt Service'!D$25,'H-32A-WP06 - Debt Service'!D$28/12,0)),"-")</f>
        <v>0</v>
      </c>
      <c r="G154" s="359">
        <f>IFERROR(IF(-SUM(G$33:G153)+G$16&lt;0.000001,0,IF($C154&gt;='H-32A-WP06 - Debt Service'!E$25,'H-32A-WP06 - Debt Service'!E$28/12,0)),"-")</f>
        <v>0</v>
      </c>
      <c r="H154" s="359">
        <f>IFERROR(IF(-SUM(H$21:H153)+H$16&lt;0.000001,0,IF($C154&gt;='H-32A-WP06 - Debt Service'!F$25,'H-32A-WP06 - Debt Service'!F$28/12,0)),"-")</f>
        <v>0</v>
      </c>
      <c r="I154" s="359">
        <f>IFERROR(IF(-SUM(I$21:I153)+I$16&lt;0.000001,0,IF($C154&gt;='H-32A-WP06 - Debt Service'!G$25,'H-32A-WP06 - Debt Service'!G$28/12,0)),"-")</f>
        <v>0</v>
      </c>
      <c r="J154" s="359">
        <f>IFERROR(IF(-SUM(J$21:J153)+J$16&lt;0.000001,0,IF($C154&gt;='H-32A-WP06 - Debt Service'!H$25,'H-32A-WP06 - Debt Service'!H$28/12,0)),"-")</f>
        <v>0</v>
      </c>
      <c r="K154" s="359">
        <f>IFERROR(IF(-SUM(K$21:K153)+K$16&lt;0.000001,0,IF($C154&gt;='H-32A-WP06 - Debt Service'!I$25,'H-32A-WP06 - Debt Service'!I$28/12,0)),"-")</f>
        <v>0</v>
      </c>
      <c r="L154" s="359">
        <f>IFERROR(IF(-SUM(L$21:L153)+L$16&lt;0.000001,0,IF($C154&gt;='H-32A-WP06 - Debt Service'!J$25,'H-32A-WP06 - Debt Service'!J$28/12,0)),"-")</f>
        <v>0</v>
      </c>
      <c r="M154" s="359">
        <f>IFERROR(IF(-SUM(M$21:M153)+M$16&lt;0.000001,0,IF($C154&gt;='H-32A-WP06 - Debt Service'!K$25,'H-32A-WP06 - Debt Service'!K$28/12,0)),"-")</f>
        <v>0</v>
      </c>
      <c r="N154" s="359">
        <f>IFERROR(IF(-SUM(N$21:N153)+N$16&lt;0.000001,0,IF($C154&gt;='H-32A-WP06 - Debt Service'!L$25,'H-32A-WP06 - Debt Service'!L$28/12,0)),"-")</f>
        <v>0</v>
      </c>
      <c r="O154" s="359">
        <f>IFERROR(IF(-SUM(O$21:O153)+O$16&lt;0.000001,0,IF($C154&gt;='H-32A-WP06 - Debt Service'!M$25,'H-32A-WP06 - Debt Service'!M$28/12,0)),"-")</f>
        <v>0</v>
      </c>
      <c r="P154" s="359">
        <f>IFERROR(IF(-SUM(P$21:P153)+P$16&lt;0.000001,0,IF($C154&gt;='H-32A-WP06 - Debt Service'!N$25,'H-32A-WP06 - Debt Service'!N$28/12,0)),"-")</f>
        <v>0</v>
      </c>
      <c r="Q154" s="449"/>
      <c r="R154" s="351">
        <f t="shared" si="9"/>
        <v>2030</v>
      </c>
      <c r="S154" s="368">
        <f t="shared" si="11"/>
        <v>47515</v>
      </c>
      <c r="T154" s="368"/>
      <c r="U154" s="359">
        <f>IFERROR(IF(-SUM(U$33:U153)+U$16&lt;0.000001,0,IF($C154&gt;='H-32A-WP06 - Debt Service'!R$25,'H-32A-WP06 - Debt Service'!R$28/12,0)),"-")</f>
        <v>0</v>
      </c>
      <c r="V154" s="359">
        <f>IFERROR(IF(-SUM(V$21:V153)+V$16&lt;0.000001,0,IF($C154&gt;='H-32A-WP06 - Debt Service'!S$25,'H-32A-WP06 - Debt Service'!S$28/12,0)),"-")</f>
        <v>0</v>
      </c>
      <c r="W154" s="359">
        <f>IFERROR(IF(-SUM(W$21:W153)+W$16&lt;0.000001,0,IF($C154&gt;='H-32A-WP06 - Debt Service'!T$25,'H-32A-WP06 - Debt Service'!T$28/12,0)),"-")</f>
        <v>0</v>
      </c>
      <c r="X154" s="359">
        <f>IFERROR(IF(-SUM(X$21:X153)+X$16&lt;0.000001,0,IF($C154&gt;='H-32A-WP06 - Debt Service'!U$25,'H-32A-WP06 - Debt Service'!U$28/12,0)),"-")</f>
        <v>0</v>
      </c>
      <c r="Y154" s="359">
        <f>IFERROR(IF(-SUM(Y$21:Y153)+Y$16&lt;0.000001,0,IF($C154&gt;='H-32A-WP06 - Debt Service'!W$25,'H-32A-WP06 - Debt Service'!V$28/12,0)),"-")</f>
        <v>0</v>
      </c>
      <c r="Z154" s="359">
        <f>IFERROR(IF(-SUM(Z$21:Z153)+Z$16&lt;0.000001,0,IF($C154&gt;='H-32A-WP06 - Debt Service'!W$25,'H-32A-WP06 - Debt Service'!W$28/12,0)),"-")</f>
        <v>0</v>
      </c>
      <c r="AA154" s="359">
        <f>IFERROR(IF(-SUM(AA$21:AA153)+AA$16&lt;0.000001,0,IF($C154&gt;='H-32A-WP06 - Debt Service'!Y$25,'H-32A-WP06 - Debt Service'!X$28/12,0)),"-")</f>
        <v>0</v>
      </c>
      <c r="AB154" s="359">
        <f>IFERROR(IF(-SUM(AB$21:AB153)+AB$16&lt;0.000001,0,IF($C154&gt;='H-32A-WP06 - Debt Service'!Y$25,'H-32A-WP06 - Debt Service'!Y$28/12,0)),"-")</f>
        <v>0</v>
      </c>
      <c r="AC154" s="359">
        <f>IFERROR(IF(-SUM(AC$21:AC153)+AC$16&lt;0.000001,0,IF($C154&gt;='H-32A-WP06 - Debt Service'!Z$25,'H-32A-WP06 - Debt Service'!Z$28/12,0)),"-")</f>
        <v>0</v>
      </c>
      <c r="AD154" s="359">
        <f>IFERROR(IF(-SUM(AD$21:AD153)+AD$16&lt;0.000001,0,IF($C154&gt;='H-32A-WP06 - Debt Service'!AB$25,'H-32A-WP06 - Debt Service'!AA$28/12,0)),"-")</f>
        <v>0</v>
      </c>
      <c r="AE154" s="359">
        <f>IFERROR(IF(-SUM(AE$21:AE153)+AE$16&lt;0.000001,0,IF($C154&gt;='H-32A-WP06 - Debt Service'!AC$25,'H-32A-WP06 - Debt Service'!AB$28/12,0)),"-")</f>
        <v>0</v>
      </c>
      <c r="AF154" s="359">
        <f>IFERROR(IF(-SUM(AF$21:AF153)+AF$16&lt;0.000001,0,IF($C154&gt;='H-32A-WP06 - Debt Service'!AD$25,'H-32A-WP06 - Debt Service'!AC$28/12,0)),"-")</f>
        <v>0</v>
      </c>
    </row>
    <row r="155" spans="2:32">
      <c r="B155" s="351">
        <f t="shared" si="8"/>
        <v>2030</v>
      </c>
      <c r="C155" s="368">
        <f t="shared" si="10"/>
        <v>47543</v>
      </c>
      <c r="D155" s="735">
        <v>195317.70962459568</v>
      </c>
      <c r="E155" s="359">
        <f>IFERROR(IF(-SUM(E$33:E154)+E$16&lt;0.000001,0,IF($C155&gt;='H-32A-WP06 - Debt Service'!C$25,'H-32A-WP06 - Debt Service'!C$28/12,0)),"-")</f>
        <v>0</v>
      </c>
      <c r="F155" s="359">
        <f>IFERROR(IF(-SUM(F$33:F154)+F$16&lt;0.000001,0,IF($C155&gt;='H-32A-WP06 - Debt Service'!D$25,'H-32A-WP06 - Debt Service'!D$28/12,0)),"-")</f>
        <v>0</v>
      </c>
      <c r="G155" s="359">
        <f>IFERROR(IF(-SUM(G$33:G154)+G$16&lt;0.000001,0,IF($C155&gt;='H-32A-WP06 - Debt Service'!E$25,'H-32A-WP06 - Debt Service'!E$28/12,0)),"-")</f>
        <v>0</v>
      </c>
      <c r="H155" s="359">
        <f>IFERROR(IF(-SUM(H$21:H154)+H$16&lt;0.000001,0,IF($C155&gt;='H-32A-WP06 - Debt Service'!F$25,'H-32A-WP06 - Debt Service'!F$28/12,0)),"-")</f>
        <v>0</v>
      </c>
      <c r="I155" s="359">
        <f>IFERROR(IF(-SUM(I$21:I154)+I$16&lt;0.000001,0,IF($C155&gt;='H-32A-WP06 - Debt Service'!G$25,'H-32A-WP06 - Debt Service'!G$28/12,0)),"-")</f>
        <v>0</v>
      </c>
      <c r="J155" s="359">
        <f>IFERROR(IF(-SUM(J$21:J154)+J$16&lt;0.000001,0,IF($C155&gt;='H-32A-WP06 - Debt Service'!H$25,'H-32A-WP06 - Debt Service'!H$28/12,0)),"-")</f>
        <v>0</v>
      </c>
      <c r="K155" s="359">
        <f>IFERROR(IF(-SUM(K$21:K154)+K$16&lt;0.000001,0,IF($C155&gt;='H-32A-WP06 - Debt Service'!I$25,'H-32A-WP06 - Debt Service'!I$28/12,0)),"-")</f>
        <v>0</v>
      </c>
      <c r="L155" s="359">
        <f>IFERROR(IF(-SUM(L$21:L154)+L$16&lt;0.000001,0,IF($C155&gt;='H-32A-WP06 - Debt Service'!J$25,'H-32A-WP06 - Debt Service'!J$28/12,0)),"-")</f>
        <v>0</v>
      </c>
      <c r="M155" s="359">
        <f>IFERROR(IF(-SUM(M$21:M154)+M$16&lt;0.000001,0,IF($C155&gt;='H-32A-WP06 - Debt Service'!K$25,'H-32A-WP06 - Debt Service'!K$28/12,0)),"-")</f>
        <v>0</v>
      </c>
      <c r="N155" s="359">
        <f>IFERROR(IF(-SUM(N$21:N154)+N$16&lt;0.000001,0,IF($C155&gt;='H-32A-WP06 - Debt Service'!L$25,'H-32A-WP06 - Debt Service'!L$28/12,0)),"-")</f>
        <v>0</v>
      </c>
      <c r="O155" s="359">
        <f>IFERROR(IF(-SUM(O$21:O154)+O$16&lt;0.000001,0,IF($C155&gt;='H-32A-WP06 - Debt Service'!M$25,'H-32A-WP06 - Debt Service'!M$28/12,0)),"-")</f>
        <v>0</v>
      </c>
      <c r="P155" s="359">
        <f>IFERROR(IF(-SUM(P$21:P154)+P$16&lt;0.000001,0,IF($C155&gt;='H-32A-WP06 - Debt Service'!N$25,'H-32A-WP06 - Debt Service'!N$28/12,0)),"-")</f>
        <v>0</v>
      </c>
      <c r="Q155" s="449"/>
      <c r="R155" s="351">
        <f t="shared" si="9"/>
        <v>2030</v>
      </c>
      <c r="S155" s="368">
        <f t="shared" si="11"/>
        <v>47543</v>
      </c>
      <c r="T155" s="368"/>
      <c r="U155" s="359">
        <f>IFERROR(IF(-SUM(U$33:U154)+U$16&lt;0.000001,0,IF($C155&gt;='H-32A-WP06 - Debt Service'!R$25,'H-32A-WP06 - Debt Service'!R$28/12,0)),"-")</f>
        <v>0</v>
      </c>
      <c r="V155" s="359">
        <f>IFERROR(IF(-SUM(V$21:V154)+V$16&lt;0.000001,0,IF($C155&gt;='H-32A-WP06 - Debt Service'!S$25,'H-32A-WP06 - Debt Service'!S$28/12,0)),"-")</f>
        <v>0</v>
      </c>
      <c r="W155" s="359">
        <f>IFERROR(IF(-SUM(W$21:W154)+W$16&lt;0.000001,0,IF($C155&gt;='H-32A-WP06 - Debt Service'!T$25,'H-32A-WP06 - Debt Service'!T$28/12,0)),"-")</f>
        <v>0</v>
      </c>
      <c r="X155" s="359">
        <f>IFERROR(IF(-SUM(X$21:X154)+X$16&lt;0.000001,0,IF($C155&gt;='H-32A-WP06 - Debt Service'!U$25,'H-32A-WP06 - Debt Service'!U$28/12,0)),"-")</f>
        <v>0</v>
      </c>
      <c r="Y155" s="359">
        <f>IFERROR(IF(-SUM(Y$21:Y154)+Y$16&lt;0.000001,0,IF($C155&gt;='H-32A-WP06 - Debt Service'!W$25,'H-32A-WP06 - Debt Service'!V$28/12,0)),"-")</f>
        <v>0</v>
      </c>
      <c r="Z155" s="359">
        <f>IFERROR(IF(-SUM(Z$21:Z154)+Z$16&lt;0.000001,0,IF($C155&gt;='H-32A-WP06 - Debt Service'!W$25,'H-32A-WP06 - Debt Service'!W$28/12,0)),"-")</f>
        <v>0</v>
      </c>
      <c r="AA155" s="359">
        <f>IFERROR(IF(-SUM(AA$21:AA154)+AA$16&lt;0.000001,0,IF($C155&gt;='H-32A-WP06 - Debt Service'!Y$25,'H-32A-WP06 - Debt Service'!X$28/12,0)),"-")</f>
        <v>0</v>
      </c>
      <c r="AB155" s="359">
        <f>IFERROR(IF(-SUM(AB$21:AB154)+AB$16&lt;0.000001,0,IF($C155&gt;='H-32A-WP06 - Debt Service'!Y$25,'H-32A-WP06 - Debt Service'!Y$28/12,0)),"-")</f>
        <v>0</v>
      </c>
      <c r="AC155" s="359">
        <f>IFERROR(IF(-SUM(AC$21:AC154)+AC$16&lt;0.000001,0,IF($C155&gt;='H-32A-WP06 - Debt Service'!Z$25,'H-32A-WP06 - Debt Service'!Z$28/12,0)),"-")</f>
        <v>0</v>
      </c>
      <c r="AD155" s="359">
        <f>IFERROR(IF(-SUM(AD$21:AD154)+AD$16&lt;0.000001,0,IF($C155&gt;='H-32A-WP06 - Debt Service'!AB$25,'H-32A-WP06 - Debt Service'!AA$28/12,0)),"-")</f>
        <v>0</v>
      </c>
      <c r="AE155" s="359">
        <f>IFERROR(IF(-SUM(AE$21:AE154)+AE$16&lt;0.000001,0,IF($C155&gt;='H-32A-WP06 - Debt Service'!AC$25,'H-32A-WP06 - Debt Service'!AB$28/12,0)),"-")</f>
        <v>0</v>
      </c>
      <c r="AF155" s="359">
        <f>IFERROR(IF(-SUM(AF$21:AF154)+AF$16&lt;0.000001,0,IF($C155&gt;='H-32A-WP06 - Debt Service'!AD$25,'H-32A-WP06 - Debt Service'!AC$28/12,0)),"-")</f>
        <v>0</v>
      </c>
    </row>
    <row r="156" spans="2:32">
      <c r="B156" s="351">
        <f t="shared" si="8"/>
        <v>2030</v>
      </c>
      <c r="C156" s="368">
        <f t="shared" si="10"/>
        <v>47574</v>
      </c>
      <c r="D156" s="735">
        <v>195317.70962459568</v>
      </c>
      <c r="E156" s="359">
        <f>IFERROR(IF(-SUM(E$33:E155)+E$16&lt;0.000001,0,IF($C156&gt;='H-32A-WP06 - Debt Service'!C$25,'H-32A-WP06 - Debt Service'!C$28/12,0)),"-")</f>
        <v>0</v>
      </c>
      <c r="F156" s="359">
        <f>IFERROR(IF(-SUM(F$33:F155)+F$16&lt;0.000001,0,IF($C156&gt;='H-32A-WP06 - Debt Service'!D$25,'H-32A-WP06 - Debt Service'!D$28/12,0)),"-")</f>
        <v>0</v>
      </c>
      <c r="G156" s="359">
        <f>IFERROR(IF(-SUM(G$33:G155)+G$16&lt;0.000001,0,IF($C156&gt;='H-32A-WP06 - Debt Service'!E$25,'H-32A-WP06 - Debt Service'!E$28/12,0)),"-")</f>
        <v>0</v>
      </c>
      <c r="H156" s="359">
        <f>IFERROR(IF(-SUM(H$21:H155)+H$16&lt;0.000001,0,IF($C156&gt;='H-32A-WP06 - Debt Service'!F$25,'H-32A-WP06 - Debt Service'!F$28/12,0)),"-")</f>
        <v>0</v>
      </c>
      <c r="I156" s="359">
        <f>IFERROR(IF(-SUM(I$21:I155)+I$16&lt;0.000001,0,IF($C156&gt;='H-32A-WP06 - Debt Service'!G$25,'H-32A-WP06 - Debt Service'!G$28/12,0)),"-")</f>
        <v>0</v>
      </c>
      <c r="J156" s="359">
        <f>IFERROR(IF(-SUM(J$21:J155)+J$16&lt;0.000001,0,IF($C156&gt;='H-32A-WP06 - Debt Service'!H$25,'H-32A-WP06 - Debt Service'!H$28/12,0)),"-")</f>
        <v>0</v>
      </c>
      <c r="K156" s="359">
        <f>IFERROR(IF(-SUM(K$21:K155)+K$16&lt;0.000001,0,IF($C156&gt;='H-32A-WP06 - Debt Service'!I$25,'H-32A-WP06 - Debt Service'!I$28/12,0)),"-")</f>
        <v>0</v>
      </c>
      <c r="L156" s="359">
        <f>IFERROR(IF(-SUM(L$21:L155)+L$16&lt;0.000001,0,IF($C156&gt;='H-32A-WP06 - Debt Service'!J$25,'H-32A-WP06 - Debt Service'!J$28/12,0)),"-")</f>
        <v>0</v>
      </c>
      <c r="M156" s="359">
        <f>IFERROR(IF(-SUM(M$21:M155)+M$16&lt;0.000001,0,IF($C156&gt;='H-32A-WP06 - Debt Service'!K$25,'H-32A-WP06 - Debt Service'!K$28/12,0)),"-")</f>
        <v>0</v>
      </c>
      <c r="N156" s="359">
        <f>IFERROR(IF(-SUM(N$21:N155)+N$16&lt;0.000001,0,IF($C156&gt;='H-32A-WP06 - Debt Service'!L$25,'H-32A-WP06 - Debt Service'!L$28/12,0)),"-")</f>
        <v>0</v>
      </c>
      <c r="O156" s="359">
        <f>IFERROR(IF(-SUM(O$21:O155)+O$16&lt;0.000001,0,IF($C156&gt;='H-32A-WP06 - Debt Service'!M$25,'H-32A-WP06 - Debt Service'!M$28/12,0)),"-")</f>
        <v>0</v>
      </c>
      <c r="P156" s="359">
        <f>IFERROR(IF(-SUM(P$21:P155)+P$16&lt;0.000001,0,IF($C156&gt;='H-32A-WP06 - Debt Service'!N$25,'H-32A-WP06 - Debt Service'!N$28/12,0)),"-")</f>
        <v>0</v>
      </c>
      <c r="Q156" s="449"/>
      <c r="R156" s="351">
        <f t="shared" si="9"/>
        <v>2030</v>
      </c>
      <c r="S156" s="368">
        <f t="shared" si="11"/>
        <v>47574</v>
      </c>
      <c r="T156" s="368"/>
      <c r="U156" s="359">
        <f>IFERROR(IF(-SUM(U$33:U155)+U$16&lt;0.000001,0,IF($C156&gt;='H-32A-WP06 - Debt Service'!R$25,'H-32A-WP06 - Debt Service'!R$28/12,0)),"-")</f>
        <v>0</v>
      </c>
      <c r="V156" s="359">
        <f>IFERROR(IF(-SUM(V$21:V155)+V$16&lt;0.000001,0,IF($C156&gt;='H-32A-WP06 - Debt Service'!S$25,'H-32A-WP06 - Debt Service'!S$28/12,0)),"-")</f>
        <v>0</v>
      </c>
      <c r="W156" s="359">
        <f>IFERROR(IF(-SUM(W$21:W155)+W$16&lt;0.000001,0,IF($C156&gt;='H-32A-WP06 - Debt Service'!T$25,'H-32A-WP06 - Debt Service'!T$28/12,0)),"-")</f>
        <v>0</v>
      </c>
      <c r="X156" s="359">
        <f>IFERROR(IF(-SUM(X$21:X155)+X$16&lt;0.000001,0,IF($C156&gt;='H-32A-WP06 - Debt Service'!U$25,'H-32A-WP06 - Debt Service'!U$28/12,0)),"-")</f>
        <v>0</v>
      </c>
      <c r="Y156" s="359">
        <f>IFERROR(IF(-SUM(Y$21:Y155)+Y$16&lt;0.000001,0,IF($C156&gt;='H-32A-WP06 - Debt Service'!W$25,'H-32A-WP06 - Debt Service'!V$28/12,0)),"-")</f>
        <v>0</v>
      </c>
      <c r="Z156" s="359">
        <f>IFERROR(IF(-SUM(Z$21:Z155)+Z$16&lt;0.000001,0,IF($C156&gt;='H-32A-WP06 - Debt Service'!W$25,'H-32A-WP06 - Debt Service'!W$28/12,0)),"-")</f>
        <v>0</v>
      </c>
      <c r="AA156" s="359">
        <f>IFERROR(IF(-SUM(AA$21:AA155)+AA$16&lt;0.000001,0,IF($C156&gt;='H-32A-WP06 - Debt Service'!Y$25,'H-32A-WP06 - Debt Service'!X$28/12,0)),"-")</f>
        <v>0</v>
      </c>
      <c r="AB156" s="359">
        <f>IFERROR(IF(-SUM(AB$21:AB155)+AB$16&lt;0.000001,0,IF($C156&gt;='H-32A-WP06 - Debt Service'!Y$25,'H-32A-WP06 - Debt Service'!Y$28/12,0)),"-")</f>
        <v>0</v>
      </c>
      <c r="AC156" s="359">
        <f>IFERROR(IF(-SUM(AC$21:AC155)+AC$16&lt;0.000001,0,IF($C156&gt;='H-32A-WP06 - Debt Service'!Z$25,'H-32A-WP06 - Debt Service'!Z$28/12,0)),"-")</f>
        <v>0</v>
      </c>
      <c r="AD156" s="359">
        <f>IFERROR(IF(-SUM(AD$21:AD155)+AD$16&lt;0.000001,0,IF($C156&gt;='H-32A-WP06 - Debt Service'!AB$25,'H-32A-WP06 - Debt Service'!AA$28/12,0)),"-")</f>
        <v>0</v>
      </c>
      <c r="AE156" s="359">
        <f>IFERROR(IF(-SUM(AE$21:AE155)+AE$16&lt;0.000001,0,IF($C156&gt;='H-32A-WP06 - Debt Service'!AC$25,'H-32A-WP06 - Debt Service'!AB$28/12,0)),"-")</f>
        <v>0</v>
      </c>
      <c r="AF156" s="359">
        <f>IFERROR(IF(-SUM(AF$21:AF155)+AF$16&lt;0.000001,0,IF($C156&gt;='H-32A-WP06 - Debt Service'!AD$25,'H-32A-WP06 - Debt Service'!AC$28/12,0)),"-")</f>
        <v>0</v>
      </c>
    </row>
    <row r="157" spans="2:32">
      <c r="B157" s="351">
        <f t="shared" si="8"/>
        <v>2030</v>
      </c>
      <c r="C157" s="368">
        <f t="shared" si="10"/>
        <v>47604</v>
      </c>
      <c r="D157" s="735">
        <v>195317.70962459568</v>
      </c>
      <c r="E157" s="359">
        <f>IFERROR(IF(-SUM(E$33:E156)+E$16&lt;0.000001,0,IF($C157&gt;='H-32A-WP06 - Debt Service'!C$25,'H-32A-WP06 - Debt Service'!C$28/12,0)),"-")</f>
        <v>0</v>
      </c>
      <c r="F157" s="359">
        <f>IFERROR(IF(-SUM(F$33:F156)+F$16&lt;0.000001,0,IF($C157&gt;='H-32A-WP06 - Debt Service'!D$25,'H-32A-WP06 - Debt Service'!D$28/12,0)),"-")</f>
        <v>0</v>
      </c>
      <c r="G157" s="359">
        <f>IFERROR(IF(-SUM(G$33:G156)+G$16&lt;0.000001,0,IF($C157&gt;='H-32A-WP06 - Debt Service'!E$25,'H-32A-WP06 - Debt Service'!E$28/12,0)),"-")</f>
        <v>0</v>
      </c>
      <c r="H157" s="359">
        <f>IFERROR(IF(-SUM(H$21:H156)+H$16&lt;0.000001,0,IF($C157&gt;='H-32A-WP06 - Debt Service'!F$25,'H-32A-WP06 - Debt Service'!F$28/12,0)),"-")</f>
        <v>0</v>
      </c>
      <c r="I157" s="359">
        <f>IFERROR(IF(-SUM(I$21:I156)+I$16&lt;0.000001,0,IF($C157&gt;='H-32A-WP06 - Debt Service'!G$25,'H-32A-WP06 - Debt Service'!G$28/12,0)),"-")</f>
        <v>0</v>
      </c>
      <c r="J157" s="359">
        <f>IFERROR(IF(-SUM(J$21:J156)+J$16&lt;0.000001,0,IF($C157&gt;='H-32A-WP06 - Debt Service'!H$25,'H-32A-WP06 - Debt Service'!H$28/12,0)),"-")</f>
        <v>0</v>
      </c>
      <c r="K157" s="359">
        <f>IFERROR(IF(-SUM(K$21:K156)+K$16&lt;0.000001,0,IF($C157&gt;='H-32A-WP06 - Debt Service'!I$25,'H-32A-WP06 - Debt Service'!I$28/12,0)),"-")</f>
        <v>0</v>
      </c>
      <c r="L157" s="359">
        <f>IFERROR(IF(-SUM(L$21:L156)+L$16&lt;0.000001,0,IF($C157&gt;='H-32A-WP06 - Debt Service'!J$25,'H-32A-WP06 - Debt Service'!J$28/12,0)),"-")</f>
        <v>0</v>
      </c>
      <c r="M157" s="359">
        <f>IFERROR(IF(-SUM(M$21:M156)+M$16&lt;0.000001,0,IF($C157&gt;='H-32A-WP06 - Debt Service'!K$25,'H-32A-WP06 - Debt Service'!K$28/12,0)),"-")</f>
        <v>0</v>
      </c>
      <c r="N157" s="359">
        <f>IFERROR(IF(-SUM(N$21:N156)+N$16&lt;0.000001,0,IF($C157&gt;='H-32A-WP06 - Debt Service'!L$25,'H-32A-WP06 - Debt Service'!L$28/12,0)),"-")</f>
        <v>0</v>
      </c>
      <c r="O157" s="359">
        <f>IFERROR(IF(-SUM(O$21:O156)+O$16&lt;0.000001,0,IF($C157&gt;='H-32A-WP06 - Debt Service'!M$25,'H-32A-WP06 - Debt Service'!M$28/12,0)),"-")</f>
        <v>0</v>
      </c>
      <c r="P157" s="359">
        <f>IFERROR(IF(-SUM(P$21:P156)+P$16&lt;0.000001,0,IF($C157&gt;='H-32A-WP06 - Debt Service'!N$25,'H-32A-WP06 - Debt Service'!N$28/12,0)),"-")</f>
        <v>0</v>
      </c>
      <c r="Q157" s="449"/>
      <c r="R157" s="351">
        <f t="shared" si="9"/>
        <v>2030</v>
      </c>
      <c r="S157" s="368">
        <f t="shared" si="11"/>
        <v>47604</v>
      </c>
      <c r="T157" s="368"/>
      <c r="U157" s="359">
        <f>IFERROR(IF(-SUM(U$33:U156)+U$16&lt;0.000001,0,IF($C157&gt;='H-32A-WP06 - Debt Service'!R$25,'H-32A-WP06 - Debt Service'!R$28/12,0)),"-")</f>
        <v>0</v>
      </c>
      <c r="V157" s="359">
        <f>IFERROR(IF(-SUM(V$21:V156)+V$16&lt;0.000001,0,IF($C157&gt;='H-32A-WP06 - Debt Service'!S$25,'H-32A-WP06 - Debt Service'!S$28/12,0)),"-")</f>
        <v>0</v>
      </c>
      <c r="W157" s="359">
        <f>IFERROR(IF(-SUM(W$21:W156)+W$16&lt;0.000001,0,IF($C157&gt;='H-32A-WP06 - Debt Service'!T$25,'H-32A-WP06 - Debt Service'!T$28/12,0)),"-")</f>
        <v>0</v>
      </c>
      <c r="X157" s="359">
        <f>IFERROR(IF(-SUM(X$21:X156)+X$16&lt;0.000001,0,IF($C157&gt;='H-32A-WP06 - Debt Service'!U$25,'H-32A-WP06 - Debt Service'!U$28/12,0)),"-")</f>
        <v>0</v>
      </c>
      <c r="Y157" s="359">
        <f>IFERROR(IF(-SUM(Y$21:Y156)+Y$16&lt;0.000001,0,IF($C157&gt;='H-32A-WP06 - Debt Service'!W$25,'H-32A-WP06 - Debt Service'!V$28/12,0)),"-")</f>
        <v>0</v>
      </c>
      <c r="Z157" s="359">
        <f>IFERROR(IF(-SUM(Z$21:Z156)+Z$16&lt;0.000001,0,IF($C157&gt;='H-32A-WP06 - Debt Service'!W$25,'H-32A-WP06 - Debt Service'!W$28/12,0)),"-")</f>
        <v>0</v>
      </c>
      <c r="AA157" s="359">
        <f>IFERROR(IF(-SUM(AA$21:AA156)+AA$16&lt;0.000001,0,IF($C157&gt;='H-32A-WP06 - Debt Service'!Y$25,'H-32A-WP06 - Debt Service'!X$28/12,0)),"-")</f>
        <v>0</v>
      </c>
      <c r="AB157" s="359">
        <f>IFERROR(IF(-SUM(AB$21:AB156)+AB$16&lt;0.000001,0,IF($C157&gt;='H-32A-WP06 - Debt Service'!Y$25,'H-32A-WP06 - Debt Service'!Y$28/12,0)),"-")</f>
        <v>0</v>
      </c>
      <c r="AC157" s="359">
        <f>IFERROR(IF(-SUM(AC$21:AC156)+AC$16&lt;0.000001,0,IF($C157&gt;='H-32A-WP06 - Debt Service'!Z$25,'H-32A-WP06 - Debt Service'!Z$28/12,0)),"-")</f>
        <v>0</v>
      </c>
      <c r="AD157" s="359">
        <f>IFERROR(IF(-SUM(AD$21:AD156)+AD$16&lt;0.000001,0,IF($C157&gt;='H-32A-WP06 - Debt Service'!AB$25,'H-32A-WP06 - Debt Service'!AA$28/12,0)),"-")</f>
        <v>0</v>
      </c>
      <c r="AE157" s="359">
        <f>IFERROR(IF(-SUM(AE$21:AE156)+AE$16&lt;0.000001,0,IF($C157&gt;='H-32A-WP06 - Debt Service'!AC$25,'H-32A-WP06 - Debt Service'!AB$28/12,0)),"-")</f>
        <v>0</v>
      </c>
      <c r="AF157" s="359">
        <f>IFERROR(IF(-SUM(AF$21:AF156)+AF$16&lt;0.000001,0,IF($C157&gt;='H-32A-WP06 - Debt Service'!AD$25,'H-32A-WP06 - Debt Service'!AC$28/12,0)),"-")</f>
        <v>0</v>
      </c>
    </row>
    <row r="158" spans="2:32">
      <c r="B158" s="351">
        <f t="shared" si="8"/>
        <v>2030</v>
      </c>
      <c r="C158" s="368">
        <f t="shared" si="10"/>
        <v>47635</v>
      </c>
      <c r="D158" s="735">
        <v>195317.70962459568</v>
      </c>
      <c r="E158" s="359">
        <f>IFERROR(IF(-SUM(E$33:E157)+E$16&lt;0.000001,0,IF($C158&gt;='H-32A-WP06 - Debt Service'!C$25,'H-32A-WP06 - Debt Service'!C$28/12,0)),"-")</f>
        <v>0</v>
      </c>
      <c r="F158" s="359">
        <f>IFERROR(IF(-SUM(F$33:F157)+F$16&lt;0.000001,0,IF($C158&gt;='H-32A-WP06 - Debt Service'!D$25,'H-32A-WP06 - Debt Service'!D$28/12,0)),"-")</f>
        <v>0</v>
      </c>
      <c r="G158" s="359">
        <f>IFERROR(IF(-SUM(G$33:G157)+G$16&lt;0.000001,0,IF($C158&gt;='H-32A-WP06 - Debt Service'!E$25,'H-32A-WP06 - Debt Service'!E$28/12,0)),"-")</f>
        <v>0</v>
      </c>
      <c r="H158" s="359">
        <f>IFERROR(IF(-SUM(H$21:H157)+H$16&lt;0.000001,0,IF($C158&gt;='H-32A-WP06 - Debt Service'!F$25,'H-32A-WP06 - Debt Service'!F$28/12,0)),"-")</f>
        <v>0</v>
      </c>
      <c r="I158" s="359">
        <f>IFERROR(IF(-SUM(I$21:I157)+I$16&lt;0.000001,0,IF($C158&gt;='H-32A-WP06 - Debt Service'!G$25,'H-32A-WP06 - Debt Service'!G$28/12,0)),"-")</f>
        <v>0</v>
      </c>
      <c r="J158" s="359">
        <f>IFERROR(IF(-SUM(J$21:J157)+J$16&lt;0.000001,0,IF($C158&gt;='H-32A-WP06 - Debt Service'!H$25,'H-32A-WP06 - Debt Service'!H$28/12,0)),"-")</f>
        <v>0</v>
      </c>
      <c r="K158" s="359">
        <f>IFERROR(IF(-SUM(K$21:K157)+K$16&lt;0.000001,0,IF($C158&gt;='H-32A-WP06 - Debt Service'!I$25,'H-32A-WP06 - Debt Service'!I$28/12,0)),"-")</f>
        <v>0</v>
      </c>
      <c r="L158" s="359">
        <f>IFERROR(IF(-SUM(L$21:L157)+L$16&lt;0.000001,0,IF($C158&gt;='H-32A-WP06 - Debt Service'!J$25,'H-32A-WP06 - Debt Service'!J$28/12,0)),"-")</f>
        <v>0</v>
      </c>
      <c r="M158" s="359">
        <f>IFERROR(IF(-SUM(M$21:M157)+M$16&lt;0.000001,0,IF($C158&gt;='H-32A-WP06 - Debt Service'!K$25,'H-32A-WP06 - Debt Service'!K$28/12,0)),"-")</f>
        <v>0</v>
      </c>
      <c r="N158" s="359">
        <f>IFERROR(IF(-SUM(N$21:N157)+N$16&lt;0.000001,0,IF($C158&gt;='H-32A-WP06 - Debt Service'!L$25,'H-32A-WP06 - Debt Service'!L$28/12,0)),"-")</f>
        <v>0</v>
      </c>
      <c r="O158" s="359">
        <f>IFERROR(IF(-SUM(O$21:O157)+O$16&lt;0.000001,0,IF($C158&gt;='H-32A-WP06 - Debt Service'!M$25,'H-32A-WP06 - Debt Service'!M$28/12,0)),"-")</f>
        <v>0</v>
      </c>
      <c r="P158" s="359">
        <f>IFERROR(IF(-SUM(P$21:P157)+P$16&lt;0.000001,0,IF($C158&gt;='H-32A-WP06 - Debt Service'!N$25,'H-32A-WP06 - Debt Service'!N$28/12,0)),"-")</f>
        <v>0</v>
      </c>
      <c r="Q158" s="449"/>
      <c r="R158" s="351">
        <f t="shared" si="9"/>
        <v>2030</v>
      </c>
      <c r="S158" s="368">
        <f t="shared" si="11"/>
        <v>47635</v>
      </c>
      <c r="T158" s="368"/>
      <c r="U158" s="359">
        <f>IFERROR(IF(-SUM(U$33:U157)+U$16&lt;0.000001,0,IF($C158&gt;='H-32A-WP06 - Debt Service'!R$25,'H-32A-WP06 - Debt Service'!R$28/12,0)),"-")</f>
        <v>0</v>
      </c>
      <c r="V158" s="359">
        <f>IFERROR(IF(-SUM(V$21:V157)+V$16&lt;0.000001,0,IF($C158&gt;='H-32A-WP06 - Debt Service'!S$25,'H-32A-WP06 - Debt Service'!S$28/12,0)),"-")</f>
        <v>0</v>
      </c>
      <c r="W158" s="359">
        <f>IFERROR(IF(-SUM(W$21:W157)+W$16&lt;0.000001,0,IF($C158&gt;='H-32A-WP06 - Debt Service'!T$25,'H-32A-WP06 - Debt Service'!T$28/12,0)),"-")</f>
        <v>0</v>
      </c>
      <c r="X158" s="359">
        <f>IFERROR(IF(-SUM(X$21:X157)+X$16&lt;0.000001,0,IF($C158&gt;='H-32A-WP06 - Debt Service'!U$25,'H-32A-WP06 - Debt Service'!U$28/12,0)),"-")</f>
        <v>0</v>
      </c>
      <c r="Y158" s="359">
        <f>IFERROR(IF(-SUM(Y$21:Y157)+Y$16&lt;0.000001,0,IF($C158&gt;='H-32A-WP06 - Debt Service'!W$25,'H-32A-WP06 - Debt Service'!V$28/12,0)),"-")</f>
        <v>0</v>
      </c>
      <c r="Z158" s="359">
        <f>IFERROR(IF(-SUM(Z$21:Z157)+Z$16&lt;0.000001,0,IF($C158&gt;='H-32A-WP06 - Debt Service'!W$25,'H-32A-WP06 - Debt Service'!W$28/12,0)),"-")</f>
        <v>0</v>
      </c>
      <c r="AA158" s="359">
        <f>IFERROR(IF(-SUM(AA$21:AA157)+AA$16&lt;0.000001,0,IF($C158&gt;='H-32A-WP06 - Debt Service'!Y$25,'H-32A-WP06 - Debt Service'!X$28/12,0)),"-")</f>
        <v>0</v>
      </c>
      <c r="AB158" s="359">
        <f>IFERROR(IF(-SUM(AB$21:AB157)+AB$16&lt;0.000001,0,IF($C158&gt;='H-32A-WP06 - Debt Service'!Y$25,'H-32A-WP06 - Debt Service'!Y$28/12,0)),"-")</f>
        <v>0</v>
      </c>
      <c r="AC158" s="359">
        <f>IFERROR(IF(-SUM(AC$21:AC157)+AC$16&lt;0.000001,0,IF($C158&gt;='H-32A-WP06 - Debt Service'!Z$25,'H-32A-WP06 - Debt Service'!Z$28/12,0)),"-")</f>
        <v>0</v>
      </c>
      <c r="AD158" s="359">
        <f>IFERROR(IF(-SUM(AD$21:AD157)+AD$16&lt;0.000001,0,IF($C158&gt;='H-32A-WP06 - Debt Service'!AB$25,'H-32A-WP06 - Debt Service'!AA$28/12,0)),"-")</f>
        <v>0</v>
      </c>
      <c r="AE158" s="359">
        <f>IFERROR(IF(-SUM(AE$21:AE157)+AE$16&lt;0.000001,0,IF($C158&gt;='H-32A-WP06 - Debt Service'!AC$25,'H-32A-WP06 - Debt Service'!AB$28/12,0)),"-")</f>
        <v>0</v>
      </c>
      <c r="AF158" s="359">
        <f>IFERROR(IF(-SUM(AF$21:AF157)+AF$16&lt;0.000001,0,IF($C158&gt;='H-32A-WP06 - Debt Service'!AD$25,'H-32A-WP06 - Debt Service'!AC$28/12,0)),"-")</f>
        <v>0</v>
      </c>
    </row>
    <row r="159" spans="2:32">
      <c r="B159" s="351">
        <f t="shared" si="8"/>
        <v>2030</v>
      </c>
      <c r="C159" s="368">
        <f t="shared" si="10"/>
        <v>47665</v>
      </c>
      <c r="D159" s="735">
        <v>195317.70962459568</v>
      </c>
      <c r="E159" s="359">
        <f>IFERROR(IF(-SUM(E$33:E158)+E$16&lt;0.000001,0,IF($C159&gt;='H-32A-WP06 - Debt Service'!C$25,'H-32A-WP06 - Debt Service'!C$28/12,0)),"-")</f>
        <v>0</v>
      </c>
      <c r="F159" s="359">
        <f>IFERROR(IF(-SUM(F$33:F158)+F$16&lt;0.000001,0,IF($C159&gt;='H-32A-WP06 - Debt Service'!D$25,'H-32A-WP06 - Debt Service'!D$28/12,0)),"-")</f>
        <v>0</v>
      </c>
      <c r="G159" s="359">
        <f>IFERROR(IF(-SUM(G$33:G158)+G$16&lt;0.000001,0,IF($C159&gt;='H-32A-WP06 - Debt Service'!E$25,'H-32A-WP06 - Debt Service'!E$28/12,0)),"-")</f>
        <v>0</v>
      </c>
      <c r="H159" s="359">
        <f>IFERROR(IF(-SUM(H$21:H158)+H$16&lt;0.000001,0,IF($C159&gt;='H-32A-WP06 - Debt Service'!F$25,'H-32A-WP06 - Debt Service'!F$28/12,0)),"-")</f>
        <v>0</v>
      </c>
      <c r="I159" s="359">
        <f>IFERROR(IF(-SUM(I$21:I158)+I$16&lt;0.000001,0,IF($C159&gt;='H-32A-WP06 - Debt Service'!G$25,'H-32A-WP06 - Debt Service'!G$28/12,0)),"-")</f>
        <v>0</v>
      </c>
      <c r="J159" s="359">
        <f>IFERROR(IF(-SUM(J$21:J158)+J$16&lt;0.000001,0,IF($C159&gt;='H-32A-WP06 - Debt Service'!H$25,'H-32A-WP06 - Debt Service'!H$28/12,0)),"-")</f>
        <v>0</v>
      </c>
      <c r="K159" s="359">
        <f>IFERROR(IF(-SUM(K$21:K158)+K$16&lt;0.000001,0,IF($C159&gt;='H-32A-WP06 - Debt Service'!I$25,'H-32A-WP06 - Debt Service'!I$28/12,0)),"-")</f>
        <v>0</v>
      </c>
      <c r="L159" s="359">
        <f>IFERROR(IF(-SUM(L$21:L158)+L$16&lt;0.000001,0,IF($C159&gt;='H-32A-WP06 - Debt Service'!J$25,'H-32A-WP06 - Debt Service'!J$28/12,0)),"-")</f>
        <v>0</v>
      </c>
      <c r="M159" s="359">
        <f>IFERROR(IF(-SUM(M$21:M158)+M$16&lt;0.000001,0,IF($C159&gt;='H-32A-WP06 - Debt Service'!K$25,'H-32A-WP06 - Debt Service'!K$28/12,0)),"-")</f>
        <v>0</v>
      </c>
      <c r="N159" s="359">
        <f>IFERROR(IF(-SUM(N$21:N158)+N$16&lt;0.000001,0,IF($C159&gt;='H-32A-WP06 - Debt Service'!L$25,'H-32A-WP06 - Debt Service'!L$28/12,0)),"-")</f>
        <v>0</v>
      </c>
      <c r="O159" s="359">
        <f>IFERROR(IF(-SUM(O$21:O158)+O$16&lt;0.000001,0,IF($C159&gt;='H-32A-WP06 - Debt Service'!M$25,'H-32A-WP06 - Debt Service'!M$28/12,0)),"-")</f>
        <v>0</v>
      </c>
      <c r="P159" s="359">
        <f>IFERROR(IF(-SUM(P$21:P158)+P$16&lt;0.000001,0,IF($C159&gt;='H-32A-WP06 - Debt Service'!N$25,'H-32A-WP06 - Debt Service'!N$28/12,0)),"-")</f>
        <v>0</v>
      </c>
      <c r="Q159" s="449"/>
      <c r="R159" s="351">
        <f t="shared" si="9"/>
        <v>2030</v>
      </c>
      <c r="S159" s="368">
        <f t="shared" si="11"/>
        <v>47665</v>
      </c>
      <c r="T159" s="368"/>
      <c r="U159" s="359">
        <f>IFERROR(IF(-SUM(U$33:U158)+U$16&lt;0.000001,0,IF($C159&gt;='H-32A-WP06 - Debt Service'!R$25,'H-32A-WP06 - Debt Service'!R$28/12,0)),"-")</f>
        <v>0</v>
      </c>
      <c r="V159" s="359">
        <f>IFERROR(IF(-SUM(V$21:V158)+V$16&lt;0.000001,0,IF($C159&gt;='H-32A-WP06 - Debt Service'!S$25,'H-32A-WP06 - Debt Service'!S$28/12,0)),"-")</f>
        <v>0</v>
      </c>
      <c r="W159" s="359">
        <f>IFERROR(IF(-SUM(W$21:W158)+W$16&lt;0.000001,0,IF($C159&gt;='H-32A-WP06 - Debt Service'!T$25,'H-32A-WP06 - Debt Service'!T$28/12,0)),"-")</f>
        <v>0</v>
      </c>
      <c r="X159" s="359">
        <f>IFERROR(IF(-SUM(X$21:X158)+X$16&lt;0.000001,0,IF($C159&gt;='H-32A-WP06 - Debt Service'!U$25,'H-32A-WP06 - Debt Service'!U$28/12,0)),"-")</f>
        <v>0</v>
      </c>
      <c r="Y159" s="359">
        <f>IFERROR(IF(-SUM(Y$21:Y158)+Y$16&lt;0.000001,0,IF($C159&gt;='H-32A-WP06 - Debt Service'!W$25,'H-32A-WP06 - Debt Service'!V$28/12,0)),"-")</f>
        <v>0</v>
      </c>
      <c r="Z159" s="359">
        <f>IFERROR(IF(-SUM(Z$21:Z158)+Z$16&lt;0.000001,0,IF($C159&gt;='H-32A-WP06 - Debt Service'!W$25,'H-32A-WP06 - Debt Service'!W$28/12,0)),"-")</f>
        <v>0</v>
      </c>
      <c r="AA159" s="359">
        <f>IFERROR(IF(-SUM(AA$21:AA158)+AA$16&lt;0.000001,0,IF($C159&gt;='H-32A-WP06 - Debt Service'!Y$25,'H-32A-WP06 - Debt Service'!X$28/12,0)),"-")</f>
        <v>0</v>
      </c>
      <c r="AB159" s="359">
        <f>IFERROR(IF(-SUM(AB$21:AB158)+AB$16&lt;0.000001,0,IF($C159&gt;='H-32A-WP06 - Debt Service'!Y$25,'H-32A-WP06 - Debt Service'!Y$28/12,0)),"-")</f>
        <v>0</v>
      </c>
      <c r="AC159" s="359">
        <f>IFERROR(IF(-SUM(AC$21:AC158)+AC$16&lt;0.000001,0,IF($C159&gt;='H-32A-WP06 - Debt Service'!Z$25,'H-32A-WP06 - Debt Service'!Z$28/12,0)),"-")</f>
        <v>0</v>
      </c>
      <c r="AD159" s="359">
        <f>IFERROR(IF(-SUM(AD$21:AD158)+AD$16&lt;0.000001,0,IF($C159&gt;='H-32A-WP06 - Debt Service'!AB$25,'H-32A-WP06 - Debt Service'!AA$28/12,0)),"-")</f>
        <v>0</v>
      </c>
      <c r="AE159" s="359">
        <f>IFERROR(IF(-SUM(AE$21:AE158)+AE$16&lt;0.000001,0,IF($C159&gt;='H-32A-WP06 - Debt Service'!AC$25,'H-32A-WP06 - Debt Service'!AB$28/12,0)),"-")</f>
        <v>0</v>
      </c>
      <c r="AF159" s="359">
        <f>IFERROR(IF(-SUM(AF$21:AF158)+AF$16&lt;0.000001,0,IF($C159&gt;='H-32A-WP06 - Debt Service'!AD$25,'H-32A-WP06 - Debt Service'!AC$28/12,0)),"-")</f>
        <v>0</v>
      </c>
    </row>
    <row r="160" spans="2:32">
      <c r="B160" s="351">
        <f t="shared" si="8"/>
        <v>2030</v>
      </c>
      <c r="C160" s="368">
        <f t="shared" si="10"/>
        <v>47696</v>
      </c>
      <c r="D160" s="735">
        <v>195317.70962459568</v>
      </c>
      <c r="E160" s="359">
        <f>IFERROR(IF(-SUM(E$33:E159)+E$16&lt;0.000001,0,IF($C160&gt;='H-32A-WP06 - Debt Service'!C$25,'H-32A-WP06 - Debt Service'!C$28/12,0)),"-")</f>
        <v>0</v>
      </c>
      <c r="F160" s="359">
        <f>IFERROR(IF(-SUM(F$33:F159)+F$16&lt;0.000001,0,IF($C160&gt;='H-32A-WP06 - Debt Service'!D$25,'H-32A-WP06 - Debt Service'!D$28/12,0)),"-")</f>
        <v>0</v>
      </c>
      <c r="G160" s="359">
        <f>IFERROR(IF(-SUM(G$33:G159)+G$16&lt;0.000001,0,IF($C160&gt;='H-32A-WP06 - Debt Service'!E$25,'H-32A-WP06 - Debt Service'!E$28/12,0)),"-")</f>
        <v>0</v>
      </c>
      <c r="H160" s="359">
        <f>IFERROR(IF(-SUM(H$21:H159)+H$16&lt;0.000001,0,IF($C160&gt;='H-32A-WP06 - Debt Service'!F$25,'H-32A-WP06 - Debt Service'!F$28/12,0)),"-")</f>
        <v>0</v>
      </c>
      <c r="I160" s="359">
        <f>IFERROR(IF(-SUM(I$21:I159)+I$16&lt;0.000001,0,IF($C160&gt;='H-32A-WP06 - Debt Service'!G$25,'H-32A-WP06 - Debt Service'!G$28/12,0)),"-")</f>
        <v>0</v>
      </c>
      <c r="J160" s="359">
        <f>IFERROR(IF(-SUM(J$21:J159)+J$16&lt;0.000001,0,IF($C160&gt;='H-32A-WP06 - Debt Service'!H$25,'H-32A-WP06 - Debt Service'!H$28/12,0)),"-")</f>
        <v>0</v>
      </c>
      <c r="K160" s="359">
        <f>IFERROR(IF(-SUM(K$21:K159)+K$16&lt;0.000001,0,IF($C160&gt;='H-32A-WP06 - Debt Service'!I$25,'H-32A-WP06 - Debt Service'!I$28/12,0)),"-")</f>
        <v>0</v>
      </c>
      <c r="L160" s="359">
        <f>IFERROR(IF(-SUM(L$21:L159)+L$16&lt;0.000001,0,IF($C160&gt;='H-32A-WP06 - Debt Service'!J$25,'H-32A-WP06 - Debt Service'!J$28/12,0)),"-")</f>
        <v>0</v>
      </c>
      <c r="M160" s="359">
        <f>IFERROR(IF(-SUM(M$21:M159)+M$16&lt;0.000001,0,IF($C160&gt;='H-32A-WP06 - Debt Service'!K$25,'H-32A-WP06 - Debt Service'!K$28/12,0)),"-")</f>
        <v>0</v>
      </c>
      <c r="N160" s="359">
        <f>IFERROR(IF(-SUM(N$21:N159)+N$16&lt;0.000001,0,IF($C160&gt;='H-32A-WP06 - Debt Service'!L$25,'H-32A-WP06 - Debt Service'!L$28/12,0)),"-")</f>
        <v>0</v>
      </c>
      <c r="O160" s="359">
        <f>IFERROR(IF(-SUM(O$21:O159)+O$16&lt;0.000001,0,IF($C160&gt;='H-32A-WP06 - Debt Service'!M$25,'H-32A-WP06 - Debt Service'!M$28/12,0)),"-")</f>
        <v>0</v>
      </c>
      <c r="P160" s="359">
        <f>IFERROR(IF(-SUM(P$21:P159)+P$16&lt;0.000001,0,IF($C160&gt;='H-32A-WP06 - Debt Service'!N$25,'H-32A-WP06 - Debt Service'!N$28/12,0)),"-")</f>
        <v>0</v>
      </c>
      <c r="Q160" s="449"/>
      <c r="R160" s="351">
        <f t="shared" si="9"/>
        <v>2030</v>
      </c>
      <c r="S160" s="368">
        <f t="shared" si="11"/>
        <v>47696</v>
      </c>
      <c r="T160" s="368"/>
      <c r="U160" s="359">
        <f>IFERROR(IF(-SUM(U$33:U159)+U$16&lt;0.000001,0,IF($C160&gt;='H-32A-WP06 - Debt Service'!R$25,'H-32A-WP06 - Debt Service'!R$28/12,0)),"-")</f>
        <v>0</v>
      </c>
      <c r="V160" s="359">
        <f>IFERROR(IF(-SUM(V$21:V159)+V$16&lt;0.000001,0,IF($C160&gt;='H-32A-WP06 - Debt Service'!S$25,'H-32A-WP06 - Debt Service'!S$28/12,0)),"-")</f>
        <v>0</v>
      </c>
      <c r="W160" s="359">
        <f>IFERROR(IF(-SUM(W$21:W159)+W$16&lt;0.000001,0,IF($C160&gt;='H-32A-WP06 - Debt Service'!T$25,'H-32A-WP06 - Debt Service'!T$28/12,0)),"-")</f>
        <v>0</v>
      </c>
      <c r="X160" s="359">
        <f>IFERROR(IF(-SUM(X$21:X159)+X$16&lt;0.000001,0,IF($C160&gt;='H-32A-WP06 - Debt Service'!U$25,'H-32A-WP06 - Debt Service'!U$28/12,0)),"-")</f>
        <v>0</v>
      </c>
      <c r="Y160" s="359">
        <f>IFERROR(IF(-SUM(Y$21:Y159)+Y$16&lt;0.000001,0,IF($C160&gt;='H-32A-WP06 - Debt Service'!W$25,'H-32A-WP06 - Debt Service'!V$28/12,0)),"-")</f>
        <v>0</v>
      </c>
      <c r="Z160" s="359">
        <f>IFERROR(IF(-SUM(Z$21:Z159)+Z$16&lt;0.000001,0,IF($C160&gt;='H-32A-WP06 - Debt Service'!W$25,'H-32A-WP06 - Debt Service'!W$28/12,0)),"-")</f>
        <v>0</v>
      </c>
      <c r="AA160" s="359">
        <f>IFERROR(IF(-SUM(AA$21:AA159)+AA$16&lt;0.000001,0,IF($C160&gt;='H-32A-WP06 - Debt Service'!Y$25,'H-32A-WP06 - Debt Service'!X$28/12,0)),"-")</f>
        <v>0</v>
      </c>
      <c r="AB160" s="359">
        <f>IFERROR(IF(-SUM(AB$21:AB159)+AB$16&lt;0.000001,0,IF($C160&gt;='H-32A-WP06 - Debt Service'!Y$25,'H-32A-WP06 - Debt Service'!Y$28/12,0)),"-")</f>
        <v>0</v>
      </c>
      <c r="AC160" s="359">
        <f>IFERROR(IF(-SUM(AC$21:AC159)+AC$16&lt;0.000001,0,IF($C160&gt;='H-32A-WP06 - Debt Service'!Z$25,'H-32A-WP06 - Debt Service'!Z$28/12,0)),"-")</f>
        <v>0</v>
      </c>
      <c r="AD160" s="359">
        <f>IFERROR(IF(-SUM(AD$21:AD159)+AD$16&lt;0.000001,0,IF($C160&gt;='H-32A-WP06 - Debt Service'!AB$25,'H-32A-WP06 - Debt Service'!AA$28/12,0)),"-")</f>
        <v>0</v>
      </c>
      <c r="AE160" s="359">
        <f>IFERROR(IF(-SUM(AE$21:AE159)+AE$16&lt;0.000001,0,IF($C160&gt;='H-32A-WP06 - Debt Service'!AC$25,'H-32A-WP06 - Debt Service'!AB$28/12,0)),"-")</f>
        <v>0</v>
      </c>
      <c r="AF160" s="359">
        <f>IFERROR(IF(-SUM(AF$21:AF159)+AF$16&lt;0.000001,0,IF($C160&gt;='H-32A-WP06 - Debt Service'!AD$25,'H-32A-WP06 - Debt Service'!AC$28/12,0)),"-")</f>
        <v>0</v>
      </c>
    </row>
    <row r="161" spans="2:32">
      <c r="B161" s="351">
        <f t="shared" si="8"/>
        <v>2030</v>
      </c>
      <c r="C161" s="368">
        <f t="shared" si="10"/>
        <v>47727</v>
      </c>
      <c r="D161" s="735">
        <v>170360.66577595449</v>
      </c>
      <c r="E161" s="359">
        <f>IFERROR(IF(-SUM(E$33:E160)+E$16&lt;0.000001,0,IF($C161&gt;='H-32A-WP06 - Debt Service'!C$25,'H-32A-WP06 - Debt Service'!C$28/12,0)),"-")</f>
        <v>0</v>
      </c>
      <c r="F161" s="359">
        <f>IFERROR(IF(-SUM(F$33:F160)+F$16&lt;0.000001,0,IF($C161&gt;='H-32A-WP06 - Debt Service'!D$25,'H-32A-WP06 - Debt Service'!D$28/12,0)),"-")</f>
        <v>0</v>
      </c>
      <c r="G161" s="359">
        <f>IFERROR(IF(-SUM(G$33:G160)+G$16&lt;0.000001,0,IF($C161&gt;='H-32A-WP06 - Debt Service'!E$25,'H-32A-WP06 - Debt Service'!E$28/12,0)),"-")</f>
        <v>0</v>
      </c>
      <c r="H161" s="359">
        <f>IFERROR(IF(-SUM(H$21:H160)+H$16&lt;0.000001,0,IF($C161&gt;='H-32A-WP06 - Debt Service'!F$25,'H-32A-WP06 - Debt Service'!F$28/12,0)),"-")</f>
        <v>0</v>
      </c>
      <c r="I161" s="359">
        <f>IFERROR(IF(-SUM(I$21:I160)+I$16&lt;0.000001,0,IF($C161&gt;='H-32A-WP06 - Debt Service'!G$25,'H-32A-WP06 - Debt Service'!G$28/12,0)),"-")</f>
        <v>0</v>
      </c>
      <c r="J161" s="359">
        <f>IFERROR(IF(-SUM(J$21:J160)+J$16&lt;0.000001,0,IF($C161&gt;='H-32A-WP06 - Debt Service'!H$25,'H-32A-WP06 - Debt Service'!H$28/12,0)),"-")</f>
        <v>0</v>
      </c>
      <c r="K161" s="359">
        <f>IFERROR(IF(-SUM(K$21:K160)+K$16&lt;0.000001,0,IF($C161&gt;='H-32A-WP06 - Debt Service'!I$25,'H-32A-WP06 - Debt Service'!I$28/12,0)),"-")</f>
        <v>0</v>
      </c>
      <c r="L161" s="359">
        <f>IFERROR(IF(-SUM(L$21:L160)+L$16&lt;0.000001,0,IF($C161&gt;='H-32A-WP06 - Debt Service'!J$25,'H-32A-WP06 - Debt Service'!J$28/12,0)),"-")</f>
        <v>0</v>
      </c>
      <c r="M161" s="359">
        <f>IFERROR(IF(-SUM(M$21:M160)+M$16&lt;0.000001,0,IF($C161&gt;='H-32A-WP06 - Debt Service'!K$25,'H-32A-WP06 - Debt Service'!K$28/12,0)),"-")</f>
        <v>0</v>
      </c>
      <c r="N161" s="359">
        <f>IFERROR(IF(-SUM(N$21:N160)+N$16&lt;0.000001,0,IF($C161&gt;='H-32A-WP06 - Debt Service'!L$25,'H-32A-WP06 - Debt Service'!L$28/12,0)),"-")</f>
        <v>0</v>
      </c>
      <c r="O161" s="359">
        <f>IFERROR(IF(-SUM(O$21:O160)+O$16&lt;0.000001,0,IF($C161&gt;='H-32A-WP06 - Debt Service'!M$25,'H-32A-WP06 - Debt Service'!M$28/12,0)),"-")</f>
        <v>0</v>
      </c>
      <c r="P161" s="359">
        <f>IFERROR(IF(-SUM(P$21:P160)+P$16&lt;0.000001,0,IF($C161&gt;='H-32A-WP06 - Debt Service'!N$25,'H-32A-WP06 - Debt Service'!N$28/12,0)),"-")</f>
        <v>0</v>
      </c>
      <c r="Q161" s="449"/>
      <c r="R161" s="351">
        <f t="shared" si="9"/>
        <v>2030</v>
      </c>
      <c r="S161" s="368">
        <f t="shared" si="11"/>
        <v>47727</v>
      </c>
      <c r="T161" s="368"/>
      <c r="U161" s="359">
        <f>IFERROR(IF(-SUM(U$33:U160)+U$16&lt;0.000001,0,IF($C161&gt;='H-32A-WP06 - Debt Service'!R$25,'H-32A-WP06 - Debt Service'!R$28/12,0)),"-")</f>
        <v>0</v>
      </c>
      <c r="V161" s="359">
        <f>IFERROR(IF(-SUM(V$21:V160)+V$16&lt;0.000001,0,IF($C161&gt;='H-32A-WP06 - Debt Service'!S$25,'H-32A-WP06 - Debt Service'!S$28/12,0)),"-")</f>
        <v>0</v>
      </c>
      <c r="W161" s="359">
        <f>IFERROR(IF(-SUM(W$21:W160)+W$16&lt;0.000001,0,IF($C161&gt;='H-32A-WP06 - Debt Service'!T$25,'H-32A-WP06 - Debt Service'!T$28/12,0)),"-")</f>
        <v>0</v>
      </c>
      <c r="X161" s="359">
        <f>IFERROR(IF(-SUM(X$21:X160)+X$16&lt;0.000001,0,IF($C161&gt;='H-32A-WP06 - Debt Service'!U$25,'H-32A-WP06 - Debt Service'!U$28/12,0)),"-")</f>
        <v>0</v>
      </c>
      <c r="Y161" s="359">
        <f>IFERROR(IF(-SUM(Y$21:Y160)+Y$16&lt;0.000001,0,IF($C161&gt;='H-32A-WP06 - Debt Service'!W$25,'H-32A-WP06 - Debt Service'!V$28/12,0)),"-")</f>
        <v>0</v>
      </c>
      <c r="Z161" s="359">
        <f>IFERROR(IF(-SUM(Z$21:Z160)+Z$16&lt;0.000001,0,IF($C161&gt;='H-32A-WP06 - Debt Service'!W$25,'H-32A-WP06 - Debt Service'!W$28/12,0)),"-")</f>
        <v>0</v>
      </c>
      <c r="AA161" s="359">
        <f>IFERROR(IF(-SUM(AA$21:AA160)+AA$16&lt;0.000001,0,IF($C161&gt;='H-32A-WP06 - Debt Service'!Y$25,'H-32A-WP06 - Debt Service'!X$28/12,0)),"-")</f>
        <v>0</v>
      </c>
      <c r="AB161" s="359">
        <f>IFERROR(IF(-SUM(AB$21:AB160)+AB$16&lt;0.000001,0,IF($C161&gt;='H-32A-WP06 - Debt Service'!Y$25,'H-32A-WP06 - Debt Service'!Y$28/12,0)),"-")</f>
        <v>0</v>
      </c>
      <c r="AC161" s="359">
        <f>IFERROR(IF(-SUM(AC$21:AC160)+AC$16&lt;0.000001,0,IF($C161&gt;='H-32A-WP06 - Debt Service'!Z$25,'H-32A-WP06 - Debt Service'!Z$28/12,0)),"-")</f>
        <v>0</v>
      </c>
      <c r="AD161" s="359">
        <f>IFERROR(IF(-SUM(AD$21:AD160)+AD$16&lt;0.000001,0,IF($C161&gt;='H-32A-WP06 - Debt Service'!AB$25,'H-32A-WP06 - Debt Service'!AA$28/12,0)),"-")</f>
        <v>0</v>
      </c>
      <c r="AE161" s="359">
        <f>IFERROR(IF(-SUM(AE$21:AE160)+AE$16&lt;0.000001,0,IF($C161&gt;='H-32A-WP06 - Debt Service'!AC$25,'H-32A-WP06 - Debt Service'!AB$28/12,0)),"-")</f>
        <v>0</v>
      </c>
      <c r="AF161" s="359">
        <f>IFERROR(IF(-SUM(AF$21:AF160)+AF$16&lt;0.000001,0,IF($C161&gt;='H-32A-WP06 - Debt Service'!AD$25,'H-32A-WP06 - Debt Service'!AC$28/12,0)),"-")</f>
        <v>0</v>
      </c>
    </row>
    <row r="162" spans="2:32">
      <c r="B162" s="351">
        <f t="shared" si="8"/>
        <v>2030</v>
      </c>
      <c r="C162" s="368">
        <f t="shared" si="10"/>
        <v>47757</v>
      </c>
      <c r="D162" s="735">
        <v>170360.66577595449</v>
      </c>
      <c r="E162" s="359">
        <f>IFERROR(IF(-SUM(E$33:E161)+E$16&lt;0.000001,0,IF($C162&gt;='H-32A-WP06 - Debt Service'!C$25,'H-32A-WP06 - Debt Service'!C$28/12,0)),"-")</f>
        <v>0</v>
      </c>
      <c r="F162" s="359">
        <f>IFERROR(IF(-SUM(F$33:F161)+F$16&lt;0.000001,0,IF($C162&gt;='H-32A-WP06 - Debt Service'!D$25,'H-32A-WP06 - Debt Service'!D$28/12,0)),"-")</f>
        <v>0</v>
      </c>
      <c r="G162" s="359">
        <f>IFERROR(IF(-SUM(G$33:G161)+G$16&lt;0.000001,0,IF($C162&gt;='H-32A-WP06 - Debt Service'!E$25,'H-32A-WP06 - Debt Service'!E$28/12,0)),"-")</f>
        <v>0</v>
      </c>
      <c r="H162" s="359">
        <f>IFERROR(IF(-SUM(H$21:H161)+H$16&lt;0.000001,0,IF($C162&gt;='H-32A-WP06 - Debt Service'!F$25,'H-32A-WP06 - Debt Service'!F$28/12,0)),"-")</f>
        <v>0</v>
      </c>
      <c r="I162" s="359">
        <f>IFERROR(IF(-SUM(I$21:I161)+I$16&lt;0.000001,0,IF($C162&gt;='H-32A-WP06 - Debt Service'!G$25,'H-32A-WP06 - Debt Service'!G$28/12,0)),"-")</f>
        <v>0</v>
      </c>
      <c r="J162" s="359">
        <f>IFERROR(IF(-SUM(J$21:J161)+J$16&lt;0.000001,0,IF($C162&gt;='H-32A-WP06 - Debt Service'!H$25,'H-32A-WP06 - Debt Service'!H$28/12,0)),"-")</f>
        <v>0</v>
      </c>
      <c r="K162" s="359">
        <f>IFERROR(IF(-SUM(K$21:K161)+K$16&lt;0.000001,0,IF($C162&gt;='H-32A-WP06 - Debt Service'!I$25,'H-32A-WP06 - Debt Service'!I$28/12,0)),"-")</f>
        <v>0</v>
      </c>
      <c r="L162" s="359">
        <f>IFERROR(IF(-SUM(L$21:L161)+L$16&lt;0.000001,0,IF($C162&gt;='H-32A-WP06 - Debt Service'!J$25,'H-32A-WP06 - Debt Service'!J$28/12,0)),"-")</f>
        <v>0</v>
      </c>
      <c r="M162" s="359">
        <f>IFERROR(IF(-SUM(M$21:M161)+M$16&lt;0.000001,0,IF($C162&gt;='H-32A-WP06 - Debt Service'!K$25,'H-32A-WP06 - Debt Service'!K$28/12,0)),"-")</f>
        <v>0</v>
      </c>
      <c r="N162" s="359">
        <f>IFERROR(IF(-SUM(N$21:N161)+N$16&lt;0.000001,0,IF($C162&gt;='H-32A-WP06 - Debt Service'!L$25,'H-32A-WP06 - Debt Service'!L$28/12,0)),"-")</f>
        <v>0</v>
      </c>
      <c r="O162" s="359">
        <f>IFERROR(IF(-SUM(O$21:O161)+O$16&lt;0.000001,0,IF($C162&gt;='H-32A-WP06 - Debt Service'!M$25,'H-32A-WP06 - Debt Service'!M$28/12,0)),"-")</f>
        <v>0</v>
      </c>
      <c r="P162" s="359">
        <f>IFERROR(IF(-SUM(P$21:P161)+P$16&lt;0.000001,0,IF($C162&gt;='H-32A-WP06 - Debt Service'!N$25,'H-32A-WP06 - Debt Service'!N$28/12,0)),"-")</f>
        <v>0</v>
      </c>
      <c r="Q162" s="449"/>
      <c r="R162" s="351">
        <f t="shared" si="9"/>
        <v>2030</v>
      </c>
      <c r="S162" s="368">
        <f t="shared" si="11"/>
        <v>47757</v>
      </c>
      <c r="T162" s="368"/>
      <c r="U162" s="359">
        <f>IFERROR(IF(-SUM(U$33:U161)+U$16&lt;0.000001,0,IF($C162&gt;='H-32A-WP06 - Debt Service'!R$25,'H-32A-WP06 - Debt Service'!R$28/12,0)),"-")</f>
        <v>0</v>
      </c>
      <c r="V162" s="359">
        <f>IFERROR(IF(-SUM(V$21:V161)+V$16&lt;0.000001,0,IF($C162&gt;='H-32A-WP06 - Debt Service'!S$25,'H-32A-WP06 - Debt Service'!S$28/12,0)),"-")</f>
        <v>0</v>
      </c>
      <c r="W162" s="359">
        <f>IFERROR(IF(-SUM(W$21:W161)+W$16&lt;0.000001,0,IF($C162&gt;='H-32A-WP06 - Debt Service'!T$25,'H-32A-WP06 - Debt Service'!T$28/12,0)),"-")</f>
        <v>0</v>
      </c>
      <c r="X162" s="359">
        <f>IFERROR(IF(-SUM(X$21:X161)+X$16&lt;0.000001,0,IF($C162&gt;='H-32A-WP06 - Debt Service'!U$25,'H-32A-WP06 - Debt Service'!U$28/12,0)),"-")</f>
        <v>0</v>
      </c>
      <c r="Y162" s="359">
        <f>IFERROR(IF(-SUM(Y$21:Y161)+Y$16&lt;0.000001,0,IF($C162&gt;='H-32A-WP06 - Debt Service'!W$25,'H-32A-WP06 - Debt Service'!V$28/12,0)),"-")</f>
        <v>0</v>
      </c>
      <c r="Z162" s="359">
        <f>IFERROR(IF(-SUM(Z$21:Z161)+Z$16&lt;0.000001,0,IF($C162&gt;='H-32A-WP06 - Debt Service'!W$25,'H-32A-WP06 - Debt Service'!W$28/12,0)),"-")</f>
        <v>0</v>
      </c>
      <c r="AA162" s="359">
        <f>IFERROR(IF(-SUM(AA$21:AA161)+AA$16&lt;0.000001,0,IF($C162&gt;='H-32A-WP06 - Debt Service'!Y$25,'H-32A-WP06 - Debt Service'!X$28/12,0)),"-")</f>
        <v>0</v>
      </c>
      <c r="AB162" s="359">
        <f>IFERROR(IF(-SUM(AB$21:AB161)+AB$16&lt;0.000001,0,IF($C162&gt;='H-32A-WP06 - Debt Service'!Y$25,'H-32A-WP06 - Debt Service'!Y$28/12,0)),"-")</f>
        <v>0</v>
      </c>
      <c r="AC162" s="359">
        <f>IFERROR(IF(-SUM(AC$21:AC161)+AC$16&lt;0.000001,0,IF($C162&gt;='H-32A-WP06 - Debt Service'!Z$25,'H-32A-WP06 - Debt Service'!Z$28/12,0)),"-")</f>
        <v>0</v>
      </c>
      <c r="AD162" s="359">
        <f>IFERROR(IF(-SUM(AD$21:AD161)+AD$16&lt;0.000001,0,IF($C162&gt;='H-32A-WP06 - Debt Service'!AB$25,'H-32A-WP06 - Debt Service'!AA$28/12,0)),"-")</f>
        <v>0</v>
      </c>
      <c r="AE162" s="359">
        <f>IFERROR(IF(-SUM(AE$21:AE161)+AE$16&lt;0.000001,0,IF($C162&gt;='H-32A-WP06 - Debt Service'!AC$25,'H-32A-WP06 - Debt Service'!AB$28/12,0)),"-")</f>
        <v>0</v>
      </c>
      <c r="AF162" s="359">
        <f>IFERROR(IF(-SUM(AF$21:AF161)+AF$16&lt;0.000001,0,IF($C162&gt;='H-32A-WP06 - Debt Service'!AD$25,'H-32A-WP06 - Debt Service'!AC$28/12,0)),"-")</f>
        <v>0</v>
      </c>
    </row>
    <row r="163" spans="2:32">
      <c r="B163" s="351">
        <f t="shared" si="8"/>
        <v>2030</v>
      </c>
      <c r="C163" s="368">
        <f t="shared" si="10"/>
        <v>47788</v>
      </c>
      <c r="D163" s="735">
        <v>170360.66577595449</v>
      </c>
      <c r="E163" s="359">
        <f>IFERROR(IF(-SUM(E$33:E162)+E$16&lt;0.000001,0,IF($C163&gt;='H-32A-WP06 - Debt Service'!C$25,'H-32A-WP06 - Debt Service'!C$28/12,0)),"-")</f>
        <v>0</v>
      </c>
      <c r="F163" s="359">
        <f>IFERROR(IF(-SUM(F$33:F162)+F$16&lt;0.000001,0,IF($C163&gt;='H-32A-WP06 - Debt Service'!D$25,'H-32A-WP06 - Debt Service'!D$28/12,0)),"-")</f>
        <v>0</v>
      </c>
      <c r="G163" s="359">
        <f>IFERROR(IF(-SUM(G$33:G162)+G$16&lt;0.000001,0,IF($C163&gt;='H-32A-WP06 - Debt Service'!E$25,'H-32A-WP06 - Debt Service'!E$28/12,0)),"-")</f>
        <v>0</v>
      </c>
      <c r="H163" s="359">
        <f>IFERROR(IF(-SUM(H$21:H162)+H$16&lt;0.000001,0,IF($C163&gt;='H-32A-WP06 - Debt Service'!F$25,'H-32A-WP06 - Debt Service'!F$28/12,0)),"-")</f>
        <v>0</v>
      </c>
      <c r="I163" s="359">
        <f>IFERROR(IF(-SUM(I$21:I162)+I$16&lt;0.000001,0,IF($C163&gt;='H-32A-WP06 - Debt Service'!G$25,'H-32A-WP06 - Debt Service'!G$28/12,0)),"-")</f>
        <v>0</v>
      </c>
      <c r="J163" s="359">
        <f>IFERROR(IF(-SUM(J$21:J162)+J$16&lt;0.000001,0,IF($C163&gt;='H-32A-WP06 - Debt Service'!H$25,'H-32A-WP06 - Debt Service'!H$28/12,0)),"-")</f>
        <v>0</v>
      </c>
      <c r="K163" s="359">
        <f>IFERROR(IF(-SUM(K$21:K162)+K$16&lt;0.000001,0,IF($C163&gt;='H-32A-WP06 - Debt Service'!I$25,'H-32A-WP06 - Debt Service'!I$28/12,0)),"-")</f>
        <v>0</v>
      </c>
      <c r="L163" s="359">
        <f>IFERROR(IF(-SUM(L$21:L162)+L$16&lt;0.000001,0,IF($C163&gt;='H-32A-WP06 - Debt Service'!J$25,'H-32A-WP06 - Debt Service'!J$28/12,0)),"-")</f>
        <v>0</v>
      </c>
      <c r="M163" s="359">
        <f>IFERROR(IF(-SUM(M$21:M162)+M$16&lt;0.000001,0,IF($C163&gt;='H-32A-WP06 - Debt Service'!K$25,'H-32A-WP06 - Debt Service'!K$28/12,0)),"-")</f>
        <v>0</v>
      </c>
      <c r="N163" s="359">
        <f>IFERROR(IF(-SUM(N$21:N162)+N$16&lt;0.000001,0,IF($C163&gt;='H-32A-WP06 - Debt Service'!L$25,'H-32A-WP06 - Debt Service'!L$28/12,0)),"-")</f>
        <v>0</v>
      </c>
      <c r="O163" s="359">
        <f>IFERROR(IF(-SUM(O$21:O162)+O$16&lt;0.000001,0,IF($C163&gt;='H-32A-WP06 - Debt Service'!M$25,'H-32A-WP06 - Debt Service'!M$28/12,0)),"-")</f>
        <v>0</v>
      </c>
      <c r="P163" s="359">
        <f>IFERROR(IF(-SUM(P$21:P162)+P$16&lt;0.000001,0,IF($C163&gt;='H-32A-WP06 - Debt Service'!N$25,'H-32A-WP06 - Debt Service'!N$28/12,0)),"-")</f>
        <v>0</v>
      </c>
      <c r="Q163" s="449"/>
      <c r="R163" s="351">
        <f t="shared" si="9"/>
        <v>2030</v>
      </c>
      <c r="S163" s="368">
        <f t="shared" si="11"/>
        <v>47788</v>
      </c>
      <c r="T163" s="368"/>
      <c r="U163" s="359">
        <f>IFERROR(IF(-SUM(U$33:U162)+U$16&lt;0.000001,0,IF($C163&gt;='H-32A-WP06 - Debt Service'!R$25,'H-32A-WP06 - Debt Service'!R$28/12,0)),"-")</f>
        <v>0</v>
      </c>
      <c r="V163" s="359">
        <f>IFERROR(IF(-SUM(V$21:V162)+V$16&lt;0.000001,0,IF($C163&gt;='H-32A-WP06 - Debt Service'!S$25,'H-32A-WP06 - Debt Service'!S$28/12,0)),"-")</f>
        <v>0</v>
      </c>
      <c r="W163" s="359">
        <f>IFERROR(IF(-SUM(W$21:W162)+W$16&lt;0.000001,0,IF($C163&gt;='H-32A-WP06 - Debt Service'!T$25,'H-32A-WP06 - Debt Service'!T$28/12,0)),"-")</f>
        <v>0</v>
      </c>
      <c r="X163" s="359">
        <f>IFERROR(IF(-SUM(X$21:X162)+X$16&lt;0.000001,0,IF($C163&gt;='H-32A-WP06 - Debt Service'!U$25,'H-32A-WP06 - Debt Service'!U$28/12,0)),"-")</f>
        <v>0</v>
      </c>
      <c r="Y163" s="359">
        <f>IFERROR(IF(-SUM(Y$21:Y162)+Y$16&lt;0.000001,0,IF($C163&gt;='H-32A-WP06 - Debt Service'!W$25,'H-32A-WP06 - Debt Service'!V$28/12,0)),"-")</f>
        <v>0</v>
      </c>
      <c r="Z163" s="359">
        <f>IFERROR(IF(-SUM(Z$21:Z162)+Z$16&lt;0.000001,0,IF($C163&gt;='H-32A-WP06 - Debt Service'!W$25,'H-32A-WP06 - Debt Service'!W$28/12,0)),"-")</f>
        <v>0</v>
      </c>
      <c r="AA163" s="359">
        <f>IFERROR(IF(-SUM(AA$21:AA162)+AA$16&lt;0.000001,0,IF($C163&gt;='H-32A-WP06 - Debt Service'!Y$25,'H-32A-WP06 - Debt Service'!X$28/12,0)),"-")</f>
        <v>0</v>
      </c>
      <c r="AB163" s="359">
        <f>IFERROR(IF(-SUM(AB$21:AB162)+AB$16&lt;0.000001,0,IF($C163&gt;='H-32A-WP06 - Debt Service'!Y$25,'H-32A-WP06 - Debt Service'!Y$28/12,0)),"-")</f>
        <v>0</v>
      </c>
      <c r="AC163" s="359">
        <f>IFERROR(IF(-SUM(AC$21:AC162)+AC$16&lt;0.000001,0,IF($C163&gt;='H-32A-WP06 - Debt Service'!Z$25,'H-32A-WP06 - Debt Service'!Z$28/12,0)),"-")</f>
        <v>0</v>
      </c>
      <c r="AD163" s="359">
        <f>IFERROR(IF(-SUM(AD$21:AD162)+AD$16&lt;0.000001,0,IF($C163&gt;='H-32A-WP06 - Debt Service'!AB$25,'H-32A-WP06 - Debt Service'!AA$28/12,0)),"-")</f>
        <v>0</v>
      </c>
      <c r="AE163" s="359">
        <f>IFERROR(IF(-SUM(AE$21:AE162)+AE$16&lt;0.000001,0,IF($C163&gt;='H-32A-WP06 - Debt Service'!AC$25,'H-32A-WP06 - Debt Service'!AB$28/12,0)),"-")</f>
        <v>0</v>
      </c>
      <c r="AF163" s="359">
        <f>IFERROR(IF(-SUM(AF$21:AF162)+AF$16&lt;0.000001,0,IF($C163&gt;='H-32A-WP06 - Debt Service'!AD$25,'H-32A-WP06 - Debt Service'!AC$28/12,0)),"-")</f>
        <v>0</v>
      </c>
    </row>
    <row r="164" spans="2:32">
      <c r="B164" s="351">
        <f t="shared" si="8"/>
        <v>2030</v>
      </c>
      <c r="C164" s="368">
        <f t="shared" si="10"/>
        <v>47818</v>
      </c>
      <c r="D164" s="735">
        <v>163753.23212613061</v>
      </c>
      <c r="E164" s="359">
        <f>IFERROR(IF(-SUM(E$33:E163)+E$16&lt;0.000001,0,IF($C164&gt;='H-32A-WP06 - Debt Service'!C$25,'H-32A-WP06 - Debt Service'!C$28/12,0)),"-")</f>
        <v>0</v>
      </c>
      <c r="F164" s="359">
        <f>IFERROR(IF(-SUM(F$33:F163)+F$16&lt;0.000001,0,IF($C164&gt;='H-32A-WP06 - Debt Service'!D$25,'H-32A-WP06 - Debt Service'!D$28/12,0)),"-")</f>
        <v>0</v>
      </c>
      <c r="G164" s="359">
        <f>IFERROR(IF(-SUM(G$33:G163)+G$16&lt;0.000001,0,IF($C164&gt;='H-32A-WP06 - Debt Service'!E$25,'H-32A-WP06 - Debt Service'!E$28/12,0)),"-")</f>
        <v>0</v>
      </c>
      <c r="H164" s="359">
        <f>IFERROR(IF(-SUM(H$21:H163)+H$16&lt;0.000001,0,IF($C164&gt;='H-32A-WP06 - Debt Service'!F$25,'H-32A-WP06 - Debt Service'!F$28/12,0)),"-")</f>
        <v>0</v>
      </c>
      <c r="I164" s="359">
        <f>IFERROR(IF(-SUM(I$21:I163)+I$16&lt;0.000001,0,IF($C164&gt;='H-32A-WP06 - Debt Service'!G$25,'H-32A-WP06 - Debt Service'!G$28/12,0)),"-")</f>
        <v>0</v>
      </c>
      <c r="J164" s="359">
        <f>IFERROR(IF(-SUM(J$21:J163)+J$16&lt;0.000001,0,IF($C164&gt;='H-32A-WP06 - Debt Service'!H$25,'H-32A-WP06 - Debt Service'!H$28/12,0)),"-")</f>
        <v>0</v>
      </c>
      <c r="K164" s="359">
        <f>IFERROR(IF(-SUM(K$21:K163)+K$16&lt;0.000001,0,IF($C164&gt;='H-32A-WP06 - Debt Service'!I$25,'H-32A-WP06 - Debt Service'!I$28/12,0)),"-")</f>
        <v>0</v>
      </c>
      <c r="L164" s="359">
        <f>IFERROR(IF(-SUM(L$21:L163)+L$16&lt;0.000001,0,IF($C164&gt;='H-32A-WP06 - Debt Service'!J$25,'H-32A-WP06 - Debt Service'!J$28/12,0)),"-")</f>
        <v>0</v>
      </c>
      <c r="M164" s="359">
        <f>IFERROR(IF(-SUM(M$21:M163)+M$16&lt;0.000001,0,IF($C164&gt;='H-32A-WP06 - Debt Service'!K$25,'H-32A-WP06 - Debt Service'!K$28/12,0)),"-")</f>
        <v>0</v>
      </c>
      <c r="N164" s="359">
        <f>IFERROR(IF(-SUM(N$21:N163)+N$16&lt;0.000001,0,IF($C164&gt;='H-32A-WP06 - Debt Service'!L$25,'H-32A-WP06 - Debt Service'!L$28/12,0)),"-")</f>
        <v>0</v>
      </c>
      <c r="O164" s="359">
        <f>IFERROR(IF(-SUM(O$21:O163)+O$16&lt;0.000001,0,IF($C164&gt;='H-32A-WP06 - Debt Service'!M$25,'H-32A-WP06 - Debt Service'!M$28/12,0)),"-")</f>
        <v>0</v>
      </c>
      <c r="P164" s="359">
        <f>IFERROR(IF(-SUM(P$21:P163)+P$16&lt;0.000001,0,IF($C164&gt;='H-32A-WP06 - Debt Service'!N$25,'H-32A-WP06 - Debt Service'!N$28/12,0)),"-")</f>
        <v>0</v>
      </c>
      <c r="Q164" s="449"/>
      <c r="R164" s="351">
        <f t="shared" si="9"/>
        <v>2030</v>
      </c>
      <c r="S164" s="368">
        <f t="shared" si="11"/>
        <v>47818</v>
      </c>
      <c r="T164" s="368"/>
      <c r="U164" s="359">
        <f>IFERROR(IF(-SUM(U$33:U163)+U$16&lt;0.000001,0,IF($C164&gt;='H-32A-WP06 - Debt Service'!R$25,'H-32A-WP06 - Debt Service'!R$28/12,0)),"-")</f>
        <v>0</v>
      </c>
      <c r="V164" s="359">
        <f>IFERROR(IF(-SUM(V$21:V163)+V$16&lt;0.000001,0,IF($C164&gt;='H-32A-WP06 - Debt Service'!S$25,'H-32A-WP06 - Debt Service'!S$28/12,0)),"-")</f>
        <v>0</v>
      </c>
      <c r="W164" s="359">
        <f>IFERROR(IF(-SUM(W$21:W163)+W$16&lt;0.000001,0,IF($C164&gt;='H-32A-WP06 - Debt Service'!T$25,'H-32A-WP06 - Debt Service'!T$28/12,0)),"-")</f>
        <v>0</v>
      </c>
      <c r="X164" s="359">
        <f>IFERROR(IF(-SUM(X$21:X163)+X$16&lt;0.000001,0,IF($C164&gt;='H-32A-WP06 - Debt Service'!U$25,'H-32A-WP06 - Debt Service'!U$28/12,0)),"-")</f>
        <v>0</v>
      </c>
      <c r="Y164" s="359">
        <f>IFERROR(IF(-SUM(Y$21:Y163)+Y$16&lt;0.000001,0,IF($C164&gt;='H-32A-WP06 - Debt Service'!W$25,'H-32A-WP06 - Debt Service'!V$28/12,0)),"-")</f>
        <v>0</v>
      </c>
      <c r="Z164" s="359">
        <f>IFERROR(IF(-SUM(Z$21:Z163)+Z$16&lt;0.000001,0,IF($C164&gt;='H-32A-WP06 - Debt Service'!W$25,'H-32A-WP06 - Debt Service'!W$28/12,0)),"-")</f>
        <v>0</v>
      </c>
      <c r="AA164" s="359">
        <f>IFERROR(IF(-SUM(AA$21:AA163)+AA$16&lt;0.000001,0,IF($C164&gt;='H-32A-WP06 - Debt Service'!Y$25,'H-32A-WP06 - Debt Service'!X$28/12,0)),"-")</f>
        <v>0</v>
      </c>
      <c r="AB164" s="359">
        <f>IFERROR(IF(-SUM(AB$21:AB163)+AB$16&lt;0.000001,0,IF($C164&gt;='H-32A-WP06 - Debt Service'!Y$25,'H-32A-WP06 - Debt Service'!Y$28/12,0)),"-")</f>
        <v>0</v>
      </c>
      <c r="AC164" s="359">
        <f>IFERROR(IF(-SUM(AC$21:AC163)+AC$16&lt;0.000001,0,IF($C164&gt;='H-32A-WP06 - Debt Service'!Z$25,'H-32A-WP06 - Debt Service'!Z$28/12,0)),"-")</f>
        <v>0</v>
      </c>
      <c r="AD164" s="359">
        <f>IFERROR(IF(-SUM(AD$21:AD163)+AD$16&lt;0.000001,0,IF($C164&gt;='H-32A-WP06 - Debt Service'!AB$25,'H-32A-WP06 - Debt Service'!AA$28/12,0)),"-")</f>
        <v>0</v>
      </c>
      <c r="AE164" s="359">
        <f>IFERROR(IF(-SUM(AE$21:AE163)+AE$16&lt;0.000001,0,IF($C164&gt;='H-32A-WP06 - Debt Service'!AC$25,'H-32A-WP06 - Debt Service'!AB$28/12,0)),"-")</f>
        <v>0</v>
      </c>
      <c r="AF164" s="359">
        <f>IFERROR(IF(-SUM(AF$21:AF163)+AF$16&lt;0.000001,0,IF($C164&gt;='H-32A-WP06 - Debt Service'!AD$25,'H-32A-WP06 - Debt Service'!AC$28/12,0)),"-")</f>
        <v>0</v>
      </c>
    </row>
    <row r="165" spans="2:32">
      <c r="B165" s="351">
        <f t="shared" si="8"/>
        <v>2031</v>
      </c>
      <c r="C165" s="368">
        <f t="shared" si="10"/>
        <v>47849</v>
      </c>
      <c r="D165" s="735">
        <v>128602.17586416675</v>
      </c>
      <c r="E165" s="359">
        <f>IFERROR(IF(-SUM(E$33:E164)+E$16&lt;0.000001,0,IF($C165&gt;='H-32A-WP06 - Debt Service'!C$25,'H-32A-WP06 - Debt Service'!C$28/12,0)),"-")</f>
        <v>0</v>
      </c>
      <c r="F165" s="359">
        <f>IFERROR(IF(-SUM(F$33:F164)+F$16&lt;0.000001,0,IF($C165&gt;='H-32A-WP06 - Debt Service'!D$25,'H-32A-WP06 - Debt Service'!D$28/12,0)),"-")</f>
        <v>0</v>
      </c>
      <c r="G165" s="359">
        <f>IFERROR(IF(-SUM(G$33:G164)+G$16&lt;0.000001,0,IF($C165&gt;='H-32A-WP06 - Debt Service'!E$25,'H-32A-WP06 - Debt Service'!E$28/12,0)),"-")</f>
        <v>0</v>
      </c>
      <c r="H165" s="359">
        <f>IFERROR(IF(-SUM(H$21:H164)+H$16&lt;0.000001,0,IF($C165&gt;='H-32A-WP06 - Debt Service'!F$25,'H-32A-WP06 - Debt Service'!F$28/12,0)),"-")</f>
        <v>0</v>
      </c>
      <c r="I165" s="359">
        <f>IFERROR(IF(-SUM(I$21:I164)+I$16&lt;0.000001,0,IF($C165&gt;='H-32A-WP06 - Debt Service'!G$25,'H-32A-WP06 - Debt Service'!G$28/12,0)),"-")</f>
        <v>0</v>
      </c>
      <c r="J165" s="359">
        <f>IFERROR(IF(-SUM(J$21:J164)+J$16&lt;0.000001,0,IF($C165&gt;='H-32A-WP06 - Debt Service'!H$25,'H-32A-WP06 - Debt Service'!H$28/12,0)),"-")</f>
        <v>0</v>
      </c>
      <c r="K165" s="359">
        <f>IFERROR(IF(-SUM(K$21:K164)+K$16&lt;0.000001,0,IF($C165&gt;='H-32A-WP06 - Debt Service'!I$25,'H-32A-WP06 - Debt Service'!I$28/12,0)),"-")</f>
        <v>0</v>
      </c>
      <c r="L165" s="359">
        <f>IFERROR(IF(-SUM(L$21:L164)+L$16&lt;0.000001,0,IF($C165&gt;='H-32A-WP06 - Debt Service'!J$25,'H-32A-WP06 - Debt Service'!J$28/12,0)),"-")</f>
        <v>0</v>
      </c>
      <c r="M165" s="359">
        <f>IFERROR(IF(-SUM(M$21:M164)+M$16&lt;0.000001,0,IF($C165&gt;='H-32A-WP06 - Debt Service'!K$25,'H-32A-WP06 - Debt Service'!K$28/12,0)),"-")</f>
        <v>0</v>
      </c>
      <c r="N165" s="359">
        <f>IFERROR(IF(-SUM(N$21:N164)+N$16&lt;0.000001,0,IF($C165&gt;='H-32A-WP06 - Debt Service'!L$25,'H-32A-WP06 - Debt Service'!L$28/12,0)),"-")</f>
        <v>0</v>
      </c>
      <c r="O165" s="359">
        <f>IFERROR(IF(-SUM(O$21:O164)+O$16&lt;0.000001,0,IF($C165&gt;='H-32A-WP06 - Debt Service'!M$25,'H-32A-WP06 - Debt Service'!M$28/12,0)),"-")</f>
        <v>0</v>
      </c>
      <c r="P165" s="359">
        <f>IFERROR(IF(-SUM(P$21:P164)+P$16&lt;0.000001,0,IF($C165&gt;='H-32A-WP06 - Debt Service'!N$25,'H-32A-WP06 - Debt Service'!N$28/12,0)),"-")</f>
        <v>0</v>
      </c>
      <c r="Q165" s="449"/>
      <c r="R165" s="351">
        <f t="shared" si="9"/>
        <v>2031</v>
      </c>
      <c r="S165" s="368">
        <f t="shared" si="11"/>
        <v>47849</v>
      </c>
      <c r="T165" s="368"/>
      <c r="U165" s="359">
        <f>IFERROR(IF(-SUM(U$33:U164)+U$16&lt;0.000001,0,IF($C165&gt;='H-32A-WP06 - Debt Service'!R$25,'H-32A-WP06 - Debt Service'!R$28/12,0)),"-")</f>
        <v>0</v>
      </c>
      <c r="V165" s="359">
        <f>IFERROR(IF(-SUM(V$21:V164)+V$16&lt;0.000001,0,IF($C165&gt;='H-32A-WP06 - Debt Service'!S$25,'H-32A-WP06 - Debt Service'!S$28/12,0)),"-")</f>
        <v>0</v>
      </c>
      <c r="W165" s="359">
        <f>IFERROR(IF(-SUM(W$21:W164)+W$16&lt;0.000001,0,IF($C165&gt;='H-32A-WP06 - Debt Service'!T$25,'H-32A-WP06 - Debt Service'!T$28/12,0)),"-")</f>
        <v>0</v>
      </c>
      <c r="X165" s="359">
        <f>IFERROR(IF(-SUM(X$21:X164)+X$16&lt;0.000001,0,IF($C165&gt;='H-32A-WP06 - Debt Service'!U$25,'H-32A-WP06 - Debt Service'!U$28/12,0)),"-")</f>
        <v>0</v>
      </c>
      <c r="Y165" s="359">
        <f>IFERROR(IF(-SUM(Y$21:Y164)+Y$16&lt;0.000001,0,IF($C165&gt;='H-32A-WP06 - Debt Service'!W$25,'H-32A-WP06 - Debt Service'!V$28/12,0)),"-")</f>
        <v>0</v>
      </c>
      <c r="Z165" s="359">
        <f>IFERROR(IF(-SUM(Z$21:Z164)+Z$16&lt;0.000001,0,IF($C165&gt;='H-32A-WP06 - Debt Service'!W$25,'H-32A-WP06 - Debt Service'!W$28/12,0)),"-")</f>
        <v>0</v>
      </c>
      <c r="AA165" s="359">
        <f>IFERROR(IF(-SUM(AA$21:AA164)+AA$16&lt;0.000001,0,IF($C165&gt;='H-32A-WP06 - Debt Service'!Y$25,'H-32A-WP06 - Debt Service'!X$28/12,0)),"-")</f>
        <v>0</v>
      </c>
      <c r="AB165" s="359">
        <f>IFERROR(IF(-SUM(AB$21:AB164)+AB$16&lt;0.000001,0,IF($C165&gt;='H-32A-WP06 - Debt Service'!Y$25,'H-32A-WP06 - Debt Service'!Y$28/12,0)),"-")</f>
        <v>0</v>
      </c>
      <c r="AC165" s="359">
        <f>IFERROR(IF(-SUM(AC$21:AC164)+AC$16&lt;0.000001,0,IF($C165&gt;='H-32A-WP06 - Debt Service'!Z$25,'H-32A-WP06 - Debt Service'!Z$28/12,0)),"-")</f>
        <v>0</v>
      </c>
      <c r="AD165" s="359">
        <f>IFERROR(IF(-SUM(AD$21:AD164)+AD$16&lt;0.000001,0,IF($C165&gt;='H-32A-WP06 - Debt Service'!AB$25,'H-32A-WP06 - Debt Service'!AA$28/12,0)),"-")</f>
        <v>0</v>
      </c>
      <c r="AE165" s="359">
        <f>IFERROR(IF(-SUM(AE$21:AE164)+AE$16&lt;0.000001,0,IF($C165&gt;='H-32A-WP06 - Debt Service'!AC$25,'H-32A-WP06 - Debt Service'!AB$28/12,0)),"-")</f>
        <v>0</v>
      </c>
      <c r="AF165" s="359">
        <f>IFERROR(IF(-SUM(AF$21:AF164)+AF$16&lt;0.000001,0,IF($C165&gt;='H-32A-WP06 - Debt Service'!AD$25,'H-32A-WP06 - Debt Service'!AC$28/12,0)),"-")</f>
        <v>0</v>
      </c>
    </row>
    <row r="166" spans="2:32">
      <c r="B166" s="351">
        <f t="shared" si="8"/>
        <v>2031</v>
      </c>
      <c r="C166" s="368">
        <f t="shared" si="10"/>
        <v>47880</v>
      </c>
      <c r="D166" s="735">
        <v>116763.79746376877</v>
      </c>
      <c r="E166" s="359">
        <f>IFERROR(IF(-SUM(E$33:E165)+E$16&lt;0.000001,0,IF($C166&gt;='H-32A-WP06 - Debt Service'!C$25,'H-32A-WP06 - Debt Service'!C$28/12,0)),"-")</f>
        <v>0</v>
      </c>
      <c r="F166" s="359">
        <f>IFERROR(IF(-SUM(F$33:F165)+F$16&lt;0.000001,0,IF($C166&gt;='H-32A-WP06 - Debt Service'!D$25,'H-32A-WP06 - Debt Service'!D$28/12,0)),"-")</f>
        <v>0</v>
      </c>
      <c r="G166" s="359">
        <f>IFERROR(IF(-SUM(G$33:G165)+G$16&lt;0.000001,0,IF($C166&gt;='H-32A-WP06 - Debt Service'!E$25,'H-32A-WP06 - Debt Service'!E$28/12,0)),"-")</f>
        <v>0</v>
      </c>
      <c r="H166" s="359">
        <f>IFERROR(IF(-SUM(H$21:H165)+H$16&lt;0.000001,0,IF($C166&gt;='H-32A-WP06 - Debt Service'!F$25,'H-32A-WP06 - Debt Service'!F$28/12,0)),"-")</f>
        <v>0</v>
      </c>
      <c r="I166" s="359">
        <f>IFERROR(IF(-SUM(I$21:I165)+I$16&lt;0.000001,0,IF($C166&gt;='H-32A-WP06 - Debt Service'!G$25,'H-32A-WP06 - Debt Service'!G$28/12,0)),"-")</f>
        <v>0</v>
      </c>
      <c r="J166" s="359">
        <f>IFERROR(IF(-SUM(J$21:J165)+J$16&lt;0.000001,0,IF($C166&gt;='H-32A-WP06 - Debt Service'!H$25,'H-32A-WP06 - Debt Service'!H$28/12,0)),"-")</f>
        <v>0</v>
      </c>
      <c r="K166" s="359">
        <f>IFERROR(IF(-SUM(K$21:K165)+K$16&lt;0.000001,0,IF($C166&gt;='H-32A-WP06 - Debt Service'!I$25,'H-32A-WP06 - Debt Service'!I$28/12,0)),"-")</f>
        <v>0</v>
      </c>
      <c r="L166" s="359">
        <f>IFERROR(IF(-SUM(L$21:L165)+L$16&lt;0.000001,0,IF($C166&gt;='H-32A-WP06 - Debt Service'!J$25,'H-32A-WP06 - Debt Service'!J$28/12,0)),"-")</f>
        <v>0</v>
      </c>
      <c r="M166" s="359">
        <f>IFERROR(IF(-SUM(M$21:M165)+M$16&lt;0.000001,0,IF($C166&gt;='H-32A-WP06 - Debt Service'!K$25,'H-32A-WP06 - Debt Service'!K$28/12,0)),"-")</f>
        <v>0</v>
      </c>
      <c r="N166" s="359">
        <f>IFERROR(IF(-SUM(N$21:N165)+N$16&lt;0.000001,0,IF($C166&gt;='H-32A-WP06 - Debt Service'!L$25,'H-32A-WP06 - Debt Service'!L$28/12,0)),"-")</f>
        <v>0</v>
      </c>
      <c r="O166" s="359">
        <f>IFERROR(IF(-SUM(O$21:O165)+O$16&lt;0.000001,0,IF($C166&gt;='H-32A-WP06 - Debt Service'!M$25,'H-32A-WP06 - Debt Service'!M$28/12,0)),"-")</f>
        <v>0</v>
      </c>
      <c r="P166" s="359">
        <f>IFERROR(IF(-SUM(P$21:P165)+P$16&lt;0.000001,0,IF($C166&gt;='H-32A-WP06 - Debt Service'!N$25,'H-32A-WP06 - Debt Service'!N$28/12,0)),"-")</f>
        <v>0</v>
      </c>
      <c r="Q166" s="449"/>
      <c r="R166" s="351">
        <f t="shared" si="9"/>
        <v>2031</v>
      </c>
      <c r="S166" s="368">
        <f t="shared" si="11"/>
        <v>47880</v>
      </c>
      <c r="T166" s="368"/>
      <c r="U166" s="359">
        <f>IFERROR(IF(-SUM(U$33:U165)+U$16&lt;0.000001,0,IF($C166&gt;='H-32A-WP06 - Debt Service'!R$25,'H-32A-WP06 - Debt Service'!R$28/12,0)),"-")</f>
        <v>0</v>
      </c>
      <c r="V166" s="359">
        <f>IFERROR(IF(-SUM(V$21:V165)+V$16&lt;0.000001,0,IF($C166&gt;='H-32A-WP06 - Debt Service'!S$25,'H-32A-WP06 - Debt Service'!S$28/12,0)),"-")</f>
        <v>0</v>
      </c>
      <c r="W166" s="359">
        <f>IFERROR(IF(-SUM(W$21:W165)+W$16&lt;0.000001,0,IF($C166&gt;='H-32A-WP06 - Debt Service'!T$25,'H-32A-WP06 - Debt Service'!T$28/12,0)),"-")</f>
        <v>0</v>
      </c>
      <c r="X166" s="359">
        <f>IFERROR(IF(-SUM(X$21:X165)+X$16&lt;0.000001,0,IF($C166&gt;='H-32A-WP06 - Debt Service'!U$25,'H-32A-WP06 - Debt Service'!U$28/12,0)),"-")</f>
        <v>0</v>
      </c>
      <c r="Y166" s="359">
        <f>IFERROR(IF(-SUM(Y$21:Y165)+Y$16&lt;0.000001,0,IF($C166&gt;='H-32A-WP06 - Debt Service'!W$25,'H-32A-WP06 - Debt Service'!V$28/12,0)),"-")</f>
        <v>0</v>
      </c>
      <c r="Z166" s="359">
        <f>IFERROR(IF(-SUM(Z$21:Z165)+Z$16&lt;0.000001,0,IF($C166&gt;='H-32A-WP06 - Debt Service'!W$25,'H-32A-WP06 - Debt Service'!W$28/12,0)),"-")</f>
        <v>0</v>
      </c>
      <c r="AA166" s="359">
        <f>IFERROR(IF(-SUM(AA$21:AA165)+AA$16&lt;0.000001,0,IF($C166&gt;='H-32A-WP06 - Debt Service'!Y$25,'H-32A-WP06 - Debt Service'!X$28/12,0)),"-")</f>
        <v>0</v>
      </c>
      <c r="AB166" s="359">
        <f>IFERROR(IF(-SUM(AB$21:AB165)+AB$16&lt;0.000001,0,IF($C166&gt;='H-32A-WP06 - Debt Service'!Y$25,'H-32A-WP06 - Debt Service'!Y$28/12,0)),"-")</f>
        <v>0</v>
      </c>
      <c r="AC166" s="359">
        <f>IFERROR(IF(-SUM(AC$21:AC165)+AC$16&lt;0.000001,0,IF($C166&gt;='H-32A-WP06 - Debt Service'!Z$25,'H-32A-WP06 - Debt Service'!Z$28/12,0)),"-")</f>
        <v>0</v>
      </c>
      <c r="AD166" s="359">
        <f>IFERROR(IF(-SUM(AD$21:AD165)+AD$16&lt;0.000001,0,IF($C166&gt;='H-32A-WP06 - Debt Service'!AB$25,'H-32A-WP06 - Debt Service'!AA$28/12,0)),"-")</f>
        <v>0</v>
      </c>
      <c r="AE166" s="359">
        <f>IFERROR(IF(-SUM(AE$21:AE165)+AE$16&lt;0.000001,0,IF($C166&gt;='H-32A-WP06 - Debt Service'!AC$25,'H-32A-WP06 - Debt Service'!AB$28/12,0)),"-")</f>
        <v>0</v>
      </c>
      <c r="AF166" s="359">
        <f>IFERROR(IF(-SUM(AF$21:AF165)+AF$16&lt;0.000001,0,IF($C166&gt;='H-32A-WP06 - Debt Service'!AD$25,'H-32A-WP06 - Debt Service'!AC$28/12,0)),"-")</f>
        <v>0</v>
      </c>
    </row>
    <row r="167" spans="2:32">
      <c r="B167" s="351">
        <f t="shared" si="8"/>
        <v>2031</v>
      </c>
      <c r="C167" s="368">
        <f t="shared" si="10"/>
        <v>47908</v>
      </c>
      <c r="D167" s="735">
        <v>116763.79746376877</v>
      </c>
      <c r="E167" s="359">
        <f>IFERROR(IF(-SUM(E$33:E166)+E$16&lt;0.000001,0,IF($C167&gt;='H-32A-WP06 - Debt Service'!C$25,'H-32A-WP06 - Debt Service'!C$28/12,0)),"-")</f>
        <v>0</v>
      </c>
      <c r="F167" s="359">
        <f>IFERROR(IF(-SUM(F$33:F166)+F$16&lt;0.000001,0,IF($C167&gt;='H-32A-WP06 - Debt Service'!D$25,'H-32A-WP06 - Debt Service'!D$28/12,0)),"-")</f>
        <v>0</v>
      </c>
      <c r="G167" s="359">
        <f>IFERROR(IF(-SUM(G$33:G166)+G$16&lt;0.000001,0,IF($C167&gt;='H-32A-WP06 - Debt Service'!E$25,'H-32A-WP06 - Debt Service'!E$28/12,0)),"-")</f>
        <v>0</v>
      </c>
      <c r="H167" s="359">
        <f>IFERROR(IF(-SUM(H$21:H166)+H$16&lt;0.000001,0,IF($C167&gt;='H-32A-WP06 - Debt Service'!F$25,'H-32A-WP06 - Debt Service'!F$28/12,0)),"-")</f>
        <v>0</v>
      </c>
      <c r="I167" s="359">
        <f>IFERROR(IF(-SUM(I$21:I166)+I$16&lt;0.000001,0,IF($C167&gt;='H-32A-WP06 - Debt Service'!G$25,'H-32A-WP06 - Debt Service'!G$28/12,0)),"-")</f>
        <v>0</v>
      </c>
      <c r="J167" s="359">
        <f>IFERROR(IF(-SUM(J$21:J166)+J$16&lt;0.000001,0,IF($C167&gt;='H-32A-WP06 - Debt Service'!H$25,'H-32A-WP06 - Debt Service'!H$28/12,0)),"-")</f>
        <v>0</v>
      </c>
      <c r="K167" s="359">
        <f>IFERROR(IF(-SUM(K$21:K166)+K$16&lt;0.000001,0,IF($C167&gt;='H-32A-WP06 - Debt Service'!I$25,'H-32A-WP06 - Debt Service'!I$28/12,0)),"-")</f>
        <v>0</v>
      </c>
      <c r="L167" s="359">
        <f>IFERROR(IF(-SUM(L$21:L166)+L$16&lt;0.000001,0,IF($C167&gt;='H-32A-WP06 - Debt Service'!J$25,'H-32A-WP06 - Debt Service'!J$28/12,0)),"-")</f>
        <v>0</v>
      </c>
      <c r="M167" s="359">
        <f>IFERROR(IF(-SUM(M$21:M166)+M$16&lt;0.000001,0,IF($C167&gt;='H-32A-WP06 - Debt Service'!K$25,'H-32A-WP06 - Debt Service'!K$28/12,0)),"-")</f>
        <v>0</v>
      </c>
      <c r="N167" s="359">
        <f>IFERROR(IF(-SUM(N$21:N166)+N$16&lt;0.000001,0,IF($C167&gt;='H-32A-WP06 - Debt Service'!L$25,'H-32A-WP06 - Debt Service'!L$28/12,0)),"-")</f>
        <v>0</v>
      </c>
      <c r="O167" s="359">
        <f>IFERROR(IF(-SUM(O$21:O166)+O$16&lt;0.000001,0,IF($C167&gt;='H-32A-WP06 - Debt Service'!M$25,'H-32A-WP06 - Debt Service'!M$28/12,0)),"-")</f>
        <v>0</v>
      </c>
      <c r="P167" s="359">
        <f>IFERROR(IF(-SUM(P$21:P166)+P$16&lt;0.000001,0,IF($C167&gt;='H-32A-WP06 - Debt Service'!N$25,'H-32A-WP06 - Debt Service'!N$28/12,0)),"-")</f>
        <v>0</v>
      </c>
      <c r="Q167" s="449"/>
      <c r="R167" s="351">
        <f t="shared" si="9"/>
        <v>2031</v>
      </c>
      <c r="S167" s="368">
        <f t="shared" si="11"/>
        <v>47908</v>
      </c>
      <c r="T167" s="368"/>
      <c r="U167" s="359">
        <f>IFERROR(IF(-SUM(U$33:U166)+U$16&lt;0.000001,0,IF($C167&gt;='H-32A-WP06 - Debt Service'!R$25,'H-32A-WP06 - Debt Service'!R$28/12,0)),"-")</f>
        <v>0</v>
      </c>
      <c r="V167" s="359">
        <f>IFERROR(IF(-SUM(V$21:V166)+V$16&lt;0.000001,0,IF($C167&gt;='H-32A-WP06 - Debt Service'!S$25,'H-32A-WP06 - Debt Service'!S$28/12,0)),"-")</f>
        <v>0</v>
      </c>
      <c r="W167" s="359">
        <f>IFERROR(IF(-SUM(W$21:W166)+W$16&lt;0.000001,0,IF($C167&gt;='H-32A-WP06 - Debt Service'!T$25,'H-32A-WP06 - Debt Service'!T$28/12,0)),"-")</f>
        <v>0</v>
      </c>
      <c r="X167" s="359">
        <f>IFERROR(IF(-SUM(X$21:X166)+X$16&lt;0.000001,0,IF($C167&gt;='H-32A-WP06 - Debt Service'!U$25,'H-32A-WP06 - Debt Service'!U$28/12,0)),"-")</f>
        <v>0</v>
      </c>
      <c r="Y167" s="359">
        <f>IFERROR(IF(-SUM(Y$21:Y166)+Y$16&lt;0.000001,0,IF($C167&gt;='H-32A-WP06 - Debt Service'!W$25,'H-32A-WP06 - Debt Service'!V$28/12,0)),"-")</f>
        <v>0</v>
      </c>
      <c r="Z167" s="359">
        <f>IFERROR(IF(-SUM(Z$21:Z166)+Z$16&lt;0.000001,0,IF($C167&gt;='H-32A-WP06 - Debt Service'!W$25,'H-32A-WP06 - Debt Service'!W$28/12,0)),"-")</f>
        <v>0</v>
      </c>
      <c r="AA167" s="359">
        <f>IFERROR(IF(-SUM(AA$21:AA166)+AA$16&lt;0.000001,0,IF($C167&gt;='H-32A-WP06 - Debt Service'!Y$25,'H-32A-WP06 - Debt Service'!X$28/12,0)),"-")</f>
        <v>0</v>
      </c>
      <c r="AB167" s="359">
        <f>IFERROR(IF(-SUM(AB$21:AB166)+AB$16&lt;0.000001,0,IF($C167&gt;='H-32A-WP06 - Debt Service'!Y$25,'H-32A-WP06 - Debt Service'!Y$28/12,0)),"-")</f>
        <v>0</v>
      </c>
      <c r="AC167" s="359">
        <f>IFERROR(IF(-SUM(AC$21:AC166)+AC$16&lt;0.000001,0,IF($C167&gt;='H-32A-WP06 - Debt Service'!Z$25,'H-32A-WP06 - Debt Service'!Z$28/12,0)),"-")</f>
        <v>0</v>
      </c>
      <c r="AD167" s="359">
        <f>IFERROR(IF(-SUM(AD$21:AD166)+AD$16&lt;0.000001,0,IF($C167&gt;='H-32A-WP06 - Debt Service'!AB$25,'H-32A-WP06 - Debt Service'!AA$28/12,0)),"-")</f>
        <v>0</v>
      </c>
      <c r="AE167" s="359">
        <f>IFERROR(IF(-SUM(AE$21:AE166)+AE$16&lt;0.000001,0,IF($C167&gt;='H-32A-WP06 - Debt Service'!AC$25,'H-32A-WP06 - Debt Service'!AB$28/12,0)),"-")</f>
        <v>0</v>
      </c>
      <c r="AF167" s="359">
        <f>IFERROR(IF(-SUM(AF$21:AF166)+AF$16&lt;0.000001,0,IF($C167&gt;='H-32A-WP06 - Debt Service'!AD$25,'H-32A-WP06 - Debt Service'!AC$28/12,0)),"-")</f>
        <v>0</v>
      </c>
    </row>
    <row r="168" spans="2:32">
      <c r="B168" s="351">
        <f t="shared" si="8"/>
        <v>2031</v>
      </c>
      <c r="C168" s="368">
        <f t="shared" si="10"/>
        <v>47939</v>
      </c>
      <c r="D168" s="735">
        <v>116763.79746376877</v>
      </c>
      <c r="E168" s="359">
        <f>IFERROR(IF(-SUM(E$33:E167)+E$16&lt;0.000001,0,IF($C168&gt;='H-32A-WP06 - Debt Service'!C$25,'H-32A-WP06 - Debt Service'!C$28/12,0)),"-")</f>
        <v>0</v>
      </c>
      <c r="F168" s="359">
        <f>IFERROR(IF(-SUM(F$33:F167)+F$16&lt;0.000001,0,IF($C168&gt;='H-32A-WP06 - Debt Service'!D$25,'H-32A-WP06 - Debt Service'!D$28/12,0)),"-")</f>
        <v>0</v>
      </c>
      <c r="G168" s="359">
        <f>IFERROR(IF(-SUM(G$33:G167)+G$16&lt;0.000001,0,IF($C168&gt;='H-32A-WP06 - Debt Service'!E$25,'H-32A-WP06 - Debt Service'!E$28/12,0)),"-")</f>
        <v>0</v>
      </c>
      <c r="H168" s="359">
        <f>IFERROR(IF(-SUM(H$21:H167)+H$16&lt;0.000001,0,IF($C168&gt;='H-32A-WP06 - Debt Service'!F$25,'H-32A-WP06 - Debt Service'!F$28/12,0)),"-")</f>
        <v>0</v>
      </c>
      <c r="I168" s="359">
        <f>IFERROR(IF(-SUM(I$21:I167)+I$16&lt;0.000001,0,IF($C168&gt;='H-32A-WP06 - Debt Service'!G$25,'H-32A-WP06 - Debt Service'!G$28/12,0)),"-")</f>
        <v>0</v>
      </c>
      <c r="J168" s="359">
        <f>IFERROR(IF(-SUM(J$21:J167)+J$16&lt;0.000001,0,IF($C168&gt;='H-32A-WP06 - Debt Service'!H$25,'H-32A-WP06 - Debt Service'!H$28/12,0)),"-")</f>
        <v>0</v>
      </c>
      <c r="K168" s="359">
        <f>IFERROR(IF(-SUM(K$21:K167)+K$16&lt;0.000001,0,IF($C168&gt;='H-32A-WP06 - Debt Service'!I$25,'H-32A-WP06 - Debt Service'!I$28/12,0)),"-")</f>
        <v>0</v>
      </c>
      <c r="L168" s="359">
        <f>IFERROR(IF(-SUM(L$21:L167)+L$16&lt;0.000001,0,IF($C168&gt;='H-32A-WP06 - Debt Service'!J$25,'H-32A-WP06 - Debt Service'!J$28/12,0)),"-")</f>
        <v>0</v>
      </c>
      <c r="M168" s="359">
        <f>IFERROR(IF(-SUM(M$21:M167)+M$16&lt;0.000001,0,IF($C168&gt;='H-32A-WP06 - Debt Service'!K$25,'H-32A-WP06 - Debt Service'!K$28/12,0)),"-")</f>
        <v>0</v>
      </c>
      <c r="N168" s="359">
        <f>IFERROR(IF(-SUM(N$21:N167)+N$16&lt;0.000001,0,IF($C168&gt;='H-32A-WP06 - Debt Service'!L$25,'H-32A-WP06 - Debt Service'!L$28/12,0)),"-")</f>
        <v>0</v>
      </c>
      <c r="O168" s="359">
        <f>IFERROR(IF(-SUM(O$21:O167)+O$16&lt;0.000001,0,IF($C168&gt;='H-32A-WP06 - Debt Service'!M$25,'H-32A-WP06 - Debt Service'!M$28/12,0)),"-")</f>
        <v>0</v>
      </c>
      <c r="P168" s="359">
        <f>IFERROR(IF(-SUM(P$21:P167)+P$16&lt;0.000001,0,IF($C168&gt;='H-32A-WP06 - Debt Service'!N$25,'H-32A-WP06 - Debt Service'!N$28/12,0)),"-")</f>
        <v>0</v>
      </c>
      <c r="Q168" s="449"/>
      <c r="R168" s="351">
        <f t="shared" si="9"/>
        <v>2031</v>
      </c>
      <c r="S168" s="368">
        <f t="shared" si="11"/>
        <v>47939</v>
      </c>
      <c r="T168" s="368"/>
      <c r="U168" s="359">
        <f>IFERROR(IF(-SUM(U$33:U167)+U$16&lt;0.000001,0,IF($C168&gt;='H-32A-WP06 - Debt Service'!R$25,'H-32A-WP06 - Debt Service'!R$28/12,0)),"-")</f>
        <v>0</v>
      </c>
      <c r="V168" s="359">
        <f>IFERROR(IF(-SUM(V$21:V167)+V$16&lt;0.000001,0,IF($C168&gt;='H-32A-WP06 - Debt Service'!S$25,'H-32A-WP06 - Debt Service'!S$28/12,0)),"-")</f>
        <v>0</v>
      </c>
      <c r="W168" s="359">
        <f>IFERROR(IF(-SUM(W$21:W167)+W$16&lt;0.000001,0,IF($C168&gt;='H-32A-WP06 - Debt Service'!T$25,'H-32A-WP06 - Debt Service'!T$28/12,0)),"-")</f>
        <v>0</v>
      </c>
      <c r="X168" s="359">
        <f>IFERROR(IF(-SUM(X$21:X167)+X$16&lt;0.000001,0,IF($C168&gt;='H-32A-WP06 - Debt Service'!U$25,'H-32A-WP06 - Debt Service'!U$28/12,0)),"-")</f>
        <v>0</v>
      </c>
      <c r="Y168" s="359">
        <f>IFERROR(IF(-SUM(Y$21:Y167)+Y$16&lt;0.000001,0,IF($C168&gt;='H-32A-WP06 - Debt Service'!W$25,'H-32A-WP06 - Debt Service'!V$28/12,0)),"-")</f>
        <v>0</v>
      </c>
      <c r="Z168" s="359">
        <f>IFERROR(IF(-SUM(Z$21:Z167)+Z$16&lt;0.000001,0,IF($C168&gt;='H-32A-WP06 - Debt Service'!W$25,'H-32A-WP06 - Debt Service'!W$28/12,0)),"-")</f>
        <v>0</v>
      </c>
      <c r="AA168" s="359">
        <f>IFERROR(IF(-SUM(AA$21:AA167)+AA$16&lt;0.000001,0,IF($C168&gt;='H-32A-WP06 - Debt Service'!Y$25,'H-32A-WP06 - Debt Service'!X$28/12,0)),"-")</f>
        <v>0</v>
      </c>
      <c r="AB168" s="359">
        <f>IFERROR(IF(-SUM(AB$21:AB167)+AB$16&lt;0.000001,0,IF($C168&gt;='H-32A-WP06 - Debt Service'!Y$25,'H-32A-WP06 - Debt Service'!Y$28/12,0)),"-")</f>
        <v>0</v>
      </c>
      <c r="AC168" s="359">
        <f>IFERROR(IF(-SUM(AC$21:AC167)+AC$16&lt;0.000001,0,IF($C168&gt;='H-32A-WP06 - Debt Service'!Z$25,'H-32A-WP06 - Debt Service'!Z$28/12,0)),"-")</f>
        <v>0</v>
      </c>
      <c r="AD168" s="359">
        <f>IFERROR(IF(-SUM(AD$21:AD167)+AD$16&lt;0.000001,0,IF($C168&gt;='H-32A-WP06 - Debt Service'!AB$25,'H-32A-WP06 - Debt Service'!AA$28/12,0)),"-")</f>
        <v>0</v>
      </c>
      <c r="AE168" s="359">
        <f>IFERROR(IF(-SUM(AE$21:AE167)+AE$16&lt;0.000001,0,IF($C168&gt;='H-32A-WP06 - Debt Service'!AC$25,'H-32A-WP06 - Debt Service'!AB$28/12,0)),"-")</f>
        <v>0</v>
      </c>
      <c r="AF168" s="359">
        <f>IFERROR(IF(-SUM(AF$21:AF167)+AF$16&lt;0.000001,0,IF($C168&gt;='H-32A-WP06 - Debt Service'!AD$25,'H-32A-WP06 - Debt Service'!AC$28/12,0)),"-")</f>
        <v>0</v>
      </c>
    </row>
    <row r="169" spans="2:32">
      <c r="B169" s="351">
        <f t="shared" si="8"/>
        <v>2031</v>
      </c>
      <c r="C169" s="368">
        <f t="shared" si="10"/>
        <v>47969</v>
      </c>
      <c r="D169" s="735">
        <v>77285.715893853485</v>
      </c>
      <c r="E169" s="359">
        <f>IFERROR(IF(-SUM(E$33:E168)+E$16&lt;0.000001,0,IF($C169&gt;='H-32A-WP06 - Debt Service'!C$25,'H-32A-WP06 - Debt Service'!C$28/12,0)),"-")</f>
        <v>0</v>
      </c>
      <c r="F169" s="359">
        <f>IFERROR(IF(-SUM(F$33:F168)+F$16&lt;0.000001,0,IF($C169&gt;='H-32A-WP06 - Debt Service'!D$25,'H-32A-WP06 - Debt Service'!D$28/12,0)),"-")</f>
        <v>0</v>
      </c>
      <c r="G169" s="359">
        <f>IFERROR(IF(-SUM(G$33:G168)+G$16&lt;0.000001,0,IF($C169&gt;='H-32A-WP06 - Debt Service'!E$25,'H-32A-WP06 - Debt Service'!E$28/12,0)),"-")</f>
        <v>0</v>
      </c>
      <c r="H169" s="359">
        <f>IFERROR(IF(-SUM(H$21:H168)+H$16&lt;0.000001,0,IF($C169&gt;='H-32A-WP06 - Debt Service'!F$25,'H-32A-WP06 - Debt Service'!F$28/12,0)),"-")</f>
        <v>0</v>
      </c>
      <c r="I169" s="359">
        <f>IFERROR(IF(-SUM(I$21:I168)+I$16&lt;0.000001,0,IF($C169&gt;='H-32A-WP06 - Debt Service'!G$25,'H-32A-WP06 - Debt Service'!G$28/12,0)),"-")</f>
        <v>0</v>
      </c>
      <c r="J169" s="359">
        <f>IFERROR(IF(-SUM(J$21:J168)+J$16&lt;0.000001,0,IF($C169&gt;='H-32A-WP06 - Debt Service'!H$25,'H-32A-WP06 - Debt Service'!H$28/12,0)),"-")</f>
        <v>0</v>
      </c>
      <c r="K169" s="359">
        <f>IFERROR(IF(-SUM(K$21:K168)+K$16&lt;0.000001,0,IF($C169&gt;='H-32A-WP06 - Debt Service'!I$25,'H-32A-WP06 - Debt Service'!I$28/12,0)),"-")</f>
        <v>0</v>
      </c>
      <c r="L169" s="359">
        <f>IFERROR(IF(-SUM(L$21:L168)+L$16&lt;0.000001,0,IF($C169&gt;='H-32A-WP06 - Debt Service'!J$25,'H-32A-WP06 - Debt Service'!J$28/12,0)),"-")</f>
        <v>0</v>
      </c>
      <c r="M169" s="359">
        <f>IFERROR(IF(-SUM(M$21:M168)+M$16&lt;0.000001,0,IF($C169&gt;='H-32A-WP06 - Debt Service'!K$25,'H-32A-WP06 - Debt Service'!K$28/12,0)),"-")</f>
        <v>0</v>
      </c>
      <c r="N169" s="359">
        <f>IFERROR(IF(-SUM(N$21:N168)+N$16&lt;0.000001,0,IF($C169&gt;='H-32A-WP06 - Debt Service'!L$25,'H-32A-WP06 - Debt Service'!L$28/12,0)),"-")</f>
        <v>0</v>
      </c>
      <c r="O169" s="359">
        <f>IFERROR(IF(-SUM(O$21:O168)+O$16&lt;0.000001,0,IF($C169&gt;='H-32A-WP06 - Debt Service'!M$25,'H-32A-WP06 - Debt Service'!M$28/12,0)),"-")</f>
        <v>0</v>
      </c>
      <c r="P169" s="359">
        <f>IFERROR(IF(-SUM(P$21:P168)+P$16&lt;0.000001,0,IF($C169&gt;='H-32A-WP06 - Debt Service'!N$25,'H-32A-WP06 - Debt Service'!N$28/12,0)),"-")</f>
        <v>0</v>
      </c>
      <c r="Q169" s="449"/>
      <c r="R169" s="351">
        <f t="shared" si="9"/>
        <v>2031</v>
      </c>
      <c r="S169" s="368">
        <f t="shared" si="11"/>
        <v>47969</v>
      </c>
      <c r="T169" s="368"/>
      <c r="U169" s="359">
        <f>IFERROR(IF(-SUM(U$33:U168)+U$16&lt;0.000001,0,IF($C169&gt;='H-32A-WP06 - Debt Service'!R$25,'H-32A-WP06 - Debt Service'!R$28/12,0)),"-")</f>
        <v>0</v>
      </c>
      <c r="V169" s="359">
        <f>IFERROR(IF(-SUM(V$21:V168)+V$16&lt;0.000001,0,IF($C169&gt;='H-32A-WP06 - Debt Service'!S$25,'H-32A-WP06 - Debt Service'!S$28/12,0)),"-")</f>
        <v>0</v>
      </c>
      <c r="W169" s="359">
        <f>IFERROR(IF(-SUM(W$21:W168)+W$16&lt;0.000001,0,IF($C169&gt;='H-32A-WP06 - Debt Service'!T$25,'H-32A-WP06 - Debt Service'!T$28/12,0)),"-")</f>
        <v>0</v>
      </c>
      <c r="X169" s="359">
        <f>IFERROR(IF(-SUM(X$21:X168)+X$16&lt;0.000001,0,IF($C169&gt;='H-32A-WP06 - Debt Service'!U$25,'H-32A-WP06 - Debt Service'!U$28/12,0)),"-")</f>
        <v>0</v>
      </c>
      <c r="Y169" s="359">
        <f>IFERROR(IF(-SUM(Y$21:Y168)+Y$16&lt;0.000001,0,IF($C169&gt;='H-32A-WP06 - Debt Service'!W$25,'H-32A-WP06 - Debt Service'!V$28/12,0)),"-")</f>
        <v>0</v>
      </c>
      <c r="Z169" s="359">
        <f>IFERROR(IF(-SUM(Z$21:Z168)+Z$16&lt;0.000001,0,IF($C169&gt;='H-32A-WP06 - Debt Service'!W$25,'H-32A-WP06 - Debt Service'!W$28/12,0)),"-")</f>
        <v>0</v>
      </c>
      <c r="AA169" s="359">
        <f>IFERROR(IF(-SUM(AA$21:AA168)+AA$16&lt;0.000001,0,IF($C169&gt;='H-32A-WP06 - Debt Service'!Y$25,'H-32A-WP06 - Debt Service'!X$28/12,0)),"-")</f>
        <v>0</v>
      </c>
      <c r="AB169" s="359">
        <f>IFERROR(IF(-SUM(AB$21:AB168)+AB$16&lt;0.000001,0,IF($C169&gt;='H-32A-WP06 - Debt Service'!Y$25,'H-32A-WP06 - Debt Service'!Y$28/12,0)),"-")</f>
        <v>0</v>
      </c>
      <c r="AC169" s="359">
        <f>IFERROR(IF(-SUM(AC$21:AC168)+AC$16&lt;0.000001,0,IF($C169&gt;='H-32A-WP06 - Debt Service'!Z$25,'H-32A-WP06 - Debt Service'!Z$28/12,0)),"-")</f>
        <v>0</v>
      </c>
      <c r="AD169" s="359">
        <f>IFERROR(IF(-SUM(AD$21:AD168)+AD$16&lt;0.000001,0,IF($C169&gt;='H-32A-WP06 - Debt Service'!AB$25,'H-32A-WP06 - Debt Service'!AA$28/12,0)),"-")</f>
        <v>0</v>
      </c>
      <c r="AE169" s="359">
        <f>IFERROR(IF(-SUM(AE$21:AE168)+AE$16&lt;0.000001,0,IF($C169&gt;='H-32A-WP06 - Debt Service'!AC$25,'H-32A-WP06 - Debt Service'!AB$28/12,0)),"-")</f>
        <v>0</v>
      </c>
      <c r="AF169" s="359">
        <f>IFERROR(IF(-SUM(AF$21:AF168)+AF$16&lt;0.000001,0,IF($C169&gt;='H-32A-WP06 - Debt Service'!AD$25,'H-32A-WP06 - Debt Service'!AC$28/12,0)),"-")</f>
        <v>0</v>
      </c>
    </row>
    <row r="170" spans="2:32">
      <c r="B170" s="351">
        <f t="shared" si="8"/>
        <v>2031</v>
      </c>
      <c r="C170" s="368">
        <f t="shared" si="10"/>
        <v>48000</v>
      </c>
      <c r="D170" s="735">
        <v>77285.715893853485</v>
      </c>
      <c r="E170" s="359">
        <f>IFERROR(IF(-SUM(E$33:E169)+E$16&lt;0.000001,0,IF($C170&gt;='H-32A-WP06 - Debt Service'!C$25,'H-32A-WP06 - Debt Service'!C$28/12,0)),"-")</f>
        <v>0</v>
      </c>
      <c r="F170" s="359">
        <f>IFERROR(IF(-SUM(F$33:F169)+F$16&lt;0.000001,0,IF($C170&gt;='H-32A-WP06 - Debt Service'!D$25,'H-32A-WP06 - Debt Service'!D$28/12,0)),"-")</f>
        <v>0</v>
      </c>
      <c r="G170" s="359">
        <f>IFERROR(IF(-SUM(G$33:G169)+G$16&lt;0.000001,0,IF($C170&gt;='H-32A-WP06 - Debt Service'!E$25,'H-32A-WP06 - Debt Service'!E$28/12,0)),"-")</f>
        <v>0</v>
      </c>
      <c r="H170" s="359">
        <f>IFERROR(IF(-SUM(H$21:H169)+H$16&lt;0.000001,0,IF($C170&gt;='H-32A-WP06 - Debt Service'!F$25,'H-32A-WP06 - Debt Service'!F$28/12,0)),"-")</f>
        <v>0</v>
      </c>
      <c r="I170" s="359">
        <f>IFERROR(IF(-SUM(I$21:I169)+I$16&lt;0.000001,0,IF($C170&gt;='H-32A-WP06 - Debt Service'!G$25,'H-32A-WP06 - Debt Service'!G$28/12,0)),"-")</f>
        <v>0</v>
      </c>
      <c r="J170" s="359">
        <f>IFERROR(IF(-SUM(J$21:J169)+J$16&lt;0.000001,0,IF($C170&gt;='H-32A-WP06 - Debt Service'!H$25,'H-32A-WP06 - Debt Service'!H$28/12,0)),"-")</f>
        <v>0</v>
      </c>
      <c r="K170" s="359">
        <f>IFERROR(IF(-SUM(K$21:K169)+K$16&lt;0.000001,0,IF($C170&gt;='H-32A-WP06 - Debt Service'!I$25,'H-32A-WP06 - Debt Service'!I$28/12,0)),"-")</f>
        <v>0</v>
      </c>
      <c r="L170" s="359">
        <f>IFERROR(IF(-SUM(L$21:L169)+L$16&lt;0.000001,0,IF($C170&gt;='H-32A-WP06 - Debt Service'!J$25,'H-32A-WP06 - Debt Service'!J$28/12,0)),"-")</f>
        <v>0</v>
      </c>
      <c r="M170" s="359">
        <f>IFERROR(IF(-SUM(M$21:M169)+M$16&lt;0.000001,0,IF($C170&gt;='H-32A-WP06 - Debt Service'!K$25,'H-32A-WP06 - Debt Service'!K$28/12,0)),"-")</f>
        <v>0</v>
      </c>
      <c r="N170" s="359">
        <f>IFERROR(IF(-SUM(N$21:N169)+N$16&lt;0.000001,0,IF($C170&gt;='H-32A-WP06 - Debt Service'!L$25,'H-32A-WP06 - Debt Service'!L$28/12,0)),"-")</f>
        <v>0</v>
      </c>
      <c r="O170" s="359">
        <f>IFERROR(IF(-SUM(O$21:O169)+O$16&lt;0.000001,0,IF($C170&gt;='H-32A-WP06 - Debt Service'!M$25,'H-32A-WP06 - Debt Service'!M$28/12,0)),"-")</f>
        <v>0</v>
      </c>
      <c r="P170" s="359">
        <f>IFERROR(IF(-SUM(P$21:P169)+P$16&lt;0.000001,0,IF($C170&gt;='H-32A-WP06 - Debt Service'!N$25,'H-32A-WP06 - Debt Service'!N$28/12,0)),"-")</f>
        <v>0</v>
      </c>
      <c r="Q170" s="449"/>
      <c r="R170" s="351">
        <f t="shared" si="9"/>
        <v>2031</v>
      </c>
      <c r="S170" s="368">
        <f t="shared" si="11"/>
        <v>48000</v>
      </c>
      <c r="T170" s="368"/>
      <c r="U170" s="359">
        <f>IFERROR(IF(-SUM(U$33:U169)+U$16&lt;0.000001,0,IF($C170&gt;='H-32A-WP06 - Debt Service'!R$25,'H-32A-WP06 - Debt Service'!R$28/12,0)),"-")</f>
        <v>0</v>
      </c>
      <c r="V170" s="359">
        <f>IFERROR(IF(-SUM(V$21:V169)+V$16&lt;0.000001,0,IF($C170&gt;='H-32A-WP06 - Debt Service'!S$25,'H-32A-WP06 - Debt Service'!S$28/12,0)),"-")</f>
        <v>0</v>
      </c>
      <c r="W170" s="359">
        <f>IFERROR(IF(-SUM(W$21:W169)+W$16&lt;0.000001,0,IF($C170&gt;='H-32A-WP06 - Debt Service'!T$25,'H-32A-WP06 - Debt Service'!T$28/12,0)),"-")</f>
        <v>0</v>
      </c>
      <c r="X170" s="359">
        <f>IFERROR(IF(-SUM(X$21:X169)+X$16&lt;0.000001,0,IF($C170&gt;='H-32A-WP06 - Debt Service'!U$25,'H-32A-WP06 - Debt Service'!U$28/12,0)),"-")</f>
        <v>0</v>
      </c>
      <c r="Y170" s="359">
        <f>IFERROR(IF(-SUM(Y$21:Y169)+Y$16&lt;0.000001,0,IF($C170&gt;='H-32A-WP06 - Debt Service'!W$25,'H-32A-WP06 - Debt Service'!V$28/12,0)),"-")</f>
        <v>0</v>
      </c>
      <c r="Z170" s="359">
        <f>IFERROR(IF(-SUM(Z$21:Z169)+Z$16&lt;0.000001,0,IF($C170&gt;='H-32A-WP06 - Debt Service'!W$25,'H-32A-WP06 - Debt Service'!W$28/12,0)),"-")</f>
        <v>0</v>
      </c>
      <c r="AA170" s="359">
        <f>IFERROR(IF(-SUM(AA$21:AA169)+AA$16&lt;0.000001,0,IF($C170&gt;='H-32A-WP06 - Debt Service'!Y$25,'H-32A-WP06 - Debt Service'!X$28/12,0)),"-")</f>
        <v>0</v>
      </c>
      <c r="AB170" s="359">
        <f>IFERROR(IF(-SUM(AB$21:AB169)+AB$16&lt;0.000001,0,IF($C170&gt;='H-32A-WP06 - Debt Service'!Y$25,'H-32A-WP06 - Debt Service'!Y$28/12,0)),"-")</f>
        <v>0</v>
      </c>
      <c r="AC170" s="359">
        <f>IFERROR(IF(-SUM(AC$21:AC169)+AC$16&lt;0.000001,0,IF($C170&gt;='H-32A-WP06 - Debt Service'!Z$25,'H-32A-WP06 - Debt Service'!Z$28/12,0)),"-")</f>
        <v>0</v>
      </c>
      <c r="AD170" s="359">
        <f>IFERROR(IF(-SUM(AD$21:AD169)+AD$16&lt;0.000001,0,IF($C170&gt;='H-32A-WP06 - Debt Service'!AB$25,'H-32A-WP06 - Debt Service'!AA$28/12,0)),"-")</f>
        <v>0</v>
      </c>
      <c r="AE170" s="359">
        <f>IFERROR(IF(-SUM(AE$21:AE169)+AE$16&lt;0.000001,0,IF($C170&gt;='H-32A-WP06 - Debt Service'!AC$25,'H-32A-WP06 - Debt Service'!AB$28/12,0)),"-")</f>
        <v>0</v>
      </c>
      <c r="AF170" s="359">
        <f>IFERROR(IF(-SUM(AF$21:AF169)+AF$16&lt;0.000001,0,IF($C170&gt;='H-32A-WP06 - Debt Service'!AD$25,'H-32A-WP06 - Debt Service'!AC$28/12,0)),"-")</f>
        <v>0</v>
      </c>
    </row>
    <row r="171" spans="2:32">
      <c r="B171" s="351">
        <f t="shared" si="8"/>
        <v>2031</v>
      </c>
      <c r="C171" s="368">
        <f t="shared" si="10"/>
        <v>48030</v>
      </c>
      <c r="D171" s="735">
        <v>21124.236629516086</v>
      </c>
      <c r="E171" s="359">
        <f>IFERROR(IF(-SUM(E$33:E170)+E$16&lt;0.000001,0,IF($C171&gt;='H-32A-WP06 - Debt Service'!C$25,'H-32A-WP06 - Debt Service'!C$28/12,0)),"-")</f>
        <v>0</v>
      </c>
      <c r="F171" s="359">
        <f>IFERROR(IF(-SUM(F$33:F170)+F$16&lt;0.000001,0,IF($C171&gt;='H-32A-WP06 - Debt Service'!D$25,'H-32A-WP06 - Debt Service'!D$28/12,0)),"-")</f>
        <v>0</v>
      </c>
      <c r="G171" s="359">
        <f>IFERROR(IF(-SUM(G$33:G170)+G$16&lt;0.000001,0,IF($C171&gt;='H-32A-WP06 - Debt Service'!E$25,'H-32A-WP06 - Debt Service'!E$28/12,0)),"-")</f>
        <v>0</v>
      </c>
      <c r="H171" s="359">
        <f>IFERROR(IF(-SUM(H$21:H170)+H$16&lt;0.000001,0,IF($C171&gt;='H-32A-WP06 - Debt Service'!F$25,'H-32A-WP06 - Debt Service'!F$28/12,0)),"-")</f>
        <v>0</v>
      </c>
      <c r="I171" s="359">
        <f>IFERROR(IF(-SUM(I$21:I170)+I$16&lt;0.000001,0,IF($C171&gt;='H-32A-WP06 - Debt Service'!G$25,'H-32A-WP06 - Debt Service'!G$28/12,0)),"-")</f>
        <v>0</v>
      </c>
      <c r="J171" s="359">
        <f>IFERROR(IF(-SUM(J$21:J170)+J$16&lt;0.000001,0,IF($C171&gt;='H-32A-WP06 - Debt Service'!H$25,'H-32A-WP06 - Debt Service'!H$28/12,0)),"-")</f>
        <v>0</v>
      </c>
      <c r="K171" s="359">
        <f>IFERROR(IF(-SUM(K$21:K170)+K$16&lt;0.000001,0,IF($C171&gt;='H-32A-WP06 - Debt Service'!I$25,'H-32A-WP06 - Debt Service'!I$28/12,0)),"-")</f>
        <v>0</v>
      </c>
      <c r="L171" s="359">
        <f>IFERROR(IF(-SUM(L$21:L170)+L$16&lt;0.000001,0,IF($C171&gt;='H-32A-WP06 - Debt Service'!J$25,'H-32A-WP06 - Debt Service'!J$28/12,0)),"-")</f>
        <v>0</v>
      </c>
      <c r="M171" s="359">
        <f>IFERROR(IF(-SUM(M$21:M170)+M$16&lt;0.000001,0,IF($C171&gt;='H-32A-WP06 - Debt Service'!K$25,'H-32A-WP06 - Debt Service'!K$28/12,0)),"-")</f>
        <v>0</v>
      </c>
      <c r="N171" s="359">
        <f>IFERROR(IF(-SUM(N$21:N170)+N$16&lt;0.000001,0,IF($C171&gt;='H-32A-WP06 - Debt Service'!L$25,'H-32A-WP06 - Debt Service'!L$28/12,0)),"-")</f>
        <v>0</v>
      </c>
      <c r="O171" s="359">
        <f>IFERROR(IF(-SUM(O$21:O170)+O$16&lt;0.000001,0,IF($C171&gt;='H-32A-WP06 - Debt Service'!M$25,'H-32A-WP06 - Debt Service'!M$28/12,0)),"-")</f>
        <v>0</v>
      </c>
      <c r="P171" s="359">
        <f>IFERROR(IF(-SUM(P$21:P170)+P$16&lt;0.000001,0,IF($C171&gt;='H-32A-WP06 - Debt Service'!N$25,'H-32A-WP06 - Debt Service'!N$28/12,0)),"-")</f>
        <v>0</v>
      </c>
      <c r="Q171" s="449"/>
      <c r="R171" s="351">
        <f t="shared" si="9"/>
        <v>2031</v>
      </c>
      <c r="S171" s="368">
        <f t="shared" si="11"/>
        <v>48030</v>
      </c>
      <c r="T171" s="368"/>
      <c r="U171" s="359">
        <f>IFERROR(IF(-SUM(U$33:U170)+U$16&lt;0.000001,0,IF($C171&gt;='H-32A-WP06 - Debt Service'!R$25,'H-32A-WP06 - Debt Service'!R$28/12,0)),"-")</f>
        <v>0</v>
      </c>
      <c r="V171" s="359">
        <f>IFERROR(IF(-SUM(V$21:V170)+V$16&lt;0.000001,0,IF($C171&gt;='H-32A-WP06 - Debt Service'!S$25,'H-32A-WP06 - Debt Service'!S$28/12,0)),"-")</f>
        <v>0</v>
      </c>
      <c r="W171" s="359">
        <f>IFERROR(IF(-SUM(W$21:W170)+W$16&lt;0.000001,0,IF($C171&gt;='H-32A-WP06 - Debt Service'!T$25,'H-32A-WP06 - Debt Service'!T$28/12,0)),"-")</f>
        <v>0</v>
      </c>
      <c r="X171" s="359">
        <f>IFERROR(IF(-SUM(X$21:X170)+X$16&lt;0.000001,0,IF($C171&gt;='H-32A-WP06 - Debt Service'!U$25,'H-32A-WP06 - Debt Service'!U$28/12,0)),"-")</f>
        <v>0</v>
      </c>
      <c r="Y171" s="359">
        <f>IFERROR(IF(-SUM(Y$21:Y170)+Y$16&lt;0.000001,0,IF($C171&gt;='H-32A-WP06 - Debt Service'!W$25,'H-32A-WP06 - Debt Service'!V$28/12,0)),"-")</f>
        <v>0</v>
      </c>
      <c r="Z171" s="359">
        <f>IFERROR(IF(-SUM(Z$21:Z170)+Z$16&lt;0.000001,0,IF($C171&gt;='H-32A-WP06 - Debt Service'!W$25,'H-32A-WP06 - Debt Service'!W$28/12,0)),"-")</f>
        <v>0</v>
      </c>
      <c r="AA171" s="359">
        <f>IFERROR(IF(-SUM(AA$21:AA170)+AA$16&lt;0.000001,0,IF($C171&gt;='H-32A-WP06 - Debt Service'!Y$25,'H-32A-WP06 - Debt Service'!X$28/12,0)),"-")</f>
        <v>0</v>
      </c>
      <c r="AB171" s="359">
        <f>IFERROR(IF(-SUM(AB$21:AB170)+AB$16&lt;0.000001,0,IF($C171&gt;='H-32A-WP06 - Debt Service'!Y$25,'H-32A-WP06 - Debt Service'!Y$28/12,0)),"-")</f>
        <v>0</v>
      </c>
      <c r="AC171" s="359">
        <f>IFERROR(IF(-SUM(AC$21:AC170)+AC$16&lt;0.000001,0,IF($C171&gt;='H-32A-WP06 - Debt Service'!Z$25,'H-32A-WP06 - Debt Service'!Z$28/12,0)),"-")</f>
        <v>0</v>
      </c>
      <c r="AD171" s="359">
        <f>IFERROR(IF(-SUM(AD$21:AD170)+AD$16&lt;0.000001,0,IF($C171&gt;='H-32A-WP06 - Debt Service'!AB$25,'H-32A-WP06 - Debt Service'!AA$28/12,0)),"-")</f>
        <v>0</v>
      </c>
      <c r="AE171" s="359">
        <f>IFERROR(IF(-SUM(AE$21:AE170)+AE$16&lt;0.000001,0,IF($C171&gt;='H-32A-WP06 - Debt Service'!AC$25,'H-32A-WP06 - Debt Service'!AB$28/12,0)),"-")</f>
        <v>0</v>
      </c>
      <c r="AF171" s="359">
        <f>IFERROR(IF(-SUM(AF$21:AF170)+AF$16&lt;0.000001,0,IF($C171&gt;='H-32A-WP06 - Debt Service'!AD$25,'H-32A-WP06 - Debt Service'!AC$28/12,0)),"-")</f>
        <v>0</v>
      </c>
    </row>
    <row r="172" spans="2:32">
      <c r="B172" s="351">
        <f t="shared" si="8"/>
        <v>2031</v>
      </c>
      <c r="C172" s="368">
        <f t="shared" si="10"/>
        <v>48061</v>
      </c>
      <c r="D172" s="735">
        <v>21124.236629516086</v>
      </c>
      <c r="E172" s="359">
        <f>IFERROR(IF(-SUM(E$33:E171)+E$16&lt;0.000001,0,IF($C172&gt;='H-32A-WP06 - Debt Service'!C$25,'H-32A-WP06 - Debt Service'!C$28/12,0)),"-")</f>
        <v>0</v>
      </c>
      <c r="F172" s="359">
        <f>IFERROR(IF(-SUM(F$33:F171)+F$16&lt;0.000001,0,IF($C172&gt;='H-32A-WP06 - Debt Service'!D$25,'H-32A-WP06 - Debt Service'!D$28/12,0)),"-")</f>
        <v>0</v>
      </c>
      <c r="G172" s="359">
        <f>IFERROR(IF(-SUM(G$33:G171)+G$16&lt;0.000001,0,IF($C172&gt;='H-32A-WP06 - Debt Service'!E$25,'H-32A-WP06 - Debt Service'!E$28/12,0)),"-")</f>
        <v>0</v>
      </c>
      <c r="H172" s="359">
        <f>IFERROR(IF(-SUM(H$21:H171)+H$16&lt;0.000001,0,IF($C172&gt;='H-32A-WP06 - Debt Service'!F$25,'H-32A-WP06 - Debt Service'!F$28/12,0)),"-")</f>
        <v>0</v>
      </c>
      <c r="I172" s="359">
        <f>IFERROR(IF(-SUM(I$21:I171)+I$16&lt;0.000001,0,IF($C172&gt;='H-32A-WP06 - Debt Service'!G$25,'H-32A-WP06 - Debt Service'!G$28/12,0)),"-")</f>
        <v>0</v>
      </c>
      <c r="J172" s="359">
        <f>IFERROR(IF(-SUM(J$21:J171)+J$16&lt;0.000001,0,IF($C172&gt;='H-32A-WP06 - Debt Service'!H$25,'H-32A-WP06 - Debt Service'!H$28/12,0)),"-")</f>
        <v>0</v>
      </c>
      <c r="K172" s="359">
        <f>IFERROR(IF(-SUM(K$21:K171)+K$16&lt;0.000001,0,IF($C172&gt;='H-32A-WP06 - Debt Service'!I$25,'H-32A-WP06 - Debt Service'!I$28/12,0)),"-")</f>
        <v>0</v>
      </c>
      <c r="L172" s="359">
        <f>IFERROR(IF(-SUM(L$21:L171)+L$16&lt;0.000001,0,IF($C172&gt;='H-32A-WP06 - Debt Service'!J$25,'H-32A-WP06 - Debt Service'!J$28/12,0)),"-")</f>
        <v>0</v>
      </c>
      <c r="M172" s="359">
        <f>IFERROR(IF(-SUM(M$21:M171)+M$16&lt;0.000001,0,IF($C172&gt;='H-32A-WP06 - Debt Service'!K$25,'H-32A-WP06 - Debt Service'!K$28/12,0)),"-")</f>
        <v>0</v>
      </c>
      <c r="N172" s="359">
        <f>IFERROR(IF(-SUM(N$21:N171)+N$16&lt;0.000001,0,IF($C172&gt;='H-32A-WP06 - Debt Service'!L$25,'H-32A-WP06 - Debt Service'!L$28/12,0)),"-")</f>
        <v>0</v>
      </c>
      <c r="O172" s="359">
        <f>IFERROR(IF(-SUM(O$21:O171)+O$16&lt;0.000001,0,IF($C172&gt;='H-32A-WP06 - Debt Service'!M$25,'H-32A-WP06 - Debt Service'!M$28/12,0)),"-")</f>
        <v>0</v>
      </c>
      <c r="P172" s="359">
        <f>IFERROR(IF(-SUM(P$21:P171)+P$16&lt;0.000001,0,IF($C172&gt;='H-32A-WP06 - Debt Service'!N$25,'H-32A-WP06 - Debt Service'!N$28/12,0)),"-")</f>
        <v>0</v>
      </c>
      <c r="Q172" s="449"/>
      <c r="R172" s="351">
        <f t="shared" si="9"/>
        <v>2031</v>
      </c>
      <c r="S172" s="368">
        <f t="shared" si="11"/>
        <v>48061</v>
      </c>
      <c r="T172" s="368"/>
      <c r="U172" s="359">
        <f>IFERROR(IF(-SUM(U$33:U171)+U$16&lt;0.000001,0,IF($C172&gt;='H-32A-WP06 - Debt Service'!R$25,'H-32A-WP06 - Debt Service'!R$28/12,0)),"-")</f>
        <v>0</v>
      </c>
      <c r="V172" s="359">
        <f>IFERROR(IF(-SUM(V$21:V171)+V$16&lt;0.000001,0,IF($C172&gt;='H-32A-WP06 - Debt Service'!S$25,'H-32A-WP06 - Debt Service'!S$28/12,0)),"-")</f>
        <v>0</v>
      </c>
      <c r="W172" s="359">
        <f>IFERROR(IF(-SUM(W$21:W171)+W$16&lt;0.000001,0,IF($C172&gt;='H-32A-WP06 - Debt Service'!T$25,'H-32A-WP06 - Debt Service'!T$28/12,0)),"-")</f>
        <v>0</v>
      </c>
      <c r="X172" s="359">
        <f>IFERROR(IF(-SUM(X$21:X171)+X$16&lt;0.000001,0,IF($C172&gt;='H-32A-WP06 - Debt Service'!U$25,'H-32A-WP06 - Debt Service'!U$28/12,0)),"-")</f>
        <v>0</v>
      </c>
      <c r="Y172" s="359">
        <f>IFERROR(IF(-SUM(Y$21:Y171)+Y$16&lt;0.000001,0,IF($C172&gt;='H-32A-WP06 - Debt Service'!W$25,'H-32A-WP06 - Debt Service'!V$28/12,0)),"-")</f>
        <v>0</v>
      </c>
      <c r="Z172" s="359">
        <f>IFERROR(IF(-SUM(Z$21:Z171)+Z$16&lt;0.000001,0,IF($C172&gt;='H-32A-WP06 - Debt Service'!W$25,'H-32A-WP06 - Debt Service'!W$28/12,0)),"-")</f>
        <v>0</v>
      </c>
      <c r="AA172" s="359">
        <f>IFERROR(IF(-SUM(AA$21:AA171)+AA$16&lt;0.000001,0,IF($C172&gt;='H-32A-WP06 - Debt Service'!Y$25,'H-32A-WP06 - Debt Service'!X$28/12,0)),"-")</f>
        <v>0</v>
      </c>
      <c r="AB172" s="359">
        <f>IFERROR(IF(-SUM(AB$21:AB171)+AB$16&lt;0.000001,0,IF($C172&gt;='H-32A-WP06 - Debt Service'!Y$25,'H-32A-WP06 - Debt Service'!Y$28/12,0)),"-")</f>
        <v>0</v>
      </c>
      <c r="AC172" s="359">
        <f>IFERROR(IF(-SUM(AC$21:AC171)+AC$16&lt;0.000001,0,IF($C172&gt;='H-32A-WP06 - Debt Service'!Z$25,'H-32A-WP06 - Debt Service'!Z$28/12,0)),"-")</f>
        <v>0</v>
      </c>
      <c r="AD172" s="359">
        <f>IFERROR(IF(-SUM(AD$21:AD171)+AD$16&lt;0.000001,0,IF($C172&gt;='H-32A-WP06 - Debt Service'!AB$25,'H-32A-WP06 - Debt Service'!AA$28/12,0)),"-")</f>
        <v>0</v>
      </c>
      <c r="AE172" s="359">
        <f>IFERROR(IF(-SUM(AE$21:AE171)+AE$16&lt;0.000001,0,IF($C172&gt;='H-32A-WP06 - Debt Service'!AC$25,'H-32A-WP06 - Debt Service'!AB$28/12,0)),"-")</f>
        <v>0</v>
      </c>
      <c r="AF172" s="359">
        <f>IFERROR(IF(-SUM(AF$21:AF171)+AF$16&lt;0.000001,0,IF($C172&gt;='H-32A-WP06 - Debt Service'!AD$25,'H-32A-WP06 - Debt Service'!AC$28/12,0)),"-")</f>
        <v>0</v>
      </c>
    </row>
    <row r="173" spans="2:32">
      <c r="B173" s="351">
        <f t="shared" si="8"/>
        <v>2031</v>
      </c>
      <c r="C173" s="368">
        <f t="shared" si="10"/>
        <v>48092</v>
      </c>
      <c r="D173" s="735">
        <v>21124.236629516086</v>
      </c>
      <c r="E173" s="359">
        <f>IFERROR(IF(-SUM(E$33:E172)+E$16&lt;0.000001,0,IF($C173&gt;='H-32A-WP06 - Debt Service'!C$25,'H-32A-WP06 - Debt Service'!C$28/12,0)),"-")</f>
        <v>0</v>
      </c>
      <c r="F173" s="359">
        <f>IFERROR(IF(-SUM(F$33:F172)+F$16&lt;0.000001,0,IF($C173&gt;='H-32A-WP06 - Debt Service'!D$25,'H-32A-WP06 - Debt Service'!D$28/12,0)),"-")</f>
        <v>0</v>
      </c>
      <c r="G173" s="359">
        <f>IFERROR(IF(-SUM(G$33:G172)+G$16&lt;0.000001,0,IF($C173&gt;='H-32A-WP06 - Debt Service'!E$25,'H-32A-WP06 - Debt Service'!E$28/12,0)),"-")</f>
        <v>0</v>
      </c>
      <c r="H173" s="359">
        <f>IFERROR(IF(-SUM(H$21:H172)+H$16&lt;0.000001,0,IF($C173&gt;='H-32A-WP06 - Debt Service'!F$25,'H-32A-WP06 - Debt Service'!F$28/12,0)),"-")</f>
        <v>0</v>
      </c>
      <c r="I173" s="359">
        <f>IFERROR(IF(-SUM(I$21:I172)+I$16&lt;0.000001,0,IF($C173&gt;='H-32A-WP06 - Debt Service'!G$25,'H-32A-WP06 - Debt Service'!G$28/12,0)),"-")</f>
        <v>0</v>
      </c>
      <c r="J173" s="359">
        <f>IFERROR(IF(-SUM(J$21:J172)+J$16&lt;0.000001,0,IF($C173&gt;='H-32A-WP06 - Debt Service'!H$25,'H-32A-WP06 - Debt Service'!H$28/12,0)),"-")</f>
        <v>0</v>
      </c>
      <c r="K173" s="359">
        <f>IFERROR(IF(-SUM(K$21:K172)+K$16&lt;0.000001,0,IF($C173&gt;='H-32A-WP06 - Debt Service'!I$25,'H-32A-WP06 - Debt Service'!I$28/12,0)),"-")</f>
        <v>0</v>
      </c>
      <c r="L173" s="359">
        <f>IFERROR(IF(-SUM(L$21:L172)+L$16&lt;0.000001,0,IF($C173&gt;='H-32A-WP06 - Debt Service'!J$25,'H-32A-WP06 - Debt Service'!J$28/12,0)),"-")</f>
        <v>0</v>
      </c>
      <c r="M173" s="359">
        <f>IFERROR(IF(-SUM(M$21:M172)+M$16&lt;0.000001,0,IF($C173&gt;='H-32A-WP06 - Debt Service'!K$25,'H-32A-WP06 - Debt Service'!K$28/12,0)),"-")</f>
        <v>0</v>
      </c>
      <c r="N173" s="359">
        <f>IFERROR(IF(-SUM(N$21:N172)+N$16&lt;0.000001,0,IF($C173&gt;='H-32A-WP06 - Debt Service'!L$25,'H-32A-WP06 - Debt Service'!L$28/12,0)),"-")</f>
        <v>0</v>
      </c>
      <c r="O173" s="359">
        <f>IFERROR(IF(-SUM(O$21:O172)+O$16&lt;0.000001,0,IF($C173&gt;='H-32A-WP06 - Debt Service'!M$25,'H-32A-WP06 - Debt Service'!M$28/12,0)),"-")</f>
        <v>0</v>
      </c>
      <c r="P173" s="359">
        <f>IFERROR(IF(-SUM(P$21:P172)+P$16&lt;0.000001,0,IF($C173&gt;='H-32A-WP06 - Debt Service'!N$25,'H-32A-WP06 - Debt Service'!N$28/12,0)),"-")</f>
        <v>0</v>
      </c>
      <c r="Q173" s="449"/>
      <c r="R173" s="351">
        <f t="shared" si="9"/>
        <v>2031</v>
      </c>
      <c r="S173" s="368">
        <f t="shared" si="11"/>
        <v>48092</v>
      </c>
      <c r="T173" s="368"/>
      <c r="U173" s="359">
        <f>IFERROR(IF(-SUM(U$33:U172)+U$16&lt;0.000001,0,IF($C173&gt;='H-32A-WP06 - Debt Service'!R$25,'H-32A-WP06 - Debt Service'!R$28/12,0)),"-")</f>
        <v>0</v>
      </c>
      <c r="V173" s="359">
        <f>IFERROR(IF(-SUM(V$21:V172)+V$16&lt;0.000001,0,IF($C173&gt;='H-32A-WP06 - Debt Service'!S$25,'H-32A-WP06 - Debt Service'!S$28/12,0)),"-")</f>
        <v>0</v>
      </c>
      <c r="W173" s="359">
        <f>IFERROR(IF(-SUM(W$21:W172)+W$16&lt;0.000001,0,IF($C173&gt;='H-32A-WP06 - Debt Service'!T$25,'H-32A-WP06 - Debt Service'!T$28/12,0)),"-")</f>
        <v>0</v>
      </c>
      <c r="X173" s="359">
        <f>IFERROR(IF(-SUM(X$21:X172)+X$16&lt;0.000001,0,IF($C173&gt;='H-32A-WP06 - Debt Service'!U$25,'H-32A-WP06 - Debt Service'!U$28/12,0)),"-")</f>
        <v>0</v>
      </c>
      <c r="Y173" s="359">
        <f>IFERROR(IF(-SUM(Y$21:Y172)+Y$16&lt;0.000001,0,IF($C173&gt;='H-32A-WP06 - Debt Service'!W$25,'H-32A-WP06 - Debt Service'!V$28/12,0)),"-")</f>
        <v>0</v>
      </c>
      <c r="Z173" s="359">
        <f>IFERROR(IF(-SUM(Z$21:Z172)+Z$16&lt;0.000001,0,IF($C173&gt;='H-32A-WP06 - Debt Service'!W$25,'H-32A-WP06 - Debt Service'!W$28/12,0)),"-")</f>
        <v>0</v>
      </c>
      <c r="AA173" s="359">
        <f>IFERROR(IF(-SUM(AA$21:AA172)+AA$16&lt;0.000001,0,IF($C173&gt;='H-32A-WP06 - Debt Service'!Y$25,'H-32A-WP06 - Debt Service'!X$28/12,0)),"-")</f>
        <v>0</v>
      </c>
      <c r="AB173" s="359">
        <f>IFERROR(IF(-SUM(AB$21:AB172)+AB$16&lt;0.000001,0,IF($C173&gt;='H-32A-WP06 - Debt Service'!Y$25,'H-32A-WP06 - Debt Service'!Y$28/12,0)),"-")</f>
        <v>0</v>
      </c>
      <c r="AC173" s="359">
        <f>IFERROR(IF(-SUM(AC$21:AC172)+AC$16&lt;0.000001,0,IF($C173&gt;='H-32A-WP06 - Debt Service'!Z$25,'H-32A-WP06 - Debt Service'!Z$28/12,0)),"-")</f>
        <v>0</v>
      </c>
      <c r="AD173" s="359">
        <f>IFERROR(IF(-SUM(AD$21:AD172)+AD$16&lt;0.000001,0,IF($C173&gt;='H-32A-WP06 - Debt Service'!AB$25,'H-32A-WP06 - Debt Service'!AA$28/12,0)),"-")</f>
        <v>0</v>
      </c>
      <c r="AE173" s="359">
        <f>IFERROR(IF(-SUM(AE$21:AE172)+AE$16&lt;0.000001,0,IF($C173&gt;='H-32A-WP06 - Debt Service'!AC$25,'H-32A-WP06 - Debt Service'!AB$28/12,0)),"-")</f>
        <v>0</v>
      </c>
      <c r="AF173" s="359">
        <f>IFERROR(IF(-SUM(AF$21:AF172)+AF$16&lt;0.000001,0,IF($C173&gt;='H-32A-WP06 - Debt Service'!AD$25,'H-32A-WP06 - Debt Service'!AC$28/12,0)),"-")</f>
        <v>0</v>
      </c>
    </row>
    <row r="174" spans="2:32">
      <c r="B174" s="351">
        <f t="shared" si="8"/>
        <v>2031</v>
      </c>
      <c r="C174" s="368">
        <f t="shared" si="10"/>
        <v>48122</v>
      </c>
      <c r="D174" s="735">
        <v>21124.236629516086</v>
      </c>
      <c r="E174" s="359">
        <f>IFERROR(IF(-SUM(E$33:E173)+E$16&lt;0.000001,0,IF($C174&gt;='H-32A-WP06 - Debt Service'!C$25,'H-32A-WP06 - Debt Service'!C$28/12,0)),"-")</f>
        <v>0</v>
      </c>
      <c r="F174" s="359">
        <f>IFERROR(IF(-SUM(F$33:F173)+F$16&lt;0.000001,0,IF($C174&gt;='H-32A-WP06 - Debt Service'!D$25,'H-32A-WP06 - Debt Service'!D$28/12,0)),"-")</f>
        <v>0</v>
      </c>
      <c r="G174" s="359">
        <f>IFERROR(IF(-SUM(G$33:G173)+G$16&lt;0.000001,0,IF($C174&gt;='H-32A-WP06 - Debt Service'!E$25,'H-32A-WP06 - Debt Service'!E$28/12,0)),"-")</f>
        <v>0</v>
      </c>
      <c r="H174" s="359">
        <f>IFERROR(IF(-SUM(H$21:H173)+H$16&lt;0.000001,0,IF($C174&gt;='H-32A-WP06 - Debt Service'!F$25,'H-32A-WP06 - Debt Service'!F$28/12,0)),"-")</f>
        <v>0</v>
      </c>
      <c r="I174" s="359">
        <f>IFERROR(IF(-SUM(I$21:I173)+I$16&lt;0.000001,0,IF($C174&gt;='H-32A-WP06 - Debt Service'!G$25,'H-32A-WP06 - Debt Service'!G$28/12,0)),"-")</f>
        <v>0</v>
      </c>
      <c r="J174" s="359">
        <f>IFERROR(IF(-SUM(J$21:J173)+J$16&lt;0.000001,0,IF($C174&gt;='H-32A-WP06 - Debt Service'!H$25,'H-32A-WP06 - Debt Service'!H$28/12,0)),"-")</f>
        <v>0</v>
      </c>
      <c r="K174" s="359">
        <f>IFERROR(IF(-SUM(K$21:K173)+K$16&lt;0.000001,0,IF($C174&gt;='H-32A-WP06 - Debt Service'!I$25,'H-32A-WP06 - Debt Service'!I$28/12,0)),"-")</f>
        <v>0</v>
      </c>
      <c r="L174" s="359">
        <f>IFERROR(IF(-SUM(L$21:L173)+L$16&lt;0.000001,0,IF($C174&gt;='H-32A-WP06 - Debt Service'!J$25,'H-32A-WP06 - Debt Service'!J$28/12,0)),"-")</f>
        <v>0</v>
      </c>
      <c r="M174" s="359">
        <f>IFERROR(IF(-SUM(M$21:M173)+M$16&lt;0.000001,0,IF($C174&gt;='H-32A-WP06 - Debt Service'!K$25,'H-32A-WP06 - Debt Service'!K$28/12,0)),"-")</f>
        <v>0</v>
      </c>
      <c r="N174" s="359">
        <f>IFERROR(IF(-SUM(N$21:N173)+N$16&lt;0.000001,0,IF($C174&gt;='H-32A-WP06 - Debt Service'!L$25,'H-32A-WP06 - Debt Service'!L$28/12,0)),"-")</f>
        <v>0</v>
      </c>
      <c r="O174" s="359">
        <f>IFERROR(IF(-SUM(O$21:O173)+O$16&lt;0.000001,0,IF($C174&gt;='H-32A-WP06 - Debt Service'!M$25,'H-32A-WP06 - Debt Service'!M$28/12,0)),"-")</f>
        <v>0</v>
      </c>
      <c r="P174" s="359">
        <f>IFERROR(IF(-SUM(P$21:P173)+P$16&lt;0.000001,0,IF($C174&gt;='H-32A-WP06 - Debt Service'!N$25,'H-32A-WP06 - Debt Service'!N$28/12,0)),"-")</f>
        <v>0</v>
      </c>
      <c r="Q174" s="449"/>
      <c r="R174" s="351">
        <f t="shared" si="9"/>
        <v>2031</v>
      </c>
      <c r="S174" s="368">
        <f t="shared" si="11"/>
        <v>48122</v>
      </c>
      <c r="T174" s="368"/>
      <c r="U174" s="359">
        <f>IFERROR(IF(-SUM(U$33:U173)+U$16&lt;0.000001,0,IF($C174&gt;='H-32A-WP06 - Debt Service'!R$25,'H-32A-WP06 - Debt Service'!R$28/12,0)),"-")</f>
        <v>0</v>
      </c>
      <c r="V174" s="359">
        <f>IFERROR(IF(-SUM(V$21:V173)+V$16&lt;0.000001,0,IF($C174&gt;='H-32A-WP06 - Debt Service'!S$25,'H-32A-WP06 - Debt Service'!S$28/12,0)),"-")</f>
        <v>0</v>
      </c>
      <c r="W174" s="359">
        <f>IFERROR(IF(-SUM(W$21:W173)+W$16&lt;0.000001,0,IF($C174&gt;='H-32A-WP06 - Debt Service'!T$25,'H-32A-WP06 - Debt Service'!T$28/12,0)),"-")</f>
        <v>0</v>
      </c>
      <c r="X174" s="359">
        <f>IFERROR(IF(-SUM(X$21:X173)+X$16&lt;0.000001,0,IF($C174&gt;='H-32A-WP06 - Debt Service'!U$25,'H-32A-WP06 - Debt Service'!U$28/12,0)),"-")</f>
        <v>0</v>
      </c>
      <c r="Y174" s="359">
        <f>IFERROR(IF(-SUM(Y$21:Y173)+Y$16&lt;0.000001,0,IF($C174&gt;='H-32A-WP06 - Debt Service'!W$25,'H-32A-WP06 - Debt Service'!V$28/12,0)),"-")</f>
        <v>0</v>
      </c>
      <c r="Z174" s="359">
        <f>IFERROR(IF(-SUM(Z$21:Z173)+Z$16&lt;0.000001,0,IF($C174&gt;='H-32A-WP06 - Debt Service'!W$25,'H-32A-WP06 - Debt Service'!W$28/12,0)),"-")</f>
        <v>0</v>
      </c>
      <c r="AA174" s="359">
        <f>IFERROR(IF(-SUM(AA$21:AA173)+AA$16&lt;0.000001,0,IF($C174&gt;='H-32A-WP06 - Debt Service'!Y$25,'H-32A-WP06 - Debt Service'!X$28/12,0)),"-")</f>
        <v>0</v>
      </c>
      <c r="AB174" s="359">
        <f>IFERROR(IF(-SUM(AB$21:AB173)+AB$16&lt;0.000001,0,IF($C174&gt;='H-32A-WP06 - Debt Service'!Y$25,'H-32A-WP06 - Debt Service'!Y$28/12,0)),"-")</f>
        <v>0</v>
      </c>
      <c r="AC174" s="359">
        <f>IFERROR(IF(-SUM(AC$21:AC173)+AC$16&lt;0.000001,0,IF($C174&gt;='H-32A-WP06 - Debt Service'!Z$25,'H-32A-WP06 - Debt Service'!Z$28/12,0)),"-")</f>
        <v>0</v>
      </c>
      <c r="AD174" s="359">
        <f>IFERROR(IF(-SUM(AD$21:AD173)+AD$16&lt;0.000001,0,IF($C174&gt;='H-32A-WP06 - Debt Service'!AB$25,'H-32A-WP06 - Debt Service'!AA$28/12,0)),"-")</f>
        <v>0</v>
      </c>
      <c r="AE174" s="359">
        <f>IFERROR(IF(-SUM(AE$21:AE173)+AE$16&lt;0.000001,0,IF($C174&gt;='H-32A-WP06 - Debt Service'!AC$25,'H-32A-WP06 - Debt Service'!AB$28/12,0)),"-")</f>
        <v>0</v>
      </c>
      <c r="AF174" s="359">
        <f>IFERROR(IF(-SUM(AF$21:AF173)+AF$16&lt;0.000001,0,IF($C174&gt;='H-32A-WP06 - Debt Service'!AD$25,'H-32A-WP06 - Debt Service'!AC$28/12,0)),"-")</f>
        <v>0</v>
      </c>
    </row>
    <row r="175" spans="2:32">
      <c r="B175" s="351">
        <f t="shared" si="8"/>
        <v>2031</v>
      </c>
      <c r="C175" s="368">
        <f t="shared" si="10"/>
        <v>48153</v>
      </c>
      <c r="D175" s="735">
        <v>21124.236629516086</v>
      </c>
      <c r="E175" s="359">
        <f>IFERROR(IF(-SUM(E$33:E174)+E$16&lt;0.000001,0,IF($C175&gt;='H-32A-WP06 - Debt Service'!C$25,'H-32A-WP06 - Debt Service'!C$28/12,0)),"-")</f>
        <v>0</v>
      </c>
      <c r="F175" s="359">
        <f>IFERROR(IF(-SUM(F$33:F174)+F$16&lt;0.000001,0,IF($C175&gt;='H-32A-WP06 - Debt Service'!D$25,'H-32A-WP06 - Debt Service'!D$28/12,0)),"-")</f>
        <v>0</v>
      </c>
      <c r="G175" s="359">
        <f>IFERROR(IF(-SUM(G$33:G174)+G$16&lt;0.000001,0,IF($C175&gt;='H-32A-WP06 - Debt Service'!E$25,'H-32A-WP06 - Debt Service'!E$28/12,0)),"-")</f>
        <v>0</v>
      </c>
      <c r="H175" s="359">
        <f>IFERROR(IF(-SUM(H$21:H174)+H$16&lt;0.000001,0,IF($C175&gt;='H-32A-WP06 - Debt Service'!F$25,'H-32A-WP06 - Debt Service'!F$28/12,0)),"-")</f>
        <v>0</v>
      </c>
      <c r="I175" s="359">
        <f>IFERROR(IF(-SUM(I$21:I174)+I$16&lt;0.000001,0,IF($C175&gt;='H-32A-WP06 - Debt Service'!G$25,'H-32A-WP06 - Debt Service'!G$28/12,0)),"-")</f>
        <v>0</v>
      </c>
      <c r="J175" s="359">
        <f>IFERROR(IF(-SUM(J$21:J174)+J$16&lt;0.000001,0,IF($C175&gt;='H-32A-WP06 - Debt Service'!H$25,'H-32A-WP06 - Debt Service'!H$28/12,0)),"-")</f>
        <v>0</v>
      </c>
      <c r="K175" s="359">
        <f>IFERROR(IF(-SUM(K$21:K174)+K$16&lt;0.000001,0,IF($C175&gt;='H-32A-WP06 - Debt Service'!I$25,'H-32A-WP06 - Debt Service'!I$28/12,0)),"-")</f>
        <v>0</v>
      </c>
      <c r="L175" s="359">
        <f>IFERROR(IF(-SUM(L$21:L174)+L$16&lt;0.000001,0,IF($C175&gt;='H-32A-WP06 - Debt Service'!J$25,'H-32A-WP06 - Debt Service'!J$28/12,0)),"-")</f>
        <v>0</v>
      </c>
      <c r="M175" s="359">
        <f>IFERROR(IF(-SUM(M$21:M174)+M$16&lt;0.000001,0,IF($C175&gt;='H-32A-WP06 - Debt Service'!K$25,'H-32A-WP06 - Debt Service'!K$28/12,0)),"-")</f>
        <v>0</v>
      </c>
      <c r="N175" s="359">
        <f>IFERROR(IF(-SUM(N$21:N174)+N$16&lt;0.000001,0,IF($C175&gt;='H-32A-WP06 - Debt Service'!L$25,'H-32A-WP06 - Debt Service'!L$28/12,0)),"-")</f>
        <v>0</v>
      </c>
      <c r="O175" s="359">
        <f>IFERROR(IF(-SUM(O$21:O174)+O$16&lt;0.000001,0,IF($C175&gt;='H-32A-WP06 - Debt Service'!M$25,'H-32A-WP06 - Debt Service'!M$28/12,0)),"-")</f>
        <v>0</v>
      </c>
      <c r="P175" s="359">
        <f>IFERROR(IF(-SUM(P$21:P174)+P$16&lt;0.000001,0,IF($C175&gt;='H-32A-WP06 - Debt Service'!N$25,'H-32A-WP06 - Debt Service'!N$28/12,0)),"-")</f>
        <v>0</v>
      </c>
      <c r="Q175" s="449"/>
      <c r="R175" s="351">
        <f t="shared" si="9"/>
        <v>2031</v>
      </c>
      <c r="S175" s="368">
        <f t="shared" si="11"/>
        <v>48153</v>
      </c>
      <c r="T175" s="368"/>
      <c r="U175" s="359">
        <f>IFERROR(IF(-SUM(U$33:U174)+U$16&lt;0.000001,0,IF($C175&gt;='H-32A-WP06 - Debt Service'!R$25,'H-32A-WP06 - Debt Service'!R$28/12,0)),"-")</f>
        <v>0</v>
      </c>
      <c r="V175" s="359">
        <f>IFERROR(IF(-SUM(V$21:V174)+V$16&lt;0.000001,0,IF($C175&gt;='H-32A-WP06 - Debt Service'!S$25,'H-32A-WP06 - Debt Service'!S$28/12,0)),"-")</f>
        <v>0</v>
      </c>
      <c r="W175" s="359">
        <f>IFERROR(IF(-SUM(W$21:W174)+W$16&lt;0.000001,0,IF($C175&gt;='H-32A-WP06 - Debt Service'!T$25,'H-32A-WP06 - Debt Service'!T$28/12,0)),"-")</f>
        <v>0</v>
      </c>
      <c r="X175" s="359">
        <f>IFERROR(IF(-SUM(X$21:X174)+X$16&lt;0.000001,0,IF($C175&gt;='H-32A-WP06 - Debt Service'!U$25,'H-32A-WP06 - Debt Service'!U$28/12,0)),"-")</f>
        <v>0</v>
      </c>
      <c r="Y175" s="359">
        <f>IFERROR(IF(-SUM(Y$21:Y174)+Y$16&lt;0.000001,0,IF($C175&gt;='H-32A-WP06 - Debt Service'!W$25,'H-32A-WP06 - Debt Service'!V$28/12,0)),"-")</f>
        <v>0</v>
      </c>
      <c r="Z175" s="359">
        <f>IFERROR(IF(-SUM(Z$21:Z174)+Z$16&lt;0.000001,0,IF($C175&gt;='H-32A-WP06 - Debt Service'!W$25,'H-32A-WP06 - Debt Service'!W$28/12,0)),"-")</f>
        <v>0</v>
      </c>
      <c r="AA175" s="359">
        <f>IFERROR(IF(-SUM(AA$21:AA174)+AA$16&lt;0.000001,0,IF($C175&gt;='H-32A-WP06 - Debt Service'!Y$25,'H-32A-WP06 - Debt Service'!X$28/12,0)),"-")</f>
        <v>0</v>
      </c>
      <c r="AB175" s="359">
        <f>IFERROR(IF(-SUM(AB$21:AB174)+AB$16&lt;0.000001,0,IF($C175&gt;='H-32A-WP06 - Debt Service'!Y$25,'H-32A-WP06 - Debt Service'!Y$28/12,0)),"-")</f>
        <v>0</v>
      </c>
      <c r="AC175" s="359">
        <f>IFERROR(IF(-SUM(AC$21:AC174)+AC$16&lt;0.000001,0,IF($C175&gt;='H-32A-WP06 - Debt Service'!Z$25,'H-32A-WP06 - Debt Service'!Z$28/12,0)),"-")</f>
        <v>0</v>
      </c>
      <c r="AD175" s="359">
        <f>IFERROR(IF(-SUM(AD$21:AD174)+AD$16&lt;0.000001,0,IF($C175&gt;='H-32A-WP06 - Debt Service'!AB$25,'H-32A-WP06 - Debt Service'!AA$28/12,0)),"-")</f>
        <v>0</v>
      </c>
      <c r="AE175" s="359">
        <f>IFERROR(IF(-SUM(AE$21:AE174)+AE$16&lt;0.000001,0,IF($C175&gt;='H-32A-WP06 - Debt Service'!AC$25,'H-32A-WP06 - Debt Service'!AB$28/12,0)),"-")</f>
        <v>0</v>
      </c>
      <c r="AF175" s="359">
        <f>IFERROR(IF(-SUM(AF$21:AF174)+AF$16&lt;0.000001,0,IF($C175&gt;='H-32A-WP06 - Debt Service'!AD$25,'H-32A-WP06 - Debt Service'!AC$28/12,0)),"-")</f>
        <v>0</v>
      </c>
    </row>
    <row r="176" spans="2:32">
      <c r="B176" s="351">
        <f t="shared" si="8"/>
        <v>2031</v>
      </c>
      <c r="C176" s="368">
        <f t="shared" si="10"/>
        <v>48183</v>
      </c>
      <c r="D176" s="735">
        <f t="shared" ref="D176:D208" si="12">SUM(E176:P176)</f>
        <v>0</v>
      </c>
      <c r="E176" s="359">
        <f>IFERROR(IF(-SUM(E$33:E175)+E$16&lt;0.000001,0,IF($C176&gt;='H-32A-WP06 - Debt Service'!C$25,'H-32A-WP06 - Debt Service'!C$28/12,0)),"-")</f>
        <v>0</v>
      </c>
      <c r="F176" s="359">
        <f>IFERROR(IF(-SUM(F$33:F175)+F$16&lt;0.000001,0,IF($C176&gt;='H-32A-WP06 - Debt Service'!D$25,'H-32A-WP06 - Debt Service'!D$28/12,0)),"-")</f>
        <v>0</v>
      </c>
      <c r="G176" s="359">
        <f>IFERROR(IF(-SUM(G$33:G175)+G$16&lt;0.000001,0,IF($C176&gt;='H-32A-WP06 - Debt Service'!E$25,'H-32A-WP06 - Debt Service'!E$28/12,0)),"-")</f>
        <v>0</v>
      </c>
      <c r="H176" s="359">
        <f>IFERROR(IF(-SUM(H$21:H175)+H$16&lt;0.000001,0,IF($C176&gt;='H-32A-WP06 - Debt Service'!F$25,'H-32A-WP06 - Debt Service'!F$28/12,0)),"-")</f>
        <v>0</v>
      </c>
      <c r="I176" s="359">
        <f>IFERROR(IF(-SUM(I$21:I175)+I$16&lt;0.000001,0,IF($C176&gt;='H-32A-WP06 - Debt Service'!G$25,'H-32A-WP06 - Debt Service'!G$28/12,0)),"-")</f>
        <v>0</v>
      </c>
      <c r="J176" s="359">
        <f>IFERROR(IF(-SUM(J$21:J175)+J$16&lt;0.000001,0,IF($C176&gt;='H-32A-WP06 - Debt Service'!H$25,'H-32A-WP06 - Debt Service'!H$28/12,0)),"-")</f>
        <v>0</v>
      </c>
      <c r="K176" s="359">
        <f>IFERROR(IF(-SUM(K$21:K175)+K$16&lt;0.000001,0,IF($C176&gt;='H-32A-WP06 - Debt Service'!I$25,'H-32A-WP06 - Debt Service'!I$28/12,0)),"-")</f>
        <v>0</v>
      </c>
      <c r="L176" s="359">
        <f>IFERROR(IF(-SUM(L$21:L175)+L$16&lt;0.000001,0,IF($C176&gt;='H-32A-WP06 - Debt Service'!J$25,'H-32A-WP06 - Debt Service'!J$28/12,0)),"-")</f>
        <v>0</v>
      </c>
      <c r="M176" s="359">
        <f>IFERROR(IF(-SUM(M$21:M175)+M$16&lt;0.000001,0,IF($C176&gt;='H-32A-WP06 - Debt Service'!K$25,'H-32A-WP06 - Debt Service'!K$28/12,0)),"-")</f>
        <v>0</v>
      </c>
      <c r="N176" s="359">
        <f>IFERROR(IF(-SUM(N$21:N175)+N$16&lt;0.000001,0,IF($C176&gt;='H-32A-WP06 - Debt Service'!L$25,'H-32A-WP06 - Debt Service'!L$28/12,0)),"-")</f>
        <v>0</v>
      </c>
      <c r="O176" s="359">
        <f>IFERROR(IF(-SUM(O$21:O175)+O$16&lt;0.000001,0,IF($C176&gt;='H-32A-WP06 - Debt Service'!M$25,'H-32A-WP06 - Debt Service'!M$28/12,0)),"-")</f>
        <v>0</v>
      </c>
      <c r="P176" s="359">
        <f>IFERROR(IF(-SUM(P$21:P175)+P$16&lt;0.000001,0,IF($C176&gt;='H-32A-WP06 - Debt Service'!N$25,'H-32A-WP06 - Debt Service'!N$28/12,0)),"-")</f>
        <v>0</v>
      </c>
      <c r="Q176" s="449"/>
      <c r="R176" s="351">
        <f t="shared" si="9"/>
        <v>2031</v>
      </c>
      <c r="S176" s="368">
        <f t="shared" si="11"/>
        <v>48183</v>
      </c>
      <c r="T176" s="368"/>
      <c r="U176" s="359">
        <f>IFERROR(IF(-SUM(U$33:U175)+U$16&lt;0.000001,0,IF($C176&gt;='H-32A-WP06 - Debt Service'!R$25,'H-32A-WP06 - Debt Service'!R$28/12,0)),"-")</f>
        <v>0</v>
      </c>
      <c r="V176" s="359">
        <f>IFERROR(IF(-SUM(V$21:V175)+V$16&lt;0.000001,0,IF($C176&gt;='H-32A-WP06 - Debt Service'!S$25,'H-32A-WP06 - Debt Service'!S$28/12,0)),"-")</f>
        <v>0</v>
      </c>
      <c r="W176" s="359">
        <f>IFERROR(IF(-SUM(W$21:W175)+W$16&lt;0.000001,0,IF($C176&gt;='H-32A-WP06 - Debt Service'!T$25,'H-32A-WP06 - Debt Service'!T$28/12,0)),"-")</f>
        <v>0</v>
      </c>
      <c r="X176" s="359">
        <f>IFERROR(IF(-SUM(X$21:X175)+X$16&lt;0.000001,0,IF($C176&gt;='H-32A-WP06 - Debt Service'!U$25,'H-32A-WP06 - Debt Service'!U$28/12,0)),"-")</f>
        <v>0</v>
      </c>
      <c r="Y176" s="359">
        <f>IFERROR(IF(-SUM(Y$21:Y175)+Y$16&lt;0.000001,0,IF($C176&gt;='H-32A-WP06 - Debt Service'!W$25,'H-32A-WP06 - Debt Service'!V$28/12,0)),"-")</f>
        <v>0</v>
      </c>
      <c r="Z176" s="359">
        <f>IFERROR(IF(-SUM(Z$21:Z175)+Z$16&lt;0.000001,0,IF($C176&gt;='H-32A-WP06 - Debt Service'!W$25,'H-32A-WP06 - Debt Service'!W$28/12,0)),"-")</f>
        <v>0</v>
      </c>
      <c r="AA176" s="359">
        <f>IFERROR(IF(-SUM(AA$21:AA175)+AA$16&lt;0.000001,0,IF($C176&gt;='H-32A-WP06 - Debt Service'!Y$25,'H-32A-WP06 - Debt Service'!X$28/12,0)),"-")</f>
        <v>0</v>
      </c>
      <c r="AB176" s="359">
        <f>IFERROR(IF(-SUM(AB$21:AB175)+AB$16&lt;0.000001,0,IF($C176&gt;='H-32A-WP06 - Debt Service'!Y$25,'H-32A-WP06 - Debt Service'!Y$28/12,0)),"-")</f>
        <v>0</v>
      </c>
      <c r="AC176" s="359">
        <f>IFERROR(IF(-SUM(AC$21:AC175)+AC$16&lt;0.000001,0,IF($C176&gt;='H-32A-WP06 - Debt Service'!Z$25,'H-32A-WP06 - Debt Service'!Z$28/12,0)),"-")</f>
        <v>0</v>
      </c>
      <c r="AD176" s="359">
        <f>IFERROR(IF(-SUM(AD$21:AD175)+AD$16&lt;0.000001,0,IF($C176&gt;='H-32A-WP06 - Debt Service'!AB$25,'H-32A-WP06 - Debt Service'!AA$28/12,0)),"-")</f>
        <v>0</v>
      </c>
      <c r="AE176" s="359">
        <f>IFERROR(IF(-SUM(AE$21:AE175)+AE$16&lt;0.000001,0,IF($C176&gt;='H-32A-WP06 - Debt Service'!AC$25,'H-32A-WP06 - Debt Service'!AB$28/12,0)),"-")</f>
        <v>0</v>
      </c>
      <c r="AF176" s="359">
        <f>IFERROR(IF(-SUM(AF$21:AF175)+AF$16&lt;0.000001,0,IF($C176&gt;='H-32A-WP06 - Debt Service'!AD$25,'H-32A-WP06 - Debt Service'!AC$28/12,0)),"-")</f>
        <v>0</v>
      </c>
    </row>
    <row r="177" spans="2:32">
      <c r="B177" s="351">
        <f t="shared" si="8"/>
        <v>2032</v>
      </c>
      <c r="C177" s="368">
        <f t="shared" si="10"/>
        <v>48214</v>
      </c>
      <c r="D177" s="735">
        <f t="shared" si="12"/>
        <v>0</v>
      </c>
      <c r="E177" s="359">
        <f>IFERROR(IF(-SUM(E$33:E176)+E$16&lt;0.000001,0,IF($C177&gt;='H-32A-WP06 - Debt Service'!C$25,'H-32A-WP06 - Debt Service'!C$28/12,0)),"-")</f>
        <v>0</v>
      </c>
      <c r="F177" s="359">
        <f>IFERROR(IF(-SUM(F$33:F176)+F$16&lt;0.000001,0,IF($C177&gt;='H-32A-WP06 - Debt Service'!D$25,'H-32A-WP06 - Debt Service'!D$28/12,0)),"-")</f>
        <v>0</v>
      </c>
      <c r="G177" s="359">
        <f>IFERROR(IF(-SUM(G$33:G176)+G$16&lt;0.000001,0,IF($C177&gt;='H-32A-WP06 - Debt Service'!E$25,'H-32A-WP06 - Debt Service'!E$28/12,0)),"-")</f>
        <v>0</v>
      </c>
      <c r="H177" s="359">
        <f>IFERROR(IF(-SUM(H$21:H176)+H$16&lt;0.000001,0,IF($C177&gt;='H-32A-WP06 - Debt Service'!F$25,'H-32A-WP06 - Debt Service'!F$28/12,0)),"-")</f>
        <v>0</v>
      </c>
      <c r="I177" s="359">
        <f>IFERROR(IF(-SUM(I$21:I176)+I$16&lt;0.000001,0,IF($C177&gt;='H-32A-WP06 - Debt Service'!G$25,'H-32A-WP06 - Debt Service'!G$28/12,0)),"-")</f>
        <v>0</v>
      </c>
      <c r="J177" s="359">
        <f>IFERROR(IF(-SUM(J$21:J176)+J$16&lt;0.000001,0,IF($C177&gt;='H-32A-WP06 - Debt Service'!H$25,'H-32A-WP06 - Debt Service'!H$28/12,0)),"-")</f>
        <v>0</v>
      </c>
      <c r="K177" s="359">
        <f>IFERROR(IF(-SUM(K$21:K176)+K$16&lt;0.000001,0,IF($C177&gt;='H-32A-WP06 - Debt Service'!I$25,'H-32A-WP06 - Debt Service'!I$28/12,0)),"-")</f>
        <v>0</v>
      </c>
      <c r="L177" s="359">
        <f>IFERROR(IF(-SUM(L$21:L176)+L$16&lt;0.000001,0,IF($C177&gt;='H-32A-WP06 - Debt Service'!J$25,'H-32A-WP06 - Debt Service'!J$28/12,0)),"-")</f>
        <v>0</v>
      </c>
      <c r="M177" s="359">
        <f>IFERROR(IF(-SUM(M$21:M176)+M$16&lt;0.000001,0,IF($C177&gt;='H-32A-WP06 - Debt Service'!K$25,'H-32A-WP06 - Debt Service'!K$28/12,0)),"-")</f>
        <v>0</v>
      </c>
      <c r="N177" s="359">
        <f>IFERROR(IF(-SUM(N$21:N176)+N$16&lt;0.000001,0,IF($C177&gt;='H-32A-WP06 - Debt Service'!L$25,'H-32A-WP06 - Debt Service'!L$28/12,0)),"-")</f>
        <v>0</v>
      </c>
      <c r="O177" s="359">
        <f>IFERROR(IF(-SUM(O$21:O176)+O$16&lt;0.000001,0,IF($C177&gt;='H-32A-WP06 - Debt Service'!M$25,'H-32A-WP06 - Debt Service'!M$28/12,0)),"-")</f>
        <v>0</v>
      </c>
      <c r="P177" s="359">
        <f>IFERROR(IF(-SUM(P$21:P176)+P$16&lt;0.000001,0,IF($C177&gt;='H-32A-WP06 - Debt Service'!N$25,'H-32A-WP06 - Debt Service'!N$28/12,0)),"-")</f>
        <v>0</v>
      </c>
      <c r="Q177" s="449"/>
      <c r="R177" s="351">
        <f t="shared" si="9"/>
        <v>2032</v>
      </c>
      <c r="S177" s="368">
        <f t="shared" si="11"/>
        <v>48214</v>
      </c>
      <c r="T177" s="368"/>
      <c r="U177" s="359">
        <f>IFERROR(IF(-SUM(U$33:U176)+U$16&lt;0.000001,0,IF($C177&gt;='H-32A-WP06 - Debt Service'!R$25,'H-32A-WP06 - Debt Service'!R$28/12,0)),"-")</f>
        <v>0</v>
      </c>
      <c r="V177" s="359">
        <f>IFERROR(IF(-SUM(V$21:V176)+V$16&lt;0.000001,0,IF($C177&gt;='H-32A-WP06 - Debt Service'!S$25,'H-32A-WP06 - Debt Service'!S$28/12,0)),"-")</f>
        <v>0</v>
      </c>
      <c r="W177" s="359">
        <f>IFERROR(IF(-SUM(W$21:W176)+W$16&lt;0.000001,0,IF($C177&gt;='H-32A-WP06 - Debt Service'!T$25,'H-32A-WP06 - Debt Service'!T$28/12,0)),"-")</f>
        <v>0</v>
      </c>
      <c r="X177" s="359">
        <f>IFERROR(IF(-SUM(X$21:X176)+X$16&lt;0.000001,0,IF($C177&gt;='H-32A-WP06 - Debt Service'!U$25,'H-32A-WP06 - Debt Service'!U$28/12,0)),"-")</f>
        <v>0</v>
      </c>
      <c r="Y177" s="359">
        <f>IFERROR(IF(-SUM(Y$21:Y176)+Y$16&lt;0.000001,0,IF($C177&gt;='H-32A-WP06 - Debt Service'!W$25,'H-32A-WP06 - Debt Service'!V$28/12,0)),"-")</f>
        <v>0</v>
      </c>
      <c r="Z177" s="359">
        <f>IFERROR(IF(-SUM(Z$21:Z176)+Z$16&lt;0.000001,0,IF($C177&gt;='H-32A-WP06 - Debt Service'!W$25,'H-32A-WP06 - Debt Service'!W$28/12,0)),"-")</f>
        <v>0</v>
      </c>
      <c r="AA177" s="359">
        <f>IFERROR(IF(-SUM(AA$21:AA176)+AA$16&lt;0.000001,0,IF($C177&gt;='H-32A-WP06 - Debt Service'!Y$25,'H-32A-WP06 - Debt Service'!X$28/12,0)),"-")</f>
        <v>0</v>
      </c>
      <c r="AB177" s="359">
        <f>IFERROR(IF(-SUM(AB$21:AB176)+AB$16&lt;0.000001,0,IF($C177&gt;='H-32A-WP06 - Debt Service'!Y$25,'H-32A-WP06 - Debt Service'!Y$28/12,0)),"-")</f>
        <v>0</v>
      </c>
      <c r="AC177" s="359">
        <f>IFERROR(IF(-SUM(AC$21:AC176)+AC$16&lt;0.000001,0,IF($C177&gt;='H-32A-WP06 - Debt Service'!Z$25,'H-32A-WP06 - Debt Service'!Z$28/12,0)),"-")</f>
        <v>0</v>
      </c>
      <c r="AD177" s="359">
        <f>IFERROR(IF(-SUM(AD$21:AD176)+AD$16&lt;0.000001,0,IF($C177&gt;='H-32A-WP06 - Debt Service'!AB$25,'H-32A-WP06 - Debt Service'!AA$28/12,0)),"-")</f>
        <v>0</v>
      </c>
      <c r="AE177" s="359">
        <f>IFERROR(IF(-SUM(AE$21:AE176)+AE$16&lt;0.000001,0,IF($C177&gt;='H-32A-WP06 - Debt Service'!AC$25,'H-32A-WP06 - Debt Service'!AB$28/12,0)),"-")</f>
        <v>0</v>
      </c>
      <c r="AF177" s="359">
        <f>IFERROR(IF(-SUM(AF$21:AF176)+AF$16&lt;0.000001,0,IF($C177&gt;='H-32A-WP06 - Debt Service'!AD$25,'H-32A-WP06 - Debt Service'!AC$28/12,0)),"-")</f>
        <v>0</v>
      </c>
    </row>
    <row r="178" spans="2:32">
      <c r="B178" s="351">
        <f t="shared" si="8"/>
        <v>2032</v>
      </c>
      <c r="C178" s="368">
        <f t="shared" si="10"/>
        <v>48245</v>
      </c>
      <c r="D178" s="735">
        <f t="shared" si="12"/>
        <v>0</v>
      </c>
      <c r="E178" s="359">
        <f>IFERROR(IF(-SUM(E$33:E177)+E$16&lt;0.000001,0,IF($C178&gt;='H-32A-WP06 - Debt Service'!C$25,'H-32A-WP06 - Debt Service'!C$28/12,0)),"-")</f>
        <v>0</v>
      </c>
      <c r="F178" s="359">
        <f>IFERROR(IF(-SUM(F$33:F177)+F$16&lt;0.000001,0,IF($C178&gt;='H-32A-WP06 - Debt Service'!D$25,'H-32A-WP06 - Debt Service'!D$28/12,0)),"-")</f>
        <v>0</v>
      </c>
      <c r="G178" s="359">
        <f>IFERROR(IF(-SUM(G$33:G177)+G$16&lt;0.000001,0,IF($C178&gt;='H-32A-WP06 - Debt Service'!E$25,'H-32A-WP06 - Debt Service'!E$28/12,0)),"-")</f>
        <v>0</v>
      </c>
      <c r="H178" s="359">
        <f>IFERROR(IF(-SUM(H$21:H177)+H$16&lt;0.000001,0,IF($C178&gt;='H-32A-WP06 - Debt Service'!F$25,'H-32A-WP06 - Debt Service'!F$28/12,0)),"-")</f>
        <v>0</v>
      </c>
      <c r="I178" s="359">
        <f>IFERROR(IF(-SUM(I$21:I177)+I$16&lt;0.000001,0,IF($C178&gt;='H-32A-WP06 - Debt Service'!G$25,'H-32A-WP06 - Debt Service'!G$28/12,0)),"-")</f>
        <v>0</v>
      </c>
      <c r="J178" s="359">
        <f>IFERROR(IF(-SUM(J$21:J177)+J$16&lt;0.000001,0,IF($C178&gt;='H-32A-WP06 - Debt Service'!H$25,'H-32A-WP06 - Debt Service'!H$28/12,0)),"-")</f>
        <v>0</v>
      </c>
      <c r="K178" s="359">
        <f>IFERROR(IF(-SUM(K$21:K177)+K$16&lt;0.000001,0,IF($C178&gt;='H-32A-WP06 - Debt Service'!I$25,'H-32A-WP06 - Debt Service'!I$28/12,0)),"-")</f>
        <v>0</v>
      </c>
      <c r="L178" s="359">
        <f>IFERROR(IF(-SUM(L$21:L177)+L$16&lt;0.000001,0,IF($C178&gt;='H-32A-WP06 - Debt Service'!J$25,'H-32A-WP06 - Debt Service'!J$28/12,0)),"-")</f>
        <v>0</v>
      </c>
      <c r="M178" s="359">
        <f>IFERROR(IF(-SUM(M$21:M177)+M$16&lt;0.000001,0,IF($C178&gt;='H-32A-WP06 - Debt Service'!K$25,'H-32A-WP06 - Debt Service'!K$28/12,0)),"-")</f>
        <v>0</v>
      </c>
      <c r="N178" s="359">
        <f>IFERROR(IF(-SUM(N$21:N177)+N$16&lt;0.000001,0,IF($C178&gt;='H-32A-WP06 - Debt Service'!L$25,'H-32A-WP06 - Debt Service'!L$28/12,0)),"-")</f>
        <v>0</v>
      </c>
      <c r="O178" s="359">
        <f>IFERROR(IF(-SUM(O$21:O177)+O$16&lt;0.000001,0,IF($C178&gt;='H-32A-WP06 - Debt Service'!M$25,'H-32A-WP06 - Debt Service'!M$28/12,0)),"-")</f>
        <v>0</v>
      </c>
      <c r="P178" s="359">
        <f>IFERROR(IF(-SUM(P$21:P177)+P$16&lt;0.000001,0,IF($C178&gt;='H-32A-WP06 - Debt Service'!N$25,'H-32A-WP06 - Debt Service'!N$28/12,0)),"-")</f>
        <v>0</v>
      </c>
      <c r="Q178" s="449"/>
      <c r="R178" s="351">
        <f t="shared" si="9"/>
        <v>2032</v>
      </c>
      <c r="S178" s="368">
        <f t="shared" si="11"/>
        <v>48245</v>
      </c>
      <c r="T178" s="368"/>
      <c r="U178" s="359">
        <f>IFERROR(IF(-SUM(U$33:U177)+U$16&lt;0.000001,0,IF($C178&gt;='H-32A-WP06 - Debt Service'!R$25,'H-32A-WP06 - Debt Service'!R$28/12,0)),"-")</f>
        <v>0</v>
      </c>
      <c r="V178" s="359">
        <f>IFERROR(IF(-SUM(V$21:V177)+V$16&lt;0.000001,0,IF($C178&gt;='H-32A-WP06 - Debt Service'!S$25,'H-32A-WP06 - Debt Service'!S$28/12,0)),"-")</f>
        <v>0</v>
      </c>
      <c r="W178" s="359">
        <f>IFERROR(IF(-SUM(W$21:W177)+W$16&lt;0.000001,0,IF($C178&gt;='H-32A-WP06 - Debt Service'!T$25,'H-32A-WP06 - Debt Service'!T$28/12,0)),"-")</f>
        <v>0</v>
      </c>
      <c r="X178" s="359">
        <f>IFERROR(IF(-SUM(X$21:X177)+X$16&lt;0.000001,0,IF($C178&gt;='H-32A-WP06 - Debt Service'!U$25,'H-32A-WP06 - Debt Service'!U$28/12,0)),"-")</f>
        <v>0</v>
      </c>
      <c r="Y178" s="359">
        <f>IFERROR(IF(-SUM(Y$21:Y177)+Y$16&lt;0.000001,0,IF($C178&gt;='H-32A-WP06 - Debt Service'!W$25,'H-32A-WP06 - Debt Service'!V$28/12,0)),"-")</f>
        <v>0</v>
      </c>
      <c r="Z178" s="359">
        <f>IFERROR(IF(-SUM(Z$21:Z177)+Z$16&lt;0.000001,0,IF($C178&gt;='H-32A-WP06 - Debt Service'!W$25,'H-32A-WP06 - Debt Service'!W$28/12,0)),"-")</f>
        <v>0</v>
      </c>
      <c r="AA178" s="359">
        <f>IFERROR(IF(-SUM(AA$21:AA177)+AA$16&lt;0.000001,0,IF($C178&gt;='H-32A-WP06 - Debt Service'!Y$25,'H-32A-WP06 - Debt Service'!X$28/12,0)),"-")</f>
        <v>0</v>
      </c>
      <c r="AB178" s="359">
        <f>IFERROR(IF(-SUM(AB$21:AB177)+AB$16&lt;0.000001,0,IF($C178&gt;='H-32A-WP06 - Debt Service'!Y$25,'H-32A-WP06 - Debt Service'!Y$28/12,0)),"-")</f>
        <v>0</v>
      </c>
      <c r="AC178" s="359">
        <f>IFERROR(IF(-SUM(AC$21:AC177)+AC$16&lt;0.000001,0,IF($C178&gt;='H-32A-WP06 - Debt Service'!Z$25,'H-32A-WP06 - Debt Service'!Z$28/12,0)),"-")</f>
        <v>0</v>
      </c>
      <c r="AD178" s="359">
        <f>IFERROR(IF(-SUM(AD$21:AD177)+AD$16&lt;0.000001,0,IF($C178&gt;='H-32A-WP06 - Debt Service'!AB$25,'H-32A-WP06 - Debt Service'!AA$28/12,0)),"-")</f>
        <v>0</v>
      </c>
      <c r="AE178" s="359">
        <f>IFERROR(IF(-SUM(AE$21:AE177)+AE$16&lt;0.000001,0,IF($C178&gt;='H-32A-WP06 - Debt Service'!AC$25,'H-32A-WP06 - Debt Service'!AB$28/12,0)),"-")</f>
        <v>0</v>
      </c>
      <c r="AF178" s="359">
        <f>IFERROR(IF(-SUM(AF$21:AF177)+AF$16&lt;0.000001,0,IF($C178&gt;='H-32A-WP06 - Debt Service'!AD$25,'H-32A-WP06 - Debt Service'!AC$28/12,0)),"-")</f>
        <v>0</v>
      </c>
    </row>
    <row r="179" spans="2:32">
      <c r="B179" s="351">
        <f t="shared" si="8"/>
        <v>2032</v>
      </c>
      <c r="C179" s="368">
        <f t="shared" si="10"/>
        <v>48274</v>
      </c>
      <c r="D179" s="735">
        <f t="shared" si="12"/>
        <v>0</v>
      </c>
      <c r="E179" s="359">
        <f>IFERROR(IF(-SUM(E$33:E178)+E$16&lt;0.000001,0,IF($C179&gt;='H-32A-WP06 - Debt Service'!C$25,'H-32A-WP06 - Debt Service'!C$28/12,0)),"-")</f>
        <v>0</v>
      </c>
      <c r="F179" s="359">
        <f>IFERROR(IF(-SUM(F$33:F178)+F$16&lt;0.000001,0,IF($C179&gt;='H-32A-WP06 - Debt Service'!D$25,'H-32A-WP06 - Debt Service'!D$28/12,0)),"-")</f>
        <v>0</v>
      </c>
      <c r="G179" s="359">
        <f>IFERROR(IF(-SUM(G$33:G178)+G$16&lt;0.000001,0,IF($C179&gt;='H-32A-WP06 - Debt Service'!E$25,'H-32A-WP06 - Debt Service'!E$28/12,0)),"-")</f>
        <v>0</v>
      </c>
      <c r="H179" s="359">
        <f>IFERROR(IF(-SUM(H$21:H178)+H$16&lt;0.000001,0,IF($C179&gt;='H-32A-WP06 - Debt Service'!F$25,'H-32A-WP06 - Debt Service'!F$28/12,0)),"-")</f>
        <v>0</v>
      </c>
      <c r="I179" s="359">
        <f>IFERROR(IF(-SUM(I$21:I178)+I$16&lt;0.000001,0,IF($C179&gt;='H-32A-WP06 - Debt Service'!G$25,'H-32A-WP06 - Debt Service'!G$28/12,0)),"-")</f>
        <v>0</v>
      </c>
      <c r="J179" s="359">
        <f>IFERROR(IF(-SUM(J$21:J178)+J$16&lt;0.000001,0,IF($C179&gt;='H-32A-WP06 - Debt Service'!H$25,'H-32A-WP06 - Debt Service'!H$28/12,0)),"-")</f>
        <v>0</v>
      </c>
      <c r="K179" s="359">
        <f>IFERROR(IF(-SUM(K$21:K178)+K$16&lt;0.000001,0,IF($C179&gt;='H-32A-WP06 - Debt Service'!I$25,'H-32A-WP06 - Debt Service'!I$28/12,0)),"-")</f>
        <v>0</v>
      </c>
      <c r="L179" s="359">
        <f>IFERROR(IF(-SUM(L$21:L178)+L$16&lt;0.000001,0,IF($C179&gt;='H-32A-WP06 - Debt Service'!J$25,'H-32A-WP06 - Debt Service'!J$28/12,0)),"-")</f>
        <v>0</v>
      </c>
      <c r="M179" s="359">
        <f>IFERROR(IF(-SUM(M$21:M178)+M$16&lt;0.000001,0,IF($C179&gt;='H-32A-WP06 - Debt Service'!K$25,'H-32A-WP06 - Debt Service'!K$28/12,0)),"-")</f>
        <v>0</v>
      </c>
      <c r="N179" s="359">
        <f>IFERROR(IF(-SUM(N$21:N178)+N$16&lt;0.000001,0,IF($C179&gt;='H-32A-WP06 - Debt Service'!L$25,'H-32A-WP06 - Debt Service'!L$28/12,0)),"-")</f>
        <v>0</v>
      </c>
      <c r="O179" s="359">
        <f>IFERROR(IF(-SUM(O$21:O178)+O$16&lt;0.000001,0,IF($C179&gt;='H-32A-WP06 - Debt Service'!M$25,'H-32A-WP06 - Debt Service'!M$28/12,0)),"-")</f>
        <v>0</v>
      </c>
      <c r="P179" s="359">
        <f>IFERROR(IF(-SUM(P$21:P178)+P$16&lt;0.000001,0,IF($C179&gt;='H-32A-WP06 - Debt Service'!N$25,'H-32A-WP06 - Debt Service'!N$28/12,0)),"-")</f>
        <v>0</v>
      </c>
      <c r="Q179" s="449"/>
      <c r="R179" s="351">
        <f t="shared" si="9"/>
        <v>2032</v>
      </c>
      <c r="S179" s="368">
        <f t="shared" si="11"/>
        <v>48274</v>
      </c>
      <c r="T179" s="368"/>
      <c r="U179" s="359">
        <f>IFERROR(IF(-SUM(U$33:U178)+U$16&lt;0.000001,0,IF($C179&gt;='H-32A-WP06 - Debt Service'!R$25,'H-32A-WP06 - Debt Service'!R$28/12,0)),"-")</f>
        <v>0</v>
      </c>
      <c r="V179" s="359">
        <f>IFERROR(IF(-SUM(V$21:V178)+V$16&lt;0.000001,0,IF($C179&gt;='H-32A-WP06 - Debt Service'!S$25,'H-32A-WP06 - Debt Service'!S$28/12,0)),"-")</f>
        <v>0</v>
      </c>
      <c r="W179" s="359">
        <f>IFERROR(IF(-SUM(W$21:W178)+W$16&lt;0.000001,0,IF($C179&gt;='H-32A-WP06 - Debt Service'!T$25,'H-32A-WP06 - Debt Service'!T$28/12,0)),"-")</f>
        <v>0</v>
      </c>
      <c r="X179" s="359">
        <f>IFERROR(IF(-SUM(X$21:X178)+X$16&lt;0.000001,0,IF($C179&gt;='H-32A-WP06 - Debt Service'!U$25,'H-32A-WP06 - Debt Service'!U$28/12,0)),"-")</f>
        <v>0</v>
      </c>
      <c r="Y179" s="359">
        <f>IFERROR(IF(-SUM(Y$21:Y178)+Y$16&lt;0.000001,0,IF($C179&gt;='H-32A-WP06 - Debt Service'!W$25,'H-32A-WP06 - Debt Service'!V$28/12,0)),"-")</f>
        <v>0</v>
      </c>
      <c r="Z179" s="359">
        <f>IFERROR(IF(-SUM(Z$21:Z178)+Z$16&lt;0.000001,0,IF($C179&gt;='H-32A-WP06 - Debt Service'!W$25,'H-32A-WP06 - Debt Service'!W$28/12,0)),"-")</f>
        <v>0</v>
      </c>
      <c r="AA179" s="359">
        <f>IFERROR(IF(-SUM(AA$21:AA178)+AA$16&lt;0.000001,0,IF($C179&gt;='H-32A-WP06 - Debt Service'!Y$25,'H-32A-WP06 - Debt Service'!X$28/12,0)),"-")</f>
        <v>0</v>
      </c>
      <c r="AB179" s="359">
        <f>IFERROR(IF(-SUM(AB$21:AB178)+AB$16&lt;0.000001,0,IF($C179&gt;='H-32A-WP06 - Debt Service'!Y$25,'H-32A-WP06 - Debt Service'!Y$28/12,0)),"-")</f>
        <v>0</v>
      </c>
      <c r="AC179" s="359">
        <f>IFERROR(IF(-SUM(AC$21:AC178)+AC$16&lt;0.000001,0,IF($C179&gt;='H-32A-WP06 - Debt Service'!Z$25,'H-32A-WP06 - Debt Service'!Z$28/12,0)),"-")</f>
        <v>0</v>
      </c>
      <c r="AD179" s="359">
        <f>IFERROR(IF(-SUM(AD$21:AD178)+AD$16&lt;0.000001,0,IF($C179&gt;='H-32A-WP06 - Debt Service'!AB$25,'H-32A-WP06 - Debt Service'!AA$28/12,0)),"-")</f>
        <v>0</v>
      </c>
      <c r="AE179" s="359">
        <f>IFERROR(IF(-SUM(AE$21:AE178)+AE$16&lt;0.000001,0,IF($C179&gt;='H-32A-WP06 - Debt Service'!AC$25,'H-32A-WP06 - Debt Service'!AB$28/12,0)),"-")</f>
        <v>0</v>
      </c>
      <c r="AF179" s="359">
        <f>IFERROR(IF(-SUM(AF$21:AF178)+AF$16&lt;0.000001,0,IF($C179&gt;='H-32A-WP06 - Debt Service'!AD$25,'H-32A-WP06 - Debt Service'!AC$28/12,0)),"-")</f>
        <v>0</v>
      </c>
    </row>
    <row r="180" spans="2:32">
      <c r="B180" s="351">
        <f t="shared" si="8"/>
        <v>2032</v>
      </c>
      <c r="C180" s="368">
        <f t="shared" si="10"/>
        <v>48305</v>
      </c>
      <c r="D180" s="735">
        <f t="shared" si="12"/>
        <v>0</v>
      </c>
      <c r="E180" s="359">
        <f>IFERROR(IF(-SUM(E$33:E179)+E$16&lt;0.000001,0,IF($C180&gt;='H-32A-WP06 - Debt Service'!C$25,'H-32A-WP06 - Debt Service'!C$28/12,0)),"-")</f>
        <v>0</v>
      </c>
      <c r="F180" s="359">
        <f>IFERROR(IF(-SUM(F$33:F179)+F$16&lt;0.000001,0,IF($C180&gt;='H-32A-WP06 - Debt Service'!D$25,'H-32A-WP06 - Debt Service'!D$28/12,0)),"-")</f>
        <v>0</v>
      </c>
      <c r="G180" s="359">
        <f>IFERROR(IF(-SUM(G$33:G179)+G$16&lt;0.000001,0,IF($C180&gt;='H-32A-WP06 - Debt Service'!E$25,'H-32A-WP06 - Debt Service'!E$28/12,0)),"-")</f>
        <v>0</v>
      </c>
      <c r="H180" s="359">
        <f>IFERROR(IF(-SUM(H$21:H179)+H$16&lt;0.000001,0,IF($C180&gt;='H-32A-WP06 - Debt Service'!F$25,'H-32A-WP06 - Debt Service'!F$28/12,0)),"-")</f>
        <v>0</v>
      </c>
      <c r="I180" s="359">
        <f>IFERROR(IF(-SUM(I$21:I179)+I$16&lt;0.000001,0,IF($C180&gt;='H-32A-WP06 - Debt Service'!G$25,'H-32A-WP06 - Debt Service'!G$28/12,0)),"-")</f>
        <v>0</v>
      </c>
      <c r="J180" s="359">
        <f>IFERROR(IF(-SUM(J$21:J179)+J$16&lt;0.000001,0,IF($C180&gt;='H-32A-WP06 - Debt Service'!H$25,'H-32A-WP06 - Debt Service'!H$28/12,0)),"-")</f>
        <v>0</v>
      </c>
      <c r="K180" s="359">
        <f>IFERROR(IF(-SUM(K$21:K179)+K$16&lt;0.000001,0,IF($C180&gt;='H-32A-WP06 - Debt Service'!I$25,'H-32A-WP06 - Debt Service'!I$28/12,0)),"-")</f>
        <v>0</v>
      </c>
      <c r="L180" s="359">
        <f>IFERROR(IF(-SUM(L$21:L179)+L$16&lt;0.000001,0,IF($C180&gt;='H-32A-WP06 - Debt Service'!J$25,'H-32A-WP06 - Debt Service'!J$28/12,0)),"-")</f>
        <v>0</v>
      </c>
      <c r="M180" s="359">
        <f>IFERROR(IF(-SUM(M$21:M179)+M$16&lt;0.000001,0,IF($C180&gt;='H-32A-WP06 - Debt Service'!K$25,'H-32A-WP06 - Debt Service'!K$28/12,0)),"-")</f>
        <v>0</v>
      </c>
      <c r="N180" s="359">
        <f>IFERROR(IF(-SUM(N$21:N179)+N$16&lt;0.000001,0,IF($C180&gt;='H-32A-WP06 - Debt Service'!L$25,'H-32A-WP06 - Debt Service'!L$28/12,0)),"-")</f>
        <v>0</v>
      </c>
      <c r="O180" s="359">
        <f>IFERROR(IF(-SUM(O$21:O179)+O$16&lt;0.000001,0,IF($C180&gt;='H-32A-WP06 - Debt Service'!M$25,'H-32A-WP06 - Debt Service'!M$28/12,0)),"-")</f>
        <v>0</v>
      </c>
      <c r="P180" s="359">
        <f>IFERROR(IF(-SUM(P$21:P179)+P$16&lt;0.000001,0,IF($C180&gt;='H-32A-WP06 - Debt Service'!N$25,'H-32A-WP06 - Debt Service'!N$28/12,0)),"-")</f>
        <v>0</v>
      </c>
      <c r="Q180" s="449"/>
      <c r="R180" s="351">
        <f t="shared" si="9"/>
        <v>2032</v>
      </c>
      <c r="S180" s="368">
        <f t="shared" si="11"/>
        <v>48305</v>
      </c>
      <c r="T180" s="368"/>
      <c r="U180" s="359">
        <f>IFERROR(IF(-SUM(U$33:U179)+U$16&lt;0.000001,0,IF($C180&gt;='H-32A-WP06 - Debt Service'!R$25,'H-32A-WP06 - Debt Service'!R$28/12,0)),"-")</f>
        <v>0</v>
      </c>
      <c r="V180" s="359">
        <f>IFERROR(IF(-SUM(V$21:V179)+V$16&lt;0.000001,0,IF($C180&gt;='H-32A-WP06 - Debt Service'!S$25,'H-32A-WP06 - Debt Service'!S$28/12,0)),"-")</f>
        <v>0</v>
      </c>
      <c r="W180" s="359">
        <f>IFERROR(IF(-SUM(W$21:W179)+W$16&lt;0.000001,0,IF($C180&gt;='H-32A-WP06 - Debt Service'!T$25,'H-32A-WP06 - Debt Service'!T$28/12,0)),"-")</f>
        <v>0</v>
      </c>
      <c r="X180" s="359">
        <f>IFERROR(IF(-SUM(X$21:X179)+X$16&lt;0.000001,0,IF($C180&gt;='H-32A-WP06 - Debt Service'!U$25,'H-32A-WP06 - Debt Service'!U$28/12,0)),"-")</f>
        <v>0</v>
      </c>
      <c r="Y180" s="359">
        <f>IFERROR(IF(-SUM(Y$21:Y179)+Y$16&lt;0.000001,0,IF($C180&gt;='H-32A-WP06 - Debt Service'!W$25,'H-32A-WP06 - Debt Service'!V$28/12,0)),"-")</f>
        <v>0</v>
      </c>
      <c r="Z180" s="359">
        <f>IFERROR(IF(-SUM(Z$21:Z179)+Z$16&lt;0.000001,0,IF($C180&gt;='H-32A-WP06 - Debt Service'!W$25,'H-32A-WP06 - Debt Service'!W$28/12,0)),"-")</f>
        <v>0</v>
      </c>
      <c r="AA180" s="359">
        <f>IFERROR(IF(-SUM(AA$21:AA179)+AA$16&lt;0.000001,0,IF($C180&gt;='H-32A-WP06 - Debt Service'!Y$25,'H-32A-WP06 - Debt Service'!X$28/12,0)),"-")</f>
        <v>0</v>
      </c>
      <c r="AB180" s="359">
        <f>IFERROR(IF(-SUM(AB$21:AB179)+AB$16&lt;0.000001,0,IF($C180&gt;='H-32A-WP06 - Debt Service'!Y$25,'H-32A-WP06 - Debt Service'!Y$28/12,0)),"-")</f>
        <v>0</v>
      </c>
      <c r="AC180" s="359">
        <f>IFERROR(IF(-SUM(AC$21:AC179)+AC$16&lt;0.000001,0,IF($C180&gt;='H-32A-WP06 - Debt Service'!Z$25,'H-32A-WP06 - Debt Service'!Z$28/12,0)),"-")</f>
        <v>0</v>
      </c>
      <c r="AD180" s="359">
        <f>IFERROR(IF(-SUM(AD$21:AD179)+AD$16&lt;0.000001,0,IF($C180&gt;='H-32A-WP06 - Debt Service'!AB$25,'H-32A-WP06 - Debt Service'!AA$28/12,0)),"-")</f>
        <v>0</v>
      </c>
      <c r="AE180" s="359">
        <f>IFERROR(IF(-SUM(AE$21:AE179)+AE$16&lt;0.000001,0,IF($C180&gt;='H-32A-WP06 - Debt Service'!AC$25,'H-32A-WP06 - Debt Service'!AB$28/12,0)),"-")</f>
        <v>0</v>
      </c>
      <c r="AF180" s="359">
        <f>IFERROR(IF(-SUM(AF$21:AF179)+AF$16&lt;0.000001,0,IF($C180&gt;='H-32A-WP06 - Debt Service'!AD$25,'H-32A-WP06 - Debt Service'!AC$28/12,0)),"-")</f>
        <v>0</v>
      </c>
    </row>
    <row r="181" spans="2:32">
      <c r="B181" s="351">
        <f t="shared" si="8"/>
        <v>2032</v>
      </c>
      <c r="C181" s="368">
        <f t="shared" si="10"/>
        <v>48335</v>
      </c>
      <c r="D181" s="735">
        <f t="shared" si="12"/>
        <v>0</v>
      </c>
      <c r="E181" s="359">
        <f>IFERROR(IF(-SUM(E$33:E180)+E$16&lt;0.000001,0,IF($C181&gt;='H-32A-WP06 - Debt Service'!C$25,'H-32A-WP06 - Debt Service'!C$28/12,0)),"-")</f>
        <v>0</v>
      </c>
      <c r="F181" s="359">
        <f>IFERROR(IF(-SUM(F$33:F180)+F$16&lt;0.000001,0,IF($C181&gt;='H-32A-WP06 - Debt Service'!D$25,'H-32A-WP06 - Debt Service'!D$28/12,0)),"-")</f>
        <v>0</v>
      </c>
      <c r="G181" s="359">
        <f>IFERROR(IF(-SUM(G$33:G180)+G$16&lt;0.000001,0,IF($C181&gt;='H-32A-WP06 - Debt Service'!E$25,'H-32A-WP06 - Debt Service'!E$28/12,0)),"-")</f>
        <v>0</v>
      </c>
      <c r="H181" s="359">
        <f>IFERROR(IF(-SUM(H$21:H180)+H$16&lt;0.000001,0,IF($C181&gt;='H-32A-WP06 - Debt Service'!F$25,'H-32A-WP06 - Debt Service'!F$28/12,0)),"-")</f>
        <v>0</v>
      </c>
      <c r="I181" s="359">
        <f>IFERROR(IF(-SUM(I$21:I180)+I$16&lt;0.000001,0,IF($C181&gt;='H-32A-WP06 - Debt Service'!G$25,'H-32A-WP06 - Debt Service'!G$28/12,0)),"-")</f>
        <v>0</v>
      </c>
      <c r="J181" s="359">
        <f>IFERROR(IF(-SUM(J$21:J180)+J$16&lt;0.000001,0,IF($C181&gt;='H-32A-WP06 - Debt Service'!H$25,'H-32A-WP06 - Debt Service'!H$28/12,0)),"-")</f>
        <v>0</v>
      </c>
      <c r="K181" s="359">
        <f>IFERROR(IF(-SUM(K$21:K180)+K$16&lt;0.000001,0,IF($C181&gt;='H-32A-WP06 - Debt Service'!I$25,'H-32A-WP06 - Debt Service'!I$28/12,0)),"-")</f>
        <v>0</v>
      </c>
      <c r="L181" s="359">
        <f>IFERROR(IF(-SUM(L$21:L180)+L$16&lt;0.000001,0,IF($C181&gt;='H-32A-WP06 - Debt Service'!J$25,'H-32A-WP06 - Debt Service'!J$28/12,0)),"-")</f>
        <v>0</v>
      </c>
      <c r="M181" s="359">
        <f>IFERROR(IF(-SUM(M$21:M180)+M$16&lt;0.000001,0,IF($C181&gt;='H-32A-WP06 - Debt Service'!K$25,'H-32A-WP06 - Debt Service'!K$28/12,0)),"-")</f>
        <v>0</v>
      </c>
      <c r="N181" s="359">
        <f>IFERROR(IF(-SUM(N$21:N180)+N$16&lt;0.000001,0,IF($C181&gt;='H-32A-WP06 - Debt Service'!L$25,'H-32A-WP06 - Debt Service'!L$28/12,0)),"-")</f>
        <v>0</v>
      </c>
      <c r="O181" s="359">
        <f>IFERROR(IF(-SUM(O$21:O180)+O$16&lt;0.000001,0,IF($C181&gt;='H-32A-WP06 - Debt Service'!M$25,'H-32A-WP06 - Debt Service'!M$28/12,0)),"-")</f>
        <v>0</v>
      </c>
      <c r="P181" s="359">
        <f>IFERROR(IF(-SUM(P$21:P180)+P$16&lt;0.000001,0,IF($C181&gt;='H-32A-WP06 - Debt Service'!N$25,'H-32A-WP06 - Debt Service'!N$28/12,0)),"-")</f>
        <v>0</v>
      </c>
      <c r="Q181" s="449"/>
      <c r="R181" s="351">
        <f t="shared" si="9"/>
        <v>2032</v>
      </c>
      <c r="S181" s="368">
        <f t="shared" si="11"/>
        <v>48335</v>
      </c>
      <c r="T181" s="368"/>
      <c r="U181" s="359">
        <f>IFERROR(IF(-SUM(U$33:U180)+U$16&lt;0.000001,0,IF($C181&gt;='H-32A-WP06 - Debt Service'!R$25,'H-32A-WP06 - Debt Service'!R$28/12,0)),"-")</f>
        <v>0</v>
      </c>
      <c r="V181" s="359">
        <f>IFERROR(IF(-SUM(V$21:V180)+V$16&lt;0.000001,0,IF($C181&gt;='H-32A-WP06 - Debt Service'!S$25,'H-32A-WP06 - Debt Service'!S$28/12,0)),"-")</f>
        <v>0</v>
      </c>
      <c r="W181" s="359">
        <f>IFERROR(IF(-SUM(W$21:W180)+W$16&lt;0.000001,0,IF($C181&gt;='H-32A-WP06 - Debt Service'!T$25,'H-32A-WP06 - Debt Service'!T$28/12,0)),"-")</f>
        <v>0</v>
      </c>
      <c r="X181" s="359">
        <f>IFERROR(IF(-SUM(X$21:X180)+X$16&lt;0.000001,0,IF($C181&gt;='H-32A-WP06 - Debt Service'!U$25,'H-32A-WP06 - Debt Service'!U$28/12,0)),"-")</f>
        <v>0</v>
      </c>
      <c r="Y181" s="359">
        <f>IFERROR(IF(-SUM(Y$21:Y180)+Y$16&lt;0.000001,0,IF($C181&gt;='H-32A-WP06 - Debt Service'!W$25,'H-32A-WP06 - Debt Service'!V$28/12,0)),"-")</f>
        <v>0</v>
      </c>
      <c r="Z181" s="359">
        <f>IFERROR(IF(-SUM(Z$21:Z180)+Z$16&lt;0.000001,0,IF($C181&gt;='H-32A-WP06 - Debt Service'!W$25,'H-32A-WP06 - Debt Service'!W$28/12,0)),"-")</f>
        <v>0</v>
      </c>
      <c r="AA181" s="359">
        <f>IFERROR(IF(-SUM(AA$21:AA180)+AA$16&lt;0.000001,0,IF($C181&gt;='H-32A-WP06 - Debt Service'!Y$25,'H-32A-WP06 - Debt Service'!X$28/12,0)),"-")</f>
        <v>0</v>
      </c>
      <c r="AB181" s="359">
        <f>IFERROR(IF(-SUM(AB$21:AB180)+AB$16&lt;0.000001,0,IF($C181&gt;='H-32A-WP06 - Debt Service'!Y$25,'H-32A-WP06 - Debt Service'!Y$28/12,0)),"-")</f>
        <v>0</v>
      </c>
      <c r="AC181" s="359">
        <f>IFERROR(IF(-SUM(AC$21:AC180)+AC$16&lt;0.000001,0,IF($C181&gt;='H-32A-WP06 - Debt Service'!Z$25,'H-32A-WP06 - Debt Service'!Z$28/12,0)),"-")</f>
        <v>0</v>
      </c>
      <c r="AD181" s="359">
        <f>IFERROR(IF(-SUM(AD$21:AD180)+AD$16&lt;0.000001,0,IF($C181&gt;='H-32A-WP06 - Debt Service'!AB$25,'H-32A-WP06 - Debt Service'!AA$28/12,0)),"-")</f>
        <v>0</v>
      </c>
      <c r="AE181" s="359">
        <f>IFERROR(IF(-SUM(AE$21:AE180)+AE$16&lt;0.000001,0,IF($C181&gt;='H-32A-WP06 - Debt Service'!AC$25,'H-32A-WP06 - Debt Service'!AB$28/12,0)),"-")</f>
        <v>0</v>
      </c>
      <c r="AF181" s="359">
        <f>IFERROR(IF(-SUM(AF$21:AF180)+AF$16&lt;0.000001,0,IF($C181&gt;='H-32A-WP06 - Debt Service'!AD$25,'H-32A-WP06 - Debt Service'!AC$28/12,0)),"-")</f>
        <v>0</v>
      </c>
    </row>
    <row r="182" spans="2:32">
      <c r="B182" s="351">
        <f t="shared" si="8"/>
        <v>2032</v>
      </c>
      <c r="C182" s="368">
        <f t="shared" si="10"/>
        <v>48366</v>
      </c>
      <c r="D182" s="735">
        <f t="shared" si="12"/>
        <v>0</v>
      </c>
      <c r="E182" s="359">
        <f>IFERROR(IF(-SUM(E$33:E181)+E$16&lt;0.000001,0,IF($C182&gt;='H-32A-WP06 - Debt Service'!C$25,'H-32A-WP06 - Debt Service'!C$28/12,0)),"-")</f>
        <v>0</v>
      </c>
      <c r="F182" s="359">
        <f>IFERROR(IF(-SUM(F$33:F181)+F$16&lt;0.000001,0,IF($C182&gt;='H-32A-WP06 - Debt Service'!D$25,'H-32A-WP06 - Debt Service'!D$28/12,0)),"-")</f>
        <v>0</v>
      </c>
      <c r="G182" s="359">
        <f>IFERROR(IF(-SUM(G$33:G181)+G$16&lt;0.000001,0,IF($C182&gt;='H-32A-WP06 - Debt Service'!E$25,'H-32A-WP06 - Debt Service'!E$28/12,0)),"-")</f>
        <v>0</v>
      </c>
      <c r="H182" s="359">
        <f>IFERROR(IF(-SUM(H$21:H181)+H$16&lt;0.000001,0,IF($C182&gt;='H-32A-WP06 - Debt Service'!F$25,'H-32A-WP06 - Debt Service'!F$28/12,0)),"-")</f>
        <v>0</v>
      </c>
      <c r="I182" s="359">
        <f>IFERROR(IF(-SUM(I$21:I181)+I$16&lt;0.000001,0,IF($C182&gt;='H-32A-WP06 - Debt Service'!G$25,'H-32A-WP06 - Debt Service'!G$28/12,0)),"-")</f>
        <v>0</v>
      </c>
      <c r="J182" s="359">
        <f>IFERROR(IF(-SUM(J$21:J181)+J$16&lt;0.000001,0,IF($C182&gt;='H-32A-WP06 - Debt Service'!H$25,'H-32A-WP06 - Debt Service'!H$28/12,0)),"-")</f>
        <v>0</v>
      </c>
      <c r="K182" s="359">
        <f>IFERROR(IF(-SUM(K$21:K181)+K$16&lt;0.000001,0,IF($C182&gt;='H-32A-WP06 - Debt Service'!I$25,'H-32A-WP06 - Debt Service'!I$28/12,0)),"-")</f>
        <v>0</v>
      </c>
      <c r="L182" s="359">
        <f>IFERROR(IF(-SUM(L$21:L181)+L$16&lt;0.000001,0,IF($C182&gt;='H-32A-WP06 - Debt Service'!J$25,'H-32A-WP06 - Debt Service'!J$28/12,0)),"-")</f>
        <v>0</v>
      </c>
      <c r="M182" s="359">
        <f>IFERROR(IF(-SUM(M$21:M181)+M$16&lt;0.000001,0,IF($C182&gt;='H-32A-WP06 - Debt Service'!K$25,'H-32A-WP06 - Debt Service'!K$28/12,0)),"-")</f>
        <v>0</v>
      </c>
      <c r="N182" s="359">
        <f>IFERROR(IF(-SUM(N$21:N181)+N$16&lt;0.000001,0,IF($C182&gt;='H-32A-WP06 - Debt Service'!L$25,'H-32A-WP06 - Debt Service'!L$28/12,0)),"-")</f>
        <v>0</v>
      </c>
      <c r="O182" s="359">
        <f>IFERROR(IF(-SUM(O$21:O181)+O$16&lt;0.000001,0,IF($C182&gt;='H-32A-WP06 - Debt Service'!M$25,'H-32A-WP06 - Debt Service'!M$28/12,0)),"-")</f>
        <v>0</v>
      </c>
      <c r="P182" s="359">
        <f>IFERROR(IF(-SUM(P$21:P181)+P$16&lt;0.000001,0,IF($C182&gt;='H-32A-WP06 - Debt Service'!N$25,'H-32A-WP06 - Debt Service'!N$28/12,0)),"-")</f>
        <v>0</v>
      </c>
      <c r="Q182" s="449"/>
      <c r="R182" s="351">
        <f t="shared" si="9"/>
        <v>2032</v>
      </c>
      <c r="S182" s="368">
        <f t="shared" si="11"/>
        <v>48366</v>
      </c>
      <c r="T182" s="368"/>
      <c r="U182" s="359">
        <f>IFERROR(IF(-SUM(U$33:U181)+U$16&lt;0.000001,0,IF($C182&gt;='H-32A-WP06 - Debt Service'!R$25,'H-32A-WP06 - Debt Service'!R$28/12,0)),"-")</f>
        <v>0</v>
      </c>
      <c r="V182" s="359">
        <f>IFERROR(IF(-SUM(V$21:V181)+V$16&lt;0.000001,0,IF($C182&gt;='H-32A-WP06 - Debt Service'!S$25,'H-32A-WP06 - Debt Service'!S$28/12,0)),"-")</f>
        <v>0</v>
      </c>
      <c r="W182" s="359">
        <f>IFERROR(IF(-SUM(W$21:W181)+W$16&lt;0.000001,0,IF($C182&gt;='H-32A-WP06 - Debt Service'!T$25,'H-32A-WP06 - Debt Service'!T$28/12,0)),"-")</f>
        <v>0</v>
      </c>
      <c r="X182" s="359">
        <f>IFERROR(IF(-SUM(X$21:X181)+X$16&lt;0.000001,0,IF($C182&gt;='H-32A-WP06 - Debt Service'!U$25,'H-32A-WP06 - Debt Service'!U$28/12,0)),"-")</f>
        <v>0</v>
      </c>
      <c r="Y182" s="359">
        <f>IFERROR(IF(-SUM(Y$21:Y181)+Y$16&lt;0.000001,0,IF($C182&gt;='H-32A-WP06 - Debt Service'!W$25,'H-32A-WP06 - Debt Service'!V$28/12,0)),"-")</f>
        <v>0</v>
      </c>
      <c r="Z182" s="359">
        <f>IFERROR(IF(-SUM(Z$21:Z181)+Z$16&lt;0.000001,0,IF($C182&gt;='H-32A-WP06 - Debt Service'!W$25,'H-32A-WP06 - Debt Service'!W$28/12,0)),"-")</f>
        <v>0</v>
      </c>
      <c r="AA182" s="359">
        <f>IFERROR(IF(-SUM(AA$21:AA181)+AA$16&lt;0.000001,0,IF($C182&gt;='H-32A-WP06 - Debt Service'!Y$25,'H-32A-WP06 - Debt Service'!X$28/12,0)),"-")</f>
        <v>0</v>
      </c>
      <c r="AB182" s="359">
        <f>IFERROR(IF(-SUM(AB$21:AB181)+AB$16&lt;0.000001,0,IF($C182&gt;='H-32A-WP06 - Debt Service'!Y$25,'H-32A-WP06 - Debt Service'!Y$28/12,0)),"-")</f>
        <v>0</v>
      </c>
      <c r="AC182" s="359">
        <f>IFERROR(IF(-SUM(AC$21:AC181)+AC$16&lt;0.000001,0,IF($C182&gt;='H-32A-WP06 - Debt Service'!Z$25,'H-32A-WP06 - Debt Service'!Z$28/12,0)),"-")</f>
        <v>0</v>
      </c>
      <c r="AD182" s="359">
        <f>IFERROR(IF(-SUM(AD$21:AD181)+AD$16&lt;0.000001,0,IF($C182&gt;='H-32A-WP06 - Debt Service'!AB$25,'H-32A-WP06 - Debt Service'!AA$28/12,0)),"-")</f>
        <v>0</v>
      </c>
      <c r="AE182" s="359">
        <f>IFERROR(IF(-SUM(AE$21:AE181)+AE$16&lt;0.000001,0,IF($C182&gt;='H-32A-WP06 - Debt Service'!AC$25,'H-32A-WP06 - Debt Service'!AB$28/12,0)),"-")</f>
        <v>0</v>
      </c>
      <c r="AF182" s="359">
        <f>IFERROR(IF(-SUM(AF$21:AF181)+AF$16&lt;0.000001,0,IF($C182&gt;='H-32A-WP06 - Debt Service'!AD$25,'H-32A-WP06 - Debt Service'!AC$28/12,0)),"-")</f>
        <v>0</v>
      </c>
    </row>
    <row r="183" spans="2:32">
      <c r="B183" s="351">
        <f t="shared" si="8"/>
        <v>2032</v>
      </c>
      <c r="C183" s="368">
        <f t="shared" si="10"/>
        <v>48396</v>
      </c>
      <c r="D183" s="735">
        <f t="shared" si="12"/>
        <v>0</v>
      </c>
      <c r="E183" s="359">
        <f>IFERROR(IF(-SUM(E$33:E182)+E$16&lt;0.000001,0,IF($C183&gt;='H-32A-WP06 - Debt Service'!C$25,'H-32A-WP06 - Debt Service'!C$28/12,0)),"-")</f>
        <v>0</v>
      </c>
      <c r="F183" s="359">
        <f>IFERROR(IF(-SUM(F$33:F182)+F$16&lt;0.000001,0,IF($C183&gt;='H-32A-WP06 - Debt Service'!D$25,'H-32A-WP06 - Debt Service'!D$28/12,0)),"-")</f>
        <v>0</v>
      </c>
      <c r="G183" s="359">
        <f>IFERROR(IF(-SUM(G$33:G182)+G$16&lt;0.000001,0,IF($C183&gt;='H-32A-WP06 - Debt Service'!E$25,'H-32A-WP06 - Debt Service'!E$28/12,0)),"-")</f>
        <v>0</v>
      </c>
      <c r="H183" s="359">
        <f>IFERROR(IF(-SUM(H$21:H182)+H$16&lt;0.000001,0,IF($C183&gt;='H-32A-WP06 - Debt Service'!F$25,'H-32A-WP06 - Debt Service'!F$28/12,0)),"-")</f>
        <v>0</v>
      </c>
      <c r="I183" s="359">
        <f>IFERROR(IF(-SUM(I$21:I182)+I$16&lt;0.000001,0,IF($C183&gt;='H-32A-WP06 - Debt Service'!G$25,'H-32A-WP06 - Debt Service'!G$28/12,0)),"-")</f>
        <v>0</v>
      </c>
      <c r="J183" s="359">
        <f>IFERROR(IF(-SUM(J$21:J182)+J$16&lt;0.000001,0,IF($C183&gt;='H-32A-WP06 - Debt Service'!H$25,'H-32A-WP06 - Debt Service'!H$28/12,0)),"-")</f>
        <v>0</v>
      </c>
      <c r="K183" s="359">
        <f>IFERROR(IF(-SUM(K$21:K182)+K$16&lt;0.000001,0,IF($C183&gt;='H-32A-WP06 - Debt Service'!I$25,'H-32A-WP06 - Debt Service'!I$28/12,0)),"-")</f>
        <v>0</v>
      </c>
      <c r="L183" s="359">
        <f>IFERROR(IF(-SUM(L$21:L182)+L$16&lt;0.000001,0,IF($C183&gt;='H-32A-WP06 - Debt Service'!J$25,'H-32A-WP06 - Debt Service'!J$28/12,0)),"-")</f>
        <v>0</v>
      </c>
      <c r="M183" s="359">
        <f>IFERROR(IF(-SUM(M$21:M182)+M$16&lt;0.000001,0,IF($C183&gt;='H-32A-WP06 - Debt Service'!K$25,'H-32A-WP06 - Debt Service'!K$28/12,0)),"-")</f>
        <v>0</v>
      </c>
      <c r="N183" s="359">
        <f>IFERROR(IF(-SUM(N$21:N182)+N$16&lt;0.000001,0,IF($C183&gt;='H-32A-WP06 - Debt Service'!L$25,'H-32A-WP06 - Debt Service'!L$28/12,0)),"-")</f>
        <v>0</v>
      </c>
      <c r="O183" s="359">
        <f>IFERROR(IF(-SUM(O$21:O182)+O$16&lt;0.000001,0,IF($C183&gt;='H-32A-WP06 - Debt Service'!M$25,'H-32A-WP06 - Debt Service'!M$28/12,0)),"-")</f>
        <v>0</v>
      </c>
      <c r="P183" s="359">
        <f>IFERROR(IF(-SUM(P$21:P182)+P$16&lt;0.000001,0,IF($C183&gt;='H-32A-WP06 - Debt Service'!N$25,'H-32A-WP06 - Debt Service'!N$28/12,0)),"-")</f>
        <v>0</v>
      </c>
      <c r="Q183" s="449"/>
      <c r="R183" s="351">
        <f t="shared" si="9"/>
        <v>2032</v>
      </c>
      <c r="S183" s="368">
        <f t="shared" si="11"/>
        <v>48396</v>
      </c>
      <c r="T183" s="368"/>
      <c r="U183" s="359">
        <f>IFERROR(IF(-SUM(U$33:U182)+U$16&lt;0.000001,0,IF($C183&gt;='H-32A-WP06 - Debt Service'!R$25,'H-32A-WP06 - Debt Service'!R$28/12,0)),"-")</f>
        <v>0</v>
      </c>
      <c r="V183" s="359">
        <f>IFERROR(IF(-SUM(V$21:V182)+V$16&lt;0.000001,0,IF($C183&gt;='H-32A-WP06 - Debt Service'!S$25,'H-32A-WP06 - Debt Service'!S$28/12,0)),"-")</f>
        <v>0</v>
      </c>
      <c r="W183" s="359">
        <f>IFERROR(IF(-SUM(W$21:W182)+W$16&lt;0.000001,0,IF($C183&gt;='H-32A-WP06 - Debt Service'!T$25,'H-32A-WP06 - Debt Service'!T$28/12,0)),"-")</f>
        <v>0</v>
      </c>
      <c r="X183" s="359">
        <f>IFERROR(IF(-SUM(X$21:X182)+X$16&lt;0.000001,0,IF($C183&gt;='H-32A-WP06 - Debt Service'!U$25,'H-32A-WP06 - Debt Service'!U$28/12,0)),"-")</f>
        <v>0</v>
      </c>
      <c r="Y183" s="359">
        <f>IFERROR(IF(-SUM(Y$21:Y182)+Y$16&lt;0.000001,0,IF($C183&gt;='H-32A-WP06 - Debt Service'!W$25,'H-32A-WP06 - Debt Service'!V$28/12,0)),"-")</f>
        <v>0</v>
      </c>
      <c r="Z183" s="359">
        <f>IFERROR(IF(-SUM(Z$21:Z182)+Z$16&lt;0.000001,0,IF($C183&gt;='H-32A-WP06 - Debt Service'!W$25,'H-32A-WP06 - Debt Service'!W$28/12,0)),"-")</f>
        <v>0</v>
      </c>
      <c r="AA183" s="359">
        <f>IFERROR(IF(-SUM(AA$21:AA182)+AA$16&lt;0.000001,0,IF($C183&gt;='H-32A-WP06 - Debt Service'!Y$25,'H-32A-WP06 - Debt Service'!X$28/12,0)),"-")</f>
        <v>0</v>
      </c>
      <c r="AB183" s="359">
        <f>IFERROR(IF(-SUM(AB$21:AB182)+AB$16&lt;0.000001,0,IF($C183&gt;='H-32A-WP06 - Debt Service'!Y$25,'H-32A-WP06 - Debt Service'!Y$28/12,0)),"-")</f>
        <v>0</v>
      </c>
      <c r="AC183" s="359">
        <f>IFERROR(IF(-SUM(AC$21:AC182)+AC$16&lt;0.000001,0,IF($C183&gt;='H-32A-WP06 - Debt Service'!Z$25,'H-32A-WP06 - Debt Service'!Z$28/12,0)),"-")</f>
        <v>0</v>
      </c>
      <c r="AD183" s="359">
        <f>IFERROR(IF(-SUM(AD$21:AD182)+AD$16&lt;0.000001,0,IF($C183&gt;='H-32A-WP06 - Debt Service'!AB$25,'H-32A-WP06 - Debt Service'!AA$28/12,0)),"-")</f>
        <v>0</v>
      </c>
      <c r="AE183" s="359">
        <f>IFERROR(IF(-SUM(AE$21:AE182)+AE$16&lt;0.000001,0,IF($C183&gt;='H-32A-WP06 - Debt Service'!AC$25,'H-32A-WP06 - Debt Service'!AB$28/12,0)),"-")</f>
        <v>0</v>
      </c>
      <c r="AF183" s="359">
        <f>IFERROR(IF(-SUM(AF$21:AF182)+AF$16&lt;0.000001,0,IF($C183&gt;='H-32A-WP06 - Debt Service'!AD$25,'H-32A-WP06 - Debt Service'!AC$28/12,0)),"-")</f>
        <v>0</v>
      </c>
    </row>
    <row r="184" spans="2:32">
      <c r="B184" s="351">
        <f t="shared" si="8"/>
        <v>2032</v>
      </c>
      <c r="C184" s="368">
        <f t="shared" si="10"/>
        <v>48427</v>
      </c>
      <c r="D184" s="735">
        <f t="shared" si="12"/>
        <v>0</v>
      </c>
      <c r="E184" s="359">
        <f>IFERROR(IF(-SUM(E$33:E183)+E$16&lt;0.000001,0,IF($C184&gt;='H-32A-WP06 - Debt Service'!C$25,'H-32A-WP06 - Debt Service'!C$28/12,0)),"-")</f>
        <v>0</v>
      </c>
      <c r="F184" s="359">
        <f>IFERROR(IF(-SUM(F$33:F183)+F$16&lt;0.000001,0,IF($C184&gt;='H-32A-WP06 - Debt Service'!D$25,'H-32A-WP06 - Debt Service'!D$28/12,0)),"-")</f>
        <v>0</v>
      </c>
      <c r="G184" s="359">
        <f>IFERROR(IF(-SUM(G$33:G183)+G$16&lt;0.000001,0,IF($C184&gt;='H-32A-WP06 - Debt Service'!E$25,'H-32A-WP06 - Debt Service'!E$28/12,0)),"-")</f>
        <v>0</v>
      </c>
      <c r="H184" s="359">
        <f>IFERROR(IF(-SUM(H$21:H183)+H$16&lt;0.000001,0,IF($C184&gt;='H-32A-WP06 - Debt Service'!F$25,'H-32A-WP06 - Debt Service'!F$28/12,0)),"-")</f>
        <v>0</v>
      </c>
      <c r="I184" s="359">
        <f>IFERROR(IF(-SUM(I$21:I183)+I$16&lt;0.000001,0,IF($C184&gt;='H-32A-WP06 - Debt Service'!G$25,'H-32A-WP06 - Debt Service'!G$28/12,0)),"-")</f>
        <v>0</v>
      </c>
      <c r="J184" s="359">
        <f>IFERROR(IF(-SUM(J$21:J183)+J$16&lt;0.000001,0,IF($C184&gt;='H-32A-WP06 - Debt Service'!H$25,'H-32A-WP06 - Debt Service'!H$28/12,0)),"-")</f>
        <v>0</v>
      </c>
      <c r="K184" s="359">
        <f>IFERROR(IF(-SUM(K$21:K183)+K$16&lt;0.000001,0,IF($C184&gt;='H-32A-WP06 - Debt Service'!I$25,'H-32A-WP06 - Debt Service'!I$28/12,0)),"-")</f>
        <v>0</v>
      </c>
      <c r="L184" s="359">
        <f>IFERROR(IF(-SUM(L$21:L183)+L$16&lt;0.000001,0,IF($C184&gt;='H-32A-WP06 - Debt Service'!J$25,'H-32A-WP06 - Debt Service'!J$28/12,0)),"-")</f>
        <v>0</v>
      </c>
      <c r="M184" s="359">
        <f>IFERROR(IF(-SUM(M$21:M183)+M$16&lt;0.000001,0,IF($C184&gt;='H-32A-WP06 - Debt Service'!K$25,'H-32A-WP06 - Debt Service'!K$28/12,0)),"-")</f>
        <v>0</v>
      </c>
      <c r="N184" s="359">
        <f>IFERROR(IF(-SUM(N$21:N183)+N$16&lt;0.000001,0,IF($C184&gt;='H-32A-WP06 - Debt Service'!L$25,'H-32A-WP06 - Debt Service'!L$28/12,0)),"-")</f>
        <v>0</v>
      </c>
      <c r="O184" s="359">
        <f>IFERROR(IF(-SUM(O$21:O183)+O$16&lt;0.000001,0,IF($C184&gt;='H-32A-WP06 - Debt Service'!M$25,'H-32A-WP06 - Debt Service'!M$28/12,0)),"-")</f>
        <v>0</v>
      </c>
      <c r="P184" s="359">
        <f>IFERROR(IF(-SUM(P$21:P183)+P$16&lt;0.000001,0,IF($C184&gt;='H-32A-WP06 - Debt Service'!N$25,'H-32A-WP06 - Debt Service'!N$28/12,0)),"-")</f>
        <v>0</v>
      </c>
      <c r="Q184" s="449"/>
      <c r="R184" s="351">
        <f t="shared" si="9"/>
        <v>2032</v>
      </c>
      <c r="S184" s="368">
        <f t="shared" si="11"/>
        <v>48427</v>
      </c>
      <c r="T184" s="368"/>
      <c r="U184" s="359">
        <f>IFERROR(IF(-SUM(U$33:U183)+U$16&lt;0.000001,0,IF($C184&gt;='H-32A-WP06 - Debt Service'!R$25,'H-32A-WP06 - Debt Service'!R$28/12,0)),"-")</f>
        <v>0</v>
      </c>
      <c r="V184" s="359">
        <f>IFERROR(IF(-SUM(V$21:V183)+V$16&lt;0.000001,0,IF($C184&gt;='H-32A-WP06 - Debt Service'!S$25,'H-32A-WP06 - Debt Service'!S$28/12,0)),"-")</f>
        <v>0</v>
      </c>
      <c r="W184" s="359">
        <f>IFERROR(IF(-SUM(W$21:W183)+W$16&lt;0.000001,0,IF($C184&gt;='H-32A-WP06 - Debt Service'!T$25,'H-32A-WP06 - Debt Service'!T$28/12,0)),"-")</f>
        <v>0</v>
      </c>
      <c r="X184" s="359">
        <f>IFERROR(IF(-SUM(X$21:X183)+X$16&lt;0.000001,0,IF($C184&gt;='H-32A-WP06 - Debt Service'!U$25,'H-32A-WP06 - Debt Service'!U$28/12,0)),"-")</f>
        <v>0</v>
      </c>
      <c r="Y184" s="359">
        <f>IFERROR(IF(-SUM(Y$21:Y183)+Y$16&lt;0.000001,0,IF($C184&gt;='H-32A-WP06 - Debt Service'!W$25,'H-32A-WP06 - Debt Service'!V$28/12,0)),"-")</f>
        <v>0</v>
      </c>
      <c r="Z184" s="359">
        <f>IFERROR(IF(-SUM(Z$21:Z183)+Z$16&lt;0.000001,0,IF($C184&gt;='H-32A-WP06 - Debt Service'!W$25,'H-32A-WP06 - Debt Service'!W$28/12,0)),"-")</f>
        <v>0</v>
      </c>
      <c r="AA184" s="359">
        <f>IFERROR(IF(-SUM(AA$21:AA183)+AA$16&lt;0.000001,0,IF($C184&gt;='H-32A-WP06 - Debt Service'!Y$25,'H-32A-WP06 - Debt Service'!X$28/12,0)),"-")</f>
        <v>0</v>
      </c>
      <c r="AB184" s="359">
        <f>IFERROR(IF(-SUM(AB$21:AB183)+AB$16&lt;0.000001,0,IF($C184&gt;='H-32A-WP06 - Debt Service'!Y$25,'H-32A-WP06 - Debt Service'!Y$28/12,0)),"-")</f>
        <v>0</v>
      </c>
      <c r="AC184" s="359">
        <f>IFERROR(IF(-SUM(AC$21:AC183)+AC$16&lt;0.000001,0,IF($C184&gt;='H-32A-WP06 - Debt Service'!Z$25,'H-32A-WP06 - Debt Service'!Z$28/12,0)),"-")</f>
        <v>0</v>
      </c>
      <c r="AD184" s="359">
        <f>IFERROR(IF(-SUM(AD$21:AD183)+AD$16&lt;0.000001,0,IF($C184&gt;='H-32A-WP06 - Debt Service'!AB$25,'H-32A-WP06 - Debt Service'!AA$28/12,0)),"-")</f>
        <v>0</v>
      </c>
      <c r="AE184" s="359">
        <f>IFERROR(IF(-SUM(AE$21:AE183)+AE$16&lt;0.000001,0,IF($C184&gt;='H-32A-WP06 - Debt Service'!AC$25,'H-32A-WP06 - Debt Service'!AB$28/12,0)),"-")</f>
        <v>0</v>
      </c>
      <c r="AF184" s="359">
        <f>IFERROR(IF(-SUM(AF$21:AF183)+AF$16&lt;0.000001,0,IF($C184&gt;='H-32A-WP06 - Debt Service'!AD$25,'H-32A-WP06 - Debt Service'!AC$28/12,0)),"-")</f>
        <v>0</v>
      </c>
    </row>
    <row r="185" spans="2:32">
      <c r="B185" s="351">
        <f t="shared" si="8"/>
        <v>2032</v>
      </c>
      <c r="C185" s="368">
        <f t="shared" si="10"/>
        <v>48458</v>
      </c>
      <c r="D185" s="735">
        <f t="shared" si="12"/>
        <v>0</v>
      </c>
      <c r="E185" s="359">
        <f>IFERROR(IF(-SUM(E$33:E184)+E$16&lt;0.000001,0,IF($C185&gt;='H-32A-WP06 - Debt Service'!C$25,'H-32A-WP06 - Debt Service'!C$28/12,0)),"-")</f>
        <v>0</v>
      </c>
      <c r="F185" s="359">
        <f>IFERROR(IF(-SUM(F$33:F184)+F$16&lt;0.000001,0,IF($C185&gt;='H-32A-WP06 - Debt Service'!D$25,'H-32A-WP06 - Debt Service'!D$28/12,0)),"-")</f>
        <v>0</v>
      </c>
      <c r="G185" s="359">
        <f>IFERROR(IF(-SUM(G$33:G184)+G$16&lt;0.000001,0,IF($C185&gt;='H-32A-WP06 - Debt Service'!E$25,'H-32A-WP06 - Debt Service'!E$28/12,0)),"-")</f>
        <v>0</v>
      </c>
      <c r="H185" s="359">
        <f>IFERROR(IF(-SUM(H$21:H184)+H$16&lt;0.000001,0,IF($C185&gt;='H-32A-WP06 - Debt Service'!F$25,'H-32A-WP06 - Debt Service'!F$28/12,0)),"-")</f>
        <v>0</v>
      </c>
      <c r="I185" s="359">
        <f>IFERROR(IF(-SUM(I$21:I184)+I$16&lt;0.000001,0,IF($C185&gt;='H-32A-WP06 - Debt Service'!G$25,'H-32A-WP06 - Debt Service'!G$28/12,0)),"-")</f>
        <v>0</v>
      </c>
      <c r="J185" s="359">
        <f>IFERROR(IF(-SUM(J$21:J184)+J$16&lt;0.000001,0,IF($C185&gt;='H-32A-WP06 - Debt Service'!H$25,'H-32A-WP06 - Debt Service'!H$28/12,0)),"-")</f>
        <v>0</v>
      </c>
      <c r="K185" s="359">
        <f>IFERROR(IF(-SUM(K$21:K184)+K$16&lt;0.000001,0,IF($C185&gt;='H-32A-WP06 - Debt Service'!I$25,'H-32A-WP06 - Debt Service'!I$28/12,0)),"-")</f>
        <v>0</v>
      </c>
      <c r="L185" s="359">
        <f>IFERROR(IF(-SUM(L$21:L184)+L$16&lt;0.000001,0,IF($C185&gt;='H-32A-WP06 - Debt Service'!J$25,'H-32A-WP06 - Debt Service'!J$28/12,0)),"-")</f>
        <v>0</v>
      </c>
      <c r="M185" s="359">
        <f>IFERROR(IF(-SUM(M$21:M184)+M$16&lt;0.000001,0,IF($C185&gt;='H-32A-WP06 - Debt Service'!K$25,'H-32A-WP06 - Debt Service'!K$28/12,0)),"-")</f>
        <v>0</v>
      </c>
      <c r="N185" s="359">
        <f>IFERROR(IF(-SUM(N$21:N184)+N$16&lt;0.000001,0,IF($C185&gt;='H-32A-WP06 - Debt Service'!L$25,'H-32A-WP06 - Debt Service'!L$28/12,0)),"-")</f>
        <v>0</v>
      </c>
      <c r="O185" s="359">
        <f>IFERROR(IF(-SUM(O$21:O184)+O$16&lt;0.000001,0,IF($C185&gt;='H-32A-WP06 - Debt Service'!M$25,'H-32A-WP06 - Debt Service'!M$28/12,0)),"-")</f>
        <v>0</v>
      </c>
      <c r="P185" s="359">
        <f>IFERROR(IF(-SUM(P$21:P184)+P$16&lt;0.000001,0,IF($C185&gt;='H-32A-WP06 - Debt Service'!N$25,'H-32A-WP06 - Debt Service'!N$28/12,0)),"-")</f>
        <v>0</v>
      </c>
      <c r="Q185" s="449"/>
      <c r="R185" s="351">
        <f t="shared" si="9"/>
        <v>2032</v>
      </c>
      <c r="S185" s="368">
        <f t="shared" si="11"/>
        <v>48458</v>
      </c>
      <c r="T185" s="368"/>
      <c r="U185" s="359">
        <f>IFERROR(IF(-SUM(U$33:U184)+U$16&lt;0.000001,0,IF($C185&gt;='H-32A-WP06 - Debt Service'!R$25,'H-32A-WP06 - Debt Service'!R$28/12,0)),"-")</f>
        <v>0</v>
      </c>
      <c r="V185" s="359">
        <f>IFERROR(IF(-SUM(V$21:V184)+V$16&lt;0.000001,0,IF($C185&gt;='H-32A-WP06 - Debt Service'!S$25,'H-32A-WP06 - Debt Service'!S$28/12,0)),"-")</f>
        <v>0</v>
      </c>
      <c r="W185" s="359">
        <f>IFERROR(IF(-SUM(W$21:W184)+W$16&lt;0.000001,0,IF($C185&gt;='H-32A-WP06 - Debt Service'!T$25,'H-32A-WP06 - Debt Service'!T$28/12,0)),"-")</f>
        <v>0</v>
      </c>
      <c r="X185" s="359">
        <f>IFERROR(IF(-SUM(X$21:X184)+X$16&lt;0.000001,0,IF($C185&gt;='H-32A-WP06 - Debt Service'!U$25,'H-32A-WP06 - Debt Service'!U$28/12,0)),"-")</f>
        <v>0</v>
      </c>
      <c r="Y185" s="359">
        <f>IFERROR(IF(-SUM(Y$21:Y184)+Y$16&lt;0.000001,0,IF($C185&gt;='H-32A-WP06 - Debt Service'!W$25,'H-32A-WP06 - Debt Service'!V$28/12,0)),"-")</f>
        <v>0</v>
      </c>
      <c r="Z185" s="359">
        <f>IFERROR(IF(-SUM(Z$21:Z184)+Z$16&lt;0.000001,0,IF($C185&gt;='H-32A-WP06 - Debt Service'!W$25,'H-32A-WP06 - Debt Service'!W$28/12,0)),"-")</f>
        <v>0</v>
      </c>
      <c r="AA185" s="359">
        <f>IFERROR(IF(-SUM(AA$21:AA184)+AA$16&lt;0.000001,0,IF($C185&gt;='H-32A-WP06 - Debt Service'!Y$25,'H-32A-WP06 - Debt Service'!X$28/12,0)),"-")</f>
        <v>0</v>
      </c>
      <c r="AB185" s="359">
        <f>IFERROR(IF(-SUM(AB$21:AB184)+AB$16&lt;0.000001,0,IF($C185&gt;='H-32A-WP06 - Debt Service'!Y$25,'H-32A-WP06 - Debt Service'!Y$28/12,0)),"-")</f>
        <v>0</v>
      </c>
      <c r="AC185" s="359">
        <f>IFERROR(IF(-SUM(AC$21:AC184)+AC$16&lt;0.000001,0,IF($C185&gt;='H-32A-WP06 - Debt Service'!Z$25,'H-32A-WP06 - Debt Service'!Z$28/12,0)),"-")</f>
        <v>0</v>
      </c>
      <c r="AD185" s="359">
        <f>IFERROR(IF(-SUM(AD$21:AD184)+AD$16&lt;0.000001,0,IF($C185&gt;='H-32A-WP06 - Debt Service'!AB$25,'H-32A-WP06 - Debt Service'!AA$28/12,0)),"-")</f>
        <v>0</v>
      </c>
      <c r="AE185" s="359">
        <f>IFERROR(IF(-SUM(AE$21:AE184)+AE$16&lt;0.000001,0,IF($C185&gt;='H-32A-WP06 - Debt Service'!AC$25,'H-32A-WP06 - Debt Service'!AB$28/12,0)),"-")</f>
        <v>0</v>
      </c>
      <c r="AF185" s="359">
        <f>IFERROR(IF(-SUM(AF$21:AF184)+AF$16&lt;0.000001,0,IF($C185&gt;='H-32A-WP06 - Debt Service'!AD$25,'H-32A-WP06 - Debt Service'!AC$28/12,0)),"-")</f>
        <v>0</v>
      </c>
    </row>
    <row r="186" spans="2:32">
      <c r="B186" s="351">
        <f t="shared" si="8"/>
        <v>2032</v>
      </c>
      <c r="C186" s="368">
        <f t="shared" si="10"/>
        <v>48488</v>
      </c>
      <c r="D186" s="735">
        <f t="shared" si="12"/>
        <v>0</v>
      </c>
      <c r="E186" s="359">
        <f>IFERROR(IF(-SUM(E$33:E185)+E$16&lt;0.000001,0,IF($C186&gt;='H-32A-WP06 - Debt Service'!C$25,'H-32A-WP06 - Debt Service'!C$28/12,0)),"-")</f>
        <v>0</v>
      </c>
      <c r="F186" s="359">
        <f>IFERROR(IF(-SUM(F$33:F185)+F$16&lt;0.000001,0,IF($C186&gt;='H-32A-WP06 - Debt Service'!D$25,'H-32A-WP06 - Debt Service'!D$28/12,0)),"-")</f>
        <v>0</v>
      </c>
      <c r="G186" s="359">
        <f>IFERROR(IF(-SUM(G$33:G185)+G$16&lt;0.000001,0,IF($C186&gt;='H-32A-WP06 - Debt Service'!E$25,'H-32A-WP06 - Debt Service'!E$28/12,0)),"-")</f>
        <v>0</v>
      </c>
      <c r="H186" s="359">
        <f>IFERROR(IF(-SUM(H$21:H185)+H$16&lt;0.000001,0,IF($C186&gt;='H-32A-WP06 - Debt Service'!F$25,'H-32A-WP06 - Debt Service'!F$28/12,0)),"-")</f>
        <v>0</v>
      </c>
      <c r="I186" s="359">
        <f>IFERROR(IF(-SUM(I$21:I185)+I$16&lt;0.000001,0,IF($C186&gt;='H-32A-WP06 - Debt Service'!G$25,'H-32A-WP06 - Debt Service'!G$28/12,0)),"-")</f>
        <v>0</v>
      </c>
      <c r="J186" s="359">
        <f>IFERROR(IF(-SUM(J$21:J185)+J$16&lt;0.000001,0,IF($C186&gt;='H-32A-WP06 - Debt Service'!H$25,'H-32A-WP06 - Debt Service'!H$28/12,0)),"-")</f>
        <v>0</v>
      </c>
      <c r="K186" s="359">
        <f>IFERROR(IF(-SUM(K$21:K185)+K$16&lt;0.000001,0,IF($C186&gt;='H-32A-WP06 - Debt Service'!I$25,'H-32A-WP06 - Debt Service'!I$28/12,0)),"-")</f>
        <v>0</v>
      </c>
      <c r="L186" s="359">
        <f>IFERROR(IF(-SUM(L$21:L185)+L$16&lt;0.000001,0,IF($C186&gt;='H-32A-WP06 - Debt Service'!J$25,'H-32A-WP06 - Debt Service'!J$28/12,0)),"-")</f>
        <v>0</v>
      </c>
      <c r="M186" s="359">
        <f>IFERROR(IF(-SUM(M$21:M185)+M$16&lt;0.000001,0,IF($C186&gt;='H-32A-WP06 - Debt Service'!K$25,'H-32A-WP06 - Debt Service'!K$28/12,0)),"-")</f>
        <v>0</v>
      </c>
      <c r="N186" s="359">
        <f>IFERROR(IF(-SUM(N$21:N185)+N$16&lt;0.000001,0,IF($C186&gt;='H-32A-WP06 - Debt Service'!L$25,'H-32A-WP06 - Debt Service'!L$28/12,0)),"-")</f>
        <v>0</v>
      </c>
      <c r="O186" s="359">
        <f>IFERROR(IF(-SUM(O$21:O185)+O$16&lt;0.000001,0,IF($C186&gt;='H-32A-WP06 - Debt Service'!M$25,'H-32A-WP06 - Debt Service'!M$28/12,0)),"-")</f>
        <v>0</v>
      </c>
      <c r="P186" s="359">
        <f>IFERROR(IF(-SUM(P$21:P185)+P$16&lt;0.000001,0,IF($C186&gt;='H-32A-WP06 - Debt Service'!N$25,'H-32A-WP06 - Debt Service'!N$28/12,0)),"-")</f>
        <v>0</v>
      </c>
      <c r="Q186" s="449"/>
      <c r="R186" s="351">
        <f t="shared" si="9"/>
        <v>2032</v>
      </c>
      <c r="S186" s="368">
        <f t="shared" si="11"/>
        <v>48488</v>
      </c>
      <c r="T186" s="368"/>
      <c r="U186" s="359">
        <f>IFERROR(IF(-SUM(U$33:U185)+U$16&lt;0.000001,0,IF($C186&gt;='H-32A-WP06 - Debt Service'!R$25,'H-32A-WP06 - Debt Service'!R$28/12,0)),"-")</f>
        <v>0</v>
      </c>
      <c r="V186" s="359">
        <f>IFERROR(IF(-SUM(V$21:V185)+V$16&lt;0.000001,0,IF($C186&gt;='H-32A-WP06 - Debt Service'!S$25,'H-32A-WP06 - Debt Service'!S$28/12,0)),"-")</f>
        <v>0</v>
      </c>
      <c r="W186" s="359">
        <f>IFERROR(IF(-SUM(W$21:W185)+W$16&lt;0.000001,0,IF($C186&gt;='H-32A-WP06 - Debt Service'!T$25,'H-32A-WP06 - Debt Service'!T$28/12,0)),"-")</f>
        <v>0</v>
      </c>
      <c r="X186" s="359">
        <f>IFERROR(IF(-SUM(X$21:X185)+X$16&lt;0.000001,0,IF($C186&gt;='H-32A-WP06 - Debt Service'!U$25,'H-32A-WP06 - Debt Service'!U$28/12,0)),"-")</f>
        <v>0</v>
      </c>
      <c r="Y186" s="359">
        <f>IFERROR(IF(-SUM(Y$21:Y185)+Y$16&lt;0.000001,0,IF($C186&gt;='H-32A-WP06 - Debt Service'!W$25,'H-32A-WP06 - Debt Service'!V$28/12,0)),"-")</f>
        <v>0</v>
      </c>
      <c r="Z186" s="359">
        <f>IFERROR(IF(-SUM(Z$21:Z185)+Z$16&lt;0.000001,0,IF($C186&gt;='H-32A-WP06 - Debt Service'!W$25,'H-32A-WP06 - Debt Service'!W$28/12,0)),"-")</f>
        <v>0</v>
      </c>
      <c r="AA186" s="359">
        <f>IFERROR(IF(-SUM(AA$21:AA185)+AA$16&lt;0.000001,0,IF($C186&gt;='H-32A-WP06 - Debt Service'!Y$25,'H-32A-WP06 - Debt Service'!X$28/12,0)),"-")</f>
        <v>0</v>
      </c>
      <c r="AB186" s="359">
        <f>IFERROR(IF(-SUM(AB$21:AB185)+AB$16&lt;0.000001,0,IF($C186&gt;='H-32A-WP06 - Debt Service'!Y$25,'H-32A-WP06 - Debt Service'!Y$28/12,0)),"-")</f>
        <v>0</v>
      </c>
      <c r="AC186" s="359">
        <f>IFERROR(IF(-SUM(AC$21:AC185)+AC$16&lt;0.000001,0,IF($C186&gt;='H-32A-WP06 - Debt Service'!Z$25,'H-32A-WP06 - Debt Service'!Z$28/12,0)),"-")</f>
        <v>0</v>
      </c>
      <c r="AD186" s="359">
        <f>IFERROR(IF(-SUM(AD$21:AD185)+AD$16&lt;0.000001,0,IF($C186&gt;='H-32A-WP06 - Debt Service'!AB$25,'H-32A-WP06 - Debt Service'!AA$28/12,0)),"-")</f>
        <v>0</v>
      </c>
      <c r="AE186" s="359">
        <f>IFERROR(IF(-SUM(AE$21:AE185)+AE$16&lt;0.000001,0,IF($C186&gt;='H-32A-WP06 - Debt Service'!AC$25,'H-32A-WP06 - Debt Service'!AB$28/12,0)),"-")</f>
        <v>0</v>
      </c>
      <c r="AF186" s="359">
        <f>IFERROR(IF(-SUM(AF$21:AF185)+AF$16&lt;0.000001,0,IF($C186&gt;='H-32A-WP06 - Debt Service'!AD$25,'H-32A-WP06 - Debt Service'!AC$28/12,0)),"-")</f>
        <v>0</v>
      </c>
    </row>
    <row r="187" spans="2:32">
      <c r="B187" s="351">
        <f t="shared" si="8"/>
        <v>2032</v>
      </c>
      <c r="C187" s="368">
        <f t="shared" si="10"/>
        <v>48519</v>
      </c>
      <c r="D187" s="735">
        <f t="shared" si="12"/>
        <v>0</v>
      </c>
      <c r="E187" s="359">
        <f>IFERROR(IF(-SUM(E$33:E186)+E$16&lt;0.000001,0,IF($C187&gt;='H-32A-WP06 - Debt Service'!C$25,'H-32A-WP06 - Debt Service'!C$28/12,0)),"-")</f>
        <v>0</v>
      </c>
      <c r="F187" s="359">
        <f>IFERROR(IF(-SUM(F$33:F186)+F$16&lt;0.000001,0,IF($C187&gt;='H-32A-WP06 - Debt Service'!D$25,'H-32A-WP06 - Debt Service'!D$28/12,0)),"-")</f>
        <v>0</v>
      </c>
      <c r="G187" s="359">
        <f>IFERROR(IF(-SUM(G$33:G186)+G$16&lt;0.000001,0,IF($C187&gt;='H-32A-WP06 - Debt Service'!E$25,'H-32A-WP06 - Debt Service'!E$28/12,0)),"-")</f>
        <v>0</v>
      </c>
      <c r="H187" s="359">
        <f>IFERROR(IF(-SUM(H$21:H186)+H$16&lt;0.000001,0,IF($C187&gt;='H-32A-WP06 - Debt Service'!F$25,'H-32A-WP06 - Debt Service'!F$28/12,0)),"-")</f>
        <v>0</v>
      </c>
      <c r="I187" s="359">
        <f>IFERROR(IF(-SUM(I$21:I186)+I$16&lt;0.000001,0,IF($C187&gt;='H-32A-WP06 - Debt Service'!G$25,'H-32A-WP06 - Debt Service'!G$28/12,0)),"-")</f>
        <v>0</v>
      </c>
      <c r="J187" s="359">
        <f>IFERROR(IF(-SUM(J$21:J186)+J$16&lt;0.000001,0,IF($C187&gt;='H-32A-WP06 - Debt Service'!H$25,'H-32A-WP06 - Debt Service'!H$28/12,0)),"-")</f>
        <v>0</v>
      </c>
      <c r="K187" s="359">
        <f>IFERROR(IF(-SUM(K$21:K186)+K$16&lt;0.000001,0,IF($C187&gt;='H-32A-WP06 - Debt Service'!I$25,'H-32A-WP06 - Debt Service'!I$28/12,0)),"-")</f>
        <v>0</v>
      </c>
      <c r="L187" s="359">
        <f>IFERROR(IF(-SUM(L$21:L186)+L$16&lt;0.000001,0,IF($C187&gt;='H-32A-WP06 - Debt Service'!J$25,'H-32A-WP06 - Debt Service'!J$28/12,0)),"-")</f>
        <v>0</v>
      </c>
      <c r="M187" s="359">
        <f>IFERROR(IF(-SUM(M$21:M186)+M$16&lt;0.000001,0,IF($C187&gt;='H-32A-WP06 - Debt Service'!K$25,'H-32A-WP06 - Debt Service'!K$28/12,0)),"-")</f>
        <v>0</v>
      </c>
      <c r="N187" s="359">
        <f>IFERROR(IF(-SUM(N$21:N186)+N$16&lt;0.000001,0,IF($C187&gt;='H-32A-WP06 - Debt Service'!L$25,'H-32A-WP06 - Debt Service'!L$28/12,0)),"-")</f>
        <v>0</v>
      </c>
      <c r="O187" s="359">
        <f>IFERROR(IF(-SUM(O$21:O186)+O$16&lt;0.000001,0,IF($C187&gt;='H-32A-WP06 - Debt Service'!M$25,'H-32A-WP06 - Debt Service'!M$28/12,0)),"-")</f>
        <v>0</v>
      </c>
      <c r="P187" s="359">
        <f>IFERROR(IF(-SUM(P$21:P186)+P$16&lt;0.000001,0,IF($C187&gt;='H-32A-WP06 - Debt Service'!N$25,'H-32A-WP06 - Debt Service'!N$28/12,0)),"-")</f>
        <v>0</v>
      </c>
      <c r="Q187" s="449"/>
      <c r="R187" s="351">
        <f t="shared" si="9"/>
        <v>2032</v>
      </c>
      <c r="S187" s="368">
        <f t="shared" si="11"/>
        <v>48519</v>
      </c>
      <c r="T187" s="368"/>
      <c r="U187" s="359">
        <f>IFERROR(IF(-SUM(U$33:U186)+U$16&lt;0.000001,0,IF($C187&gt;='H-32A-WP06 - Debt Service'!R$25,'H-32A-WP06 - Debt Service'!R$28/12,0)),"-")</f>
        <v>0</v>
      </c>
      <c r="V187" s="359">
        <f>IFERROR(IF(-SUM(V$21:V186)+V$16&lt;0.000001,0,IF($C187&gt;='H-32A-WP06 - Debt Service'!S$25,'H-32A-WP06 - Debt Service'!S$28/12,0)),"-")</f>
        <v>0</v>
      </c>
      <c r="W187" s="359">
        <f>IFERROR(IF(-SUM(W$21:W186)+W$16&lt;0.000001,0,IF($C187&gt;='H-32A-WP06 - Debt Service'!T$25,'H-32A-WP06 - Debt Service'!T$28/12,0)),"-")</f>
        <v>0</v>
      </c>
      <c r="X187" s="359">
        <f>IFERROR(IF(-SUM(X$21:X186)+X$16&lt;0.000001,0,IF($C187&gt;='H-32A-WP06 - Debt Service'!U$25,'H-32A-WP06 - Debt Service'!U$28/12,0)),"-")</f>
        <v>0</v>
      </c>
      <c r="Y187" s="359">
        <f>IFERROR(IF(-SUM(Y$21:Y186)+Y$16&lt;0.000001,0,IF($C187&gt;='H-32A-WP06 - Debt Service'!W$25,'H-32A-WP06 - Debt Service'!V$28/12,0)),"-")</f>
        <v>0</v>
      </c>
      <c r="Z187" s="359">
        <f>IFERROR(IF(-SUM(Z$21:Z186)+Z$16&lt;0.000001,0,IF($C187&gt;='H-32A-WP06 - Debt Service'!W$25,'H-32A-WP06 - Debt Service'!W$28/12,0)),"-")</f>
        <v>0</v>
      </c>
      <c r="AA187" s="359">
        <f>IFERROR(IF(-SUM(AA$21:AA186)+AA$16&lt;0.000001,0,IF($C187&gt;='H-32A-WP06 - Debt Service'!Y$25,'H-32A-WP06 - Debt Service'!X$28/12,0)),"-")</f>
        <v>0</v>
      </c>
      <c r="AB187" s="359">
        <f>IFERROR(IF(-SUM(AB$21:AB186)+AB$16&lt;0.000001,0,IF($C187&gt;='H-32A-WP06 - Debt Service'!Y$25,'H-32A-WP06 - Debt Service'!Y$28/12,0)),"-")</f>
        <v>0</v>
      </c>
      <c r="AC187" s="359">
        <f>IFERROR(IF(-SUM(AC$21:AC186)+AC$16&lt;0.000001,0,IF($C187&gt;='H-32A-WP06 - Debt Service'!Z$25,'H-32A-WP06 - Debt Service'!Z$28/12,0)),"-")</f>
        <v>0</v>
      </c>
      <c r="AD187" s="359">
        <f>IFERROR(IF(-SUM(AD$21:AD186)+AD$16&lt;0.000001,0,IF($C187&gt;='H-32A-WP06 - Debt Service'!AB$25,'H-32A-WP06 - Debt Service'!AA$28/12,0)),"-")</f>
        <v>0</v>
      </c>
      <c r="AE187" s="359">
        <f>IFERROR(IF(-SUM(AE$21:AE186)+AE$16&lt;0.000001,0,IF($C187&gt;='H-32A-WP06 - Debt Service'!AC$25,'H-32A-WP06 - Debt Service'!AB$28/12,0)),"-")</f>
        <v>0</v>
      </c>
      <c r="AF187" s="359">
        <f>IFERROR(IF(-SUM(AF$21:AF186)+AF$16&lt;0.000001,0,IF($C187&gt;='H-32A-WP06 - Debt Service'!AD$25,'H-32A-WP06 - Debt Service'!AC$28/12,0)),"-")</f>
        <v>0</v>
      </c>
    </row>
    <row r="188" spans="2:32">
      <c r="B188" s="351">
        <f t="shared" si="8"/>
        <v>2032</v>
      </c>
      <c r="C188" s="368">
        <f t="shared" si="10"/>
        <v>48549</v>
      </c>
      <c r="D188" s="735">
        <f t="shared" si="12"/>
        <v>0</v>
      </c>
      <c r="E188" s="359">
        <f>IFERROR(IF(-SUM(E$33:E187)+E$16&lt;0.000001,0,IF($C188&gt;='H-32A-WP06 - Debt Service'!C$25,'H-32A-WP06 - Debt Service'!C$28/12,0)),"-")</f>
        <v>0</v>
      </c>
      <c r="F188" s="359">
        <f>IFERROR(IF(-SUM(F$33:F187)+F$16&lt;0.000001,0,IF($C188&gt;='H-32A-WP06 - Debt Service'!D$25,'H-32A-WP06 - Debt Service'!D$28/12,0)),"-")</f>
        <v>0</v>
      </c>
      <c r="G188" s="359">
        <f>IFERROR(IF(-SUM(G$33:G187)+G$16&lt;0.000001,0,IF($C188&gt;='H-32A-WP06 - Debt Service'!E$25,'H-32A-WP06 - Debt Service'!E$28/12,0)),"-")</f>
        <v>0</v>
      </c>
      <c r="H188" s="359">
        <f>IFERROR(IF(-SUM(H$21:H187)+H$16&lt;0.000001,0,IF($C188&gt;='H-32A-WP06 - Debt Service'!F$25,'H-32A-WP06 - Debt Service'!F$28/12,0)),"-")</f>
        <v>0</v>
      </c>
      <c r="I188" s="359">
        <f>IFERROR(IF(-SUM(I$21:I187)+I$16&lt;0.000001,0,IF($C188&gt;='H-32A-WP06 - Debt Service'!G$25,'H-32A-WP06 - Debt Service'!G$28/12,0)),"-")</f>
        <v>0</v>
      </c>
      <c r="J188" s="359">
        <f>IFERROR(IF(-SUM(J$21:J187)+J$16&lt;0.000001,0,IF($C188&gt;='H-32A-WP06 - Debt Service'!H$25,'H-32A-WP06 - Debt Service'!H$28/12,0)),"-")</f>
        <v>0</v>
      </c>
      <c r="K188" s="359">
        <f>IFERROR(IF(-SUM(K$21:K187)+K$16&lt;0.000001,0,IF($C188&gt;='H-32A-WP06 - Debt Service'!I$25,'H-32A-WP06 - Debt Service'!I$28/12,0)),"-")</f>
        <v>0</v>
      </c>
      <c r="L188" s="359">
        <f>IFERROR(IF(-SUM(L$21:L187)+L$16&lt;0.000001,0,IF($C188&gt;='H-32A-WP06 - Debt Service'!J$25,'H-32A-WP06 - Debt Service'!J$28/12,0)),"-")</f>
        <v>0</v>
      </c>
      <c r="M188" s="359">
        <f>IFERROR(IF(-SUM(M$21:M187)+M$16&lt;0.000001,0,IF($C188&gt;='H-32A-WP06 - Debt Service'!K$25,'H-32A-WP06 - Debt Service'!K$28/12,0)),"-")</f>
        <v>0</v>
      </c>
      <c r="N188" s="359">
        <f>IFERROR(IF(-SUM(N$21:N187)+N$16&lt;0.000001,0,IF($C188&gt;='H-32A-WP06 - Debt Service'!L$25,'H-32A-WP06 - Debt Service'!L$28/12,0)),"-")</f>
        <v>0</v>
      </c>
      <c r="O188" s="359">
        <f>IFERROR(IF(-SUM(O$21:O187)+O$16&lt;0.000001,0,IF($C188&gt;='H-32A-WP06 - Debt Service'!M$25,'H-32A-WP06 - Debt Service'!M$28/12,0)),"-")</f>
        <v>0</v>
      </c>
      <c r="P188" s="359">
        <f>IFERROR(IF(-SUM(P$21:P187)+P$16&lt;0.000001,0,IF($C188&gt;='H-32A-WP06 - Debt Service'!N$25,'H-32A-WP06 - Debt Service'!N$28/12,0)),"-")</f>
        <v>0</v>
      </c>
      <c r="Q188" s="449"/>
      <c r="R188" s="351">
        <f t="shared" si="9"/>
        <v>2032</v>
      </c>
      <c r="S188" s="368">
        <f t="shared" si="11"/>
        <v>48549</v>
      </c>
      <c r="T188" s="368"/>
      <c r="U188" s="359">
        <f>IFERROR(IF(-SUM(U$33:U187)+U$16&lt;0.000001,0,IF($C188&gt;='H-32A-WP06 - Debt Service'!R$25,'H-32A-WP06 - Debt Service'!R$28/12,0)),"-")</f>
        <v>0</v>
      </c>
      <c r="V188" s="359">
        <f>IFERROR(IF(-SUM(V$21:V187)+V$16&lt;0.000001,0,IF($C188&gt;='H-32A-WP06 - Debt Service'!S$25,'H-32A-WP06 - Debt Service'!S$28/12,0)),"-")</f>
        <v>0</v>
      </c>
      <c r="W188" s="359">
        <f>IFERROR(IF(-SUM(W$21:W187)+W$16&lt;0.000001,0,IF($C188&gt;='H-32A-WP06 - Debt Service'!T$25,'H-32A-WP06 - Debt Service'!T$28/12,0)),"-")</f>
        <v>0</v>
      </c>
      <c r="X188" s="359">
        <f>IFERROR(IF(-SUM(X$21:X187)+X$16&lt;0.000001,0,IF($C188&gt;='H-32A-WP06 - Debt Service'!U$25,'H-32A-WP06 - Debt Service'!U$28/12,0)),"-")</f>
        <v>0</v>
      </c>
      <c r="Y188" s="359">
        <f>IFERROR(IF(-SUM(Y$21:Y187)+Y$16&lt;0.000001,0,IF($C188&gt;='H-32A-WP06 - Debt Service'!W$25,'H-32A-WP06 - Debt Service'!V$28/12,0)),"-")</f>
        <v>0</v>
      </c>
      <c r="Z188" s="359">
        <f>IFERROR(IF(-SUM(Z$21:Z187)+Z$16&lt;0.000001,0,IF($C188&gt;='H-32A-WP06 - Debt Service'!W$25,'H-32A-WP06 - Debt Service'!W$28/12,0)),"-")</f>
        <v>0</v>
      </c>
      <c r="AA188" s="359">
        <f>IFERROR(IF(-SUM(AA$21:AA187)+AA$16&lt;0.000001,0,IF($C188&gt;='H-32A-WP06 - Debt Service'!Y$25,'H-32A-WP06 - Debt Service'!X$28/12,0)),"-")</f>
        <v>0</v>
      </c>
      <c r="AB188" s="359">
        <f>IFERROR(IF(-SUM(AB$21:AB187)+AB$16&lt;0.000001,0,IF($C188&gt;='H-32A-WP06 - Debt Service'!Y$25,'H-32A-WP06 - Debt Service'!Y$28/12,0)),"-")</f>
        <v>0</v>
      </c>
      <c r="AC188" s="359">
        <f>IFERROR(IF(-SUM(AC$21:AC187)+AC$16&lt;0.000001,0,IF($C188&gt;='H-32A-WP06 - Debt Service'!Z$25,'H-32A-WP06 - Debt Service'!Z$28/12,0)),"-")</f>
        <v>0</v>
      </c>
      <c r="AD188" s="359">
        <f>IFERROR(IF(-SUM(AD$21:AD187)+AD$16&lt;0.000001,0,IF($C188&gt;='H-32A-WP06 - Debt Service'!AB$25,'H-32A-WP06 - Debt Service'!AA$28/12,0)),"-")</f>
        <v>0</v>
      </c>
      <c r="AE188" s="359">
        <f>IFERROR(IF(-SUM(AE$21:AE187)+AE$16&lt;0.000001,0,IF($C188&gt;='H-32A-WP06 - Debt Service'!AC$25,'H-32A-WP06 - Debt Service'!AB$28/12,0)),"-")</f>
        <v>0</v>
      </c>
      <c r="AF188" s="359">
        <f>IFERROR(IF(-SUM(AF$21:AF187)+AF$16&lt;0.000001,0,IF($C188&gt;='H-32A-WP06 - Debt Service'!AD$25,'H-32A-WP06 - Debt Service'!AC$28/12,0)),"-")</f>
        <v>0</v>
      </c>
    </row>
    <row r="189" spans="2:32">
      <c r="B189" s="351">
        <f t="shared" si="8"/>
        <v>2033</v>
      </c>
      <c r="C189" s="368">
        <f t="shared" si="10"/>
        <v>48580</v>
      </c>
      <c r="D189" s="735">
        <f t="shared" si="12"/>
        <v>0</v>
      </c>
      <c r="E189" s="359">
        <f>IFERROR(IF(-SUM(E$33:E188)+E$16&lt;0.000001,0,IF($C189&gt;='H-32A-WP06 - Debt Service'!C$25,'H-32A-WP06 - Debt Service'!C$28/12,0)),"-")</f>
        <v>0</v>
      </c>
      <c r="F189" s="359">
        <f>IFERROR(IF(-SUM(F$33:F188)+F$16&lt;0.000001,0,IF($C189&gt;='H-32A-WP06 - Debt Service'!D$25,'H-32A-WP06 - Debt Service'!D$28/12,0)),"-")</f>
        <v>0</v>
      </c>
      <c r="G189" s="359">
        <f>IFERROR(IF(-SUM(G$33:G188)+G$16&lt;0.000001,0,IF($C189&gt;='H-32A-WP06 - Debt Service'!E$25,'H-32A-WP06 - Debt Service'!E$28/12,0)),"-")</f>
        <v>0</v>
      </c>
      <c r="H189" s="359">
        <f>IFERROR(IF(-SUM(H$21:H188)+H$16&lt;0.000001,0,IF($C189&gt;='H-32A-WP06 - Debt Service'!F$25,'H-32A-WP06 - Debt Service'!F$28/12,0)),"-")</f>
        <v>0</v>
      </c>
      <c r="I189" s="359">
        <f>IFERROR(IF(-SUM(I$21:I188)+I$16&lt;0.000001,0,IF($C189&gt;='H-32A-WP06 - Debt Service'!G$25,'H-32A-WP06 - Debt Service'!G$28/12,0)),"-")</f>
        <v>0</v>
      </c>
      <c r="J189" s="359">
        <f>IFERROR(IF(-SUM(J$21:J188)+J$16&lt;0.000001,0,IF($C189&gt;='H-32A-WP06 - Debt Service'!H$25,'H-32A-WP06 - Debt Service'!H$28/12,0)),"-")</f>
        <v>0</v>
      </c>
      <c r="K189" s="359">
        <f>IFERROR(IF(-SUM(K$21:K188)+K$16&lt;0.000001,0,IF($C189&gt;='H-32A-WP06 - Debt Service'!I$25,'H-32A-WP06 - Debt Service'!I$28/12,0)),"-")</f>
        <v>0</v>
      </c>
      <c r="L189" s="359">
        <f>IFERROR(IF(-SUM(L$21:L188)+L$16&lt;0.000001,0,IF($C189&gt;='H-32A-WP06 - Debt Service'!J$25,'H-32A-WP06 - Debt Service'!J$28/12,0)),"-")</f>
        <v>0</v>
      </c>
      <c r="M189" s="359">
        <f>IFERROR(IF(-SUM(M$21:M188)+M$16&lt;0.000001,0,IF($C189&gt;='H-32A-WP06 - Debt Service'!K$25,'H-32A-WP06 - Debt Service'!K$28/12,0)),"-")</f>
        <v>0</v>
      </c>
      <c r="N189" s="359">
        <f>IFERROR(IF(-SUM(N$21:N188)+N$16&lt;0.000001,0,IF($C189&gt;='H-32A-WP06 - Debt Service'!L$25,'H-32A-WP06 - Debt Service'!L$28/12,0)),"-")</f>
        <v>0</v>
      </c>
      <c r="O189" s="359">
        <f>IFERROR(IF(-SUM(O$21:O188)+O$16&lt;0.000001,0,IF($C189&gt;='H-32A-WP06 - Debt Service'!M$25,'H-32A-WP06 - Debt Service'!M$28/12,0)),"-")</f>
        <v>0</v>
      </c>
      <c r="P189" s="359">
        <f>IFERROR(IF(-SUM(P$21:P188)+P$16&lt;0.000001,0,IF($C189&gt;='H-32A-WP06 - Debt Service'!N$25,'H-32A-WP06 - Debt Service'!N$28/12,0)),"-")</f>
        <v>0</v>
      </c>
      <c r="Q189" s="449"/>
      <c r="R189" s="351">
        <f t="shared" si="9"/>
        <v>2033</v>
      </c>
      <c r="S189" s="368">
        <f t="shared" si="11"/>
        <v>48580</v>
      </c>
      <c r="T189" s="368"/>
      <c r="U189" s="359">
        <f>IFERROR(IF(-SUM(U$33:U188)+U$16&lt;0.000001,0,IF($C189&gt;='H-32A-WP06 - Debt Service'!R$25,'H-32A-WP06 - Debt Service'!R$28/12,0)),"-")</f>
        <v>0</v>
      </c>
      <c r="V189" s="359">
        <f>IFERROR(IF(-SUM(V$21:V188)+V$16&lt;0.000001,0,IF($C189&gt;='H-32A-WP06 - Debt Service'!S$25,'H-32A-WP06 - Debt Service'!S$28/12,0)),"-")</f>
        <v>0</v>
      </c>
      <c r="W189" s="359">
        <f>IFERROR(IF(-SUM(W$21:W188)+W$16&lt;0.000001,0,IF($C189&gt;='H-32A-WP06 - Debt Service'!T$25,'H-32A-WP06 - Debt Service'!T$28/12,0)),"-")</f>
        <v>0</v>
      </c>
      <c r="X189" s="359">
        <f>IFERROR(IF(-SUM(X$21:X188)+X$16&lt;0.000001,0,IF($C189&gt;='H-32A-WP06 - Debt Service'!U$25,'H-32A-WP06 - Debt Service'!U$28/12,0)),"-")</f>
        <v>0</v>
      </c>
      <c r="Y189" s="359">
        <f>IFERROR(IF(-SUM(Y$21:Y188)+Y$16&lt;0.000001,0,IF($C189&gt;='H-32A-WP06 - Debt Service'!W$25,'H-32A-WP06 - Debt Service'!V$28/12,0)),"-")</f>
        <v>0</v>
      </c>
      <c r="Z189" s="359">
        <f>IFERROR(IF(-SUM(Z$21:Z188)+Z$16&lt;0.000001,0,IF($C189&gt;='H-32A-WP06 - Debt Service'!W$25,'H-32A-WP06 - Debt Service'!W$28/12,0)),"-")</f>
        <v>0</v>
      </c>
      <c r="AA189" s="359">
        <f>IFERROR(IF(-SUM(AA$21:AA188)+AA$16&lt;0.000001,0,IF($C189&gt;='H-32A-WP06 - Debt Service'!Y$25,'H-32A-WP06 - Debt Service'!X$28/12,0)),"-")</f>
        <v>0</v>
      </c>
      <c r="AB189" s="359">
        <f>IFERROR(IF(-SUM(AB$21:AB188)+AB$16&lt;0.000001,0,IF($C189&gt;='H-32A-WP06 - Debt Service'!Y$25,'H-32A-WP06 - Debt Service'!Y$28/12,0)),"-")</f>
        <v>0</v>
      </c>
      <c r="AC189" s="359">
        <f>IFERROR(IF(-SUM(AC$21:AC188)+AC$16&lt;0.000001,0,IF($C189&gt;='H-32A-WP06 - Debt Service'!Z$25,'H-32A-WP06 - Debt Service'!Z$28/12,0)),"-")</f>
        <v>0</v>
      </c>
      <c r="AD189" s="359">
        <f>IFERROR(IF(-SUM(AD$21:AD188)+AD$16&lt;0.000001,0,IF($C189&gt;='H-32A-WP06 - Debt Service'!AB$25,'H-32A-WP06 - Debt Service'!AA$28/12,0)),"-")</f>
        <v>0</v>
      </c>
      <c r="AE189" s="359">
        <f>IFERROR(IF(-SUM(AE$21:AE188)+AE$16&lt;0.000001,0,IF($C189&gt;='H-32A-WP06 - Debt Service'!AC$25,'H-32A-WP06 - Debt Service'!AB$28/12,0)),"-")</f>
        <v>0</v>
      </c>
      <c r="AF189" s="359">
        <f>IFERROR(IF(-SUM(AF$21:AF188)+AF$16&lt;0.000001,0,IF($C189&gt;='H-32A-WP06 - Debt Service'!AD$25,'H-32A-WP06 - Debt Service'!AC$28/12,0)),"-")</f>
        <v>0</v>
      </c>
    </row>
    <row r="190" spans="2:32">
      <c r="B190" s="351">
        <f t="shared" si="8"/>
        <v>2033</v>
      </c>
      <c r="C190" s="368">
        <f t="shared" si="10"/>
        <v>48611</v>
      </c>
      <c r="D190" s="735">
        <f t="shared" si="12"/>
        <v>0</v>
      </c>
      <c r="E190" s="359">
        <f>IFERROR(IF(-SUM(E$33:E189)+E$16&lt;0.000001,0,IF($C190&gt;='H-32A-WP06 - Debt Service'!C$25,'H-32A-WP06 - Debt Service'!C$28/12,0)),"-")</f>
        <v>0</v>
      </c>
      <c r="F190" s="359">
        <f>IFERROR(IF(-SUM(F$33:F189)+F$16&lt;0.000001,0,IF($C190&gt;='H-32A-WP06 - Debt Service'!D$25,'H-32A-WP06 - Debt Service'!D$28/12,0)),"-")</f>
        <v>0</v>
      </c>
      <c r="G190" s="359">
        <f>IFERROR(IF(-SUM(G$33:G189)+G$16&lt;0.000001,0,IF($C190&gt;='H-32A-WP06 - Debt Service'!E$25,'H-32A-WP06 - Debt Service'!E$28/12,0)),"-")</f>
        <v>0</v>
      </c>
      <c r="H190" s="359">
        <f>IFERROR(IF(-SUM(H$21:H189)+H$16&lt;0.000001,0,IF($C190&gt;='H-32A-WP06 - Debt Service'!F$25,'H-32A-WP06 - Debt Service'!F$28/12,0)),"-")</f>
        <v>0</v>
      </c>
      <c r="I190" s="359">
        <f>IFERROR(IF(-SUM(I$21:I189)+I$16&lt;0.000001,0,IF($C190&gt;='H-32A-WP06 - Debt Service'!G$25,'H-32A-WP06 - Debt Service'!G$28/12,0)),"-")</f>
        <v>0</v>
      </c>
      <c r="J190" s="359">
        <f>IFERROR(IF(-SUM(J$21:J189)+J$16&lt;0.000001,0,IF($C190&gt;='H-32A-WP06 - Debt Service'!H$25,'H-32A-WP06 - Debt Service'!H$28/12,0)),"-")</f>
        <v>0</v>
      </c>
      <c r="K190" s="359">
        <f>IFERROR(IF(-SUM(K$21:K189)+K$16&lt;0.000001,0,IF($C190&gt;='H-32A-WP06 - Debt Service'!I$25,'H-32A-WP06 - Debt Service'!I$28/12,0)),"-")</f>
        <v>0</v>
      </c>
      <c r="L190" s="359">
        <f>IFERROR(IF(-SUM(L$21:L189)+L$16&lt;0.000001,0,IF($C190&gt;='H-32A-WP06 - Debt Service'!J$25,'H-32A-WP06 - Debt Service'!J$28/12,0)),"-")</f>
        <v>0</v>
      </c>
      <c r="M190" s="359">
        <f>IFERROR(IF(-SUM(M$21:M189)+M$16&lt;0.000001,0,IF($C190&gt;='H-32A-WP06 - Debt Service'!K$25,'H-32A-WP06 - Debt Service'!K$28/12,0)),"-")</f>
        <v>0</v>
      </c>
      <c r="N190" s="359">
        <f>IFERROR(IF(-SUM(N$21:N189)+N$16&lt;0.000001,0,IF($C190&gt;='H-32A-WP06 - Debt Service'!L$25,'H-32A-WP06 - Debt Service'!L$28/12,0)),"-")</f>
        <v>0</v>
      </c>
      <c r="O190" s="359">
        <f>IFERROR(IF(-SUM(O$21:O189)+O$16&lt;0.000001,0,IF($C190&gt;='H-32A-WP06 - Debt Service'!M$25,'H-32A-WP06 - Debt Service'!M$28/12,0)),"-")</f>
        <v>0</v>
      </c>
      <c r="P190" s="359">
        <f>IFERROR(IF(-SUM(P$21:P189)+P$16&lt;0.000001,0,IF($C190&gt;='H-32A-WP06 - Debt Service'!N$25,'H-32A-WP06 - Debt Service'!N$28/12,0)),"-")</f>
        <v>0</v>
      </c>
      <c r="Q190" s="449"/>
      <c r="R190" s="351">
        <f t="shared" si="9"/>
        <v>2033</v>
      </c>
      <c r="S190" s="368">
        <f t="shared" si="11"/>
        <v>48611</v>
      </c>
      <c r="T190" s="368"/>
      <c r="U190" s="359">
        <f>IFERROR(IF(-SUM(U$33:U189)+U$16&lt;0.000001,0,IF($C190&gt;='H-32A-WP06 - Debt Service'!R$25,'H-32A-WP06 - Debt Service'!R$28/12,0)),"-")</f>
        <v>0</v>
      </c>
      <c r="V190" s="359">
        <f>IFERROR(IF(-SUM(V$21:V189)+V$16&lt;0.000001,0,IF($C190&gt;='H-32A-WP06 - Debt Service'!S$25,'H-32A-WP06 - Debt Service'!S$28/12,0)),"-")</f>
        <v>0</v>
      </c>
      <c r="W190" s="359">
        <f>IFERROR(IF(-SUM(W$21:W189)+W$16&lt;0.000001,0,IF($C190&gt;='H-32A-WP06 - Debt Service'!T$25,'H-32A-WP06 - Debt Service'!T$28/12,0)),"-")</f>
        <v>0</v>
      </c>
      <c r="X190" s="359">
        <f>IFERROR(IF(-SUM(X$21:X189)+X$16&lt;0.000001,0,IF($C190&gt;='H-32A-WP06 - Debt Service'!U$25,'H-32A-WP06 - Debt Service'!U$28/12,0)),"-")</f>
        <v>0</v>
      </c>
      <c r="Y190" s="359">
        <f>IFERROR(IF(-SUM(Y$21:Y189)+Y$16&lt;0.000001,0,IF($C190&gt;='H-32A-WP06 - Debt Service'!W$25,'H-32A-WP06 - Debt Service'!V$28/12,0)),"-")</f>
        <v>0</v>
      </c>
      <c r="Z190" s="359">
        <f>IFERROR(IF(-SUM(Z$21:Z189)+Z$16&lt;0.000001,0,IF($C190&gt;='H-32A-WP06 - Debt Service'!W$25,'H-32A-WP06 - Debt Service'!W$28/12,0)),"-")</f>
        <v>0</v>
      </c>
      <c r="AA190" s="359">
        <f>IFERROR(IF(-SUM(AA$21:AA189)+AA$16&lt;0.000001,0,IF($C190&gt;='H-32A-WP06 - Debt Service'!Y$25,'H-32A-WP06 - Debt Service'!X$28/12,0)),"-")</f>
        <v>0</v>
      </c>
      <c r="AB190" s="359">
        <f>IFERROR(IF(-SUM(AB$21:AB189)+AB$16&lt;0.000001,0,IF($C190&gt;='H-32A-WP06 - Debt Service'!Y$25,'H-32A-WP06 - Debt Service'!Y$28/12,0)),"-")</f>
        <v>0</v>
      </c>
      <c r="AC190" s="359">
        <f>IFERROR(IF(-SUM(AC$21:AC189)+AC$16&lt;0.000001,0,IF($C190&gt;='H-32A-WP06 - Debt Service'!Z$25,'H-32A-WP06 - Debt Service'!Z$28/12,0)),"-")</f>
        <v>0</v>
      </c>
      <c r="AD190" s="359">
        <f>IFERROR(IF(-SUM(AD$21:AD189)+AD$16&lt;0.000001,0,IF($C190&gt;='H-32A-WP06 - Debt Service'!AB$25,'H-32A-WP06 - Debt Service'!AA$28/12,0)),"-")</f>
        <v>0</v>
      </c>
      <c r="AE190" s="359">
        <f>IFERROR(IF(-SUM(AE$21:AE189)+AE$16&lt;0.000001,0,IF($C190&gt;='H-32A-WP06 - Debt Service'!AC$25,'H-32A-WP06 - Debt Service'!AB$28/12,0)),"-")</f>
        <v>0</v>
      </c>
      <c r="AF190" s="359">
        <f>IFERROR(IF(-SUM(AF$21:AF189)+AF$16&lt;0.000001,0,IF($C190&gt;='H-32A-WP06 - Debt Service'!AD$25,'H-32A-WP06 - Debt Service'!AC$28/12,0)),"-")</f>
        <v>0</v>
      </c>
    </row>
    <row r="191" spans="2:32">
      <c r="B191" s="351">
        <f t="shared" si="8"/>
        <v>2033</v>
      </c>
      <c r="C191" s="368">
        <f t="shared" si="10"/>
        <v>48639</v>
      </c>
      <c r="D191" s="735">
        <f t="shared" si="12"/>
        <v>0</v>
      </c>
      <c r="E191" s="359">
        <f>IFERROR(IF(-SUM(E$33:E190)+E$16&lt;0.000001,0,IF($C191&gt;='H-32A-WP06 - Debt Service'!C$25,'H-32A-WP06 - Debt Service'!C$28/12,0)),"-")</f>
        <v>0</v>
      </c>
      <c r="F191" s="359">
        <f>IFERROR(IF(-SUM(F$33:F190)+F$16&lt;0.000001,0,IF($C191&gt;='H-32A-WP06 - Debt Service'!D$25,'H-32A-WP06 - Debt Service'!D$28/12,0)),"-")</f>
        <v>0</v>
      </c>
      <c r="G191" s="359">
        <f>IFERROR(IF(-SUM(G$33:G190)+G$16&lt;0.000001,0,IF($C191&gt;='H-32A-WP06 - Debt Service'!E$25,'H-32A-WP06 - Debt Service'!E$28/12,0)),"-")</f>
        <v>0</v>
      </c>
      <c r="H191" s="359">
        <f>IFERROR(IF(-SUM(H$21:H190)+H$16&lt;0.000001,0,IF($C191&gt;='H-32A-WP06 - Debt Service'!F$25,'H-32A-WP06 - Debt Service'!F$28/12,0)),"-")</f>
        <v>0</v>
      </c>
      <c r="I191" s="359">
        <f>IFERROR(IF(-SUM(I$21:I190)+I$16&lt;0.000001,0,IF($C191&gt;='H-32A-WP06 - Debt Service'!G$25,'H-32A-WP06 - Debt Service'!G$28/12,0)),"-")</f>
        <v>0</v>
      </c>
      <c r="J191" s="359">
        <f>IFERROR(IF(-SUM(J$21:J190)+J$16&lt;0.000001,0,IF($C191&gt;='H-32A-WP06 - Debt Service'!H$25,'H-32A-WP06 - Debt Service'!H$28/12,0)),"-")</f>
        <v>0</v>
      </c>
      <c r="K191" s="359">
        <f>IFERROR(IF(-SUM(K$21:K190)+K$16&lt;0.000001,0,IF($C191&gt;='H-32A-WP06 - Debt Service'!I$25,'H-32A-WP06 - Debt Service'!I$28/12,0)),"-")</f>
        <v>0</v>
      </c>
      <c r="L191" s="359">
        <f>IFERROR(IF(-SUM(L$21:L190)+L$16&lt;0.000001,0,IF($C191&gt;='H-32A-WP06 - Debt Service'!J$25,'H-32A-WP06 - Debt Service'!J$28/12,0)),"-")</f>
        <v>0</v>
      </c>
      <c r="M191" s="359">
        <f>IFERROR(IF(-SUM(M$21:M190)+M$16&lt;0.000001,0,IF($C191&gt;='H-32A-WP06 - Debt Service'!K$25,'H-32A-WP06 - Debt Service'!K$28/12,0)),"-")</f>
        <v>0</v>
      </c>
      <c r="N191" s="359">
        <f>IFERROR(IF(-SUM(N$21:N190)+N$16&lt;0.000001,0,IF($C191&gt;='H-32A-WP06 - Debt Service'!L$25,'H-32A-WP06 - Debt Service'!L$28/12,0)),"-")</f>
        <v>0</v>
      </c>
      <c r="O191" s="359">
        <f>IFERROR(IF(-SUM(O$21:O190)+O$16&lt;0.000001,0,IF($C191&gt;='H-32A-WP06 - Debt Service'!M$25,'H-32A-WP06 - Debt Service'!M$28/12,0)),"-")</f>
        <v>0</v>
      </c>
      <c r="P191" s="359">
        <f>IFERROR(IF(-SUM(P$21:P190)+P$16&lt;0.000001,0,IF($C191&gt;='H-32A-WP06 - Debt Service'!N$25,'H-32A-WP06 - Debt Service'!N$28/12,0)),"-")</f>
        <v>0</v>
      </c>
      <c r="Q191" s="449"/>
      <c r="R191" s="351">
        <f t="shared" si="9"/>
        <v>2033</v>
      </c>
      <c r="S191" s="368">
        <f t="shared" si="11"/>
        <v>48639</v>
      </c>
      <c r="T191" s="368"/>
      <c r="U191" s="359">
        <f>IFERROR(IF(-SUM(U$33:U190)+U$16&lt;0.000001,0,IF($C191&gt;='H-32A-WP06 - Debt Service'!R$25,'H-32A-WP06 - Debt Service'!R$28/12,0)),"-")</f>
        <v>0</v>
      </c>
      <c r="V191" s="359">
        <f>IFERROR(IF(-SUM(V$21:V190)+V$16&lt;0.000001,0,IF($C191&gt;='H-32A-WP06 - Debt Service'!S$25,'H-32A-WP06 - Debt Service'!S$28/12,0)),"-")</f>
        <v>0</v>
      </c>
      <c r="W191" s="359">
        <f>IFERROR(IF(-SUM(W$21:W190)+W$16&lt;0.000001,0,IF($C191&gt;='H-32A-WP06 - Debt Service'!T$25,'H-32A-WP06 - Debt Service'!T$28/12,0)),"-")</f>
        <v>0</v>
      </c>
      <c r="X191" s="359">
        <f>IFERROR(IF(-SUM(X$21:X190)+X$16&lt;0.000001,0,IF($C191&gt;='H-32A-WP06 - Debt Service'!U$25,'H-32A-WP06 - Debt Service'!U$28/12,0)),"-")</f>
        <v>0</v>
      </c>
      <c r="Y191" s="359">
        <f>IFERROR(IF(-SUM(Y$21:Y190)+Y$16&lt;0.000001,0,IF($C191&gt;='H-32A-WP06 - Debt Service'!W$25,'H-32A-WP06 - Debt Service'!V$28/12,0)),"-")</f>
        <v>0</v>
      </c>
      <c r="Z191" s="359">
        <f>IFERROR(IF(-SUM(Z$21:Z190)+Z$16&lt;0.000001,0,IF($C191&gt;='H-32A-WP06 - Debt Service'!W$25,'H-32A-WP06 - Debt Service'!W$28/12,0)),"-")</f>
        <v>0</v>
      </c>
      <c r="AA191" s="359">
        <f>IFERROR(IF(-SUM(AA$21:AA190)+AA$16&lt;0.000001,0,IF($C191&gt;='H-32A-WP06 - Debt Service'!Y$25,'H-32A-WP06 - Debt Service'!X$28/12,0)),"-")</f>
        <v>0</v>
      </c>
      <c r="AB191" s="359">
        <f>IFERROR(IF(-SUM(AB$21:AB190)+AB$16&lt;0.000001,0,IF($C191&gt;='H-32A-WP06 - Debt Service'!Y$25,'H-32A-WP06 - Debt Service'!Y$28/12,0)),"-")</f>
        <v>0</v>
      </c>
      <c r="AC191" s="359">
        <f>IFERROR(IF(-SUM(AC$21:AC190)+AC$16&lt;0.000001,0,IF($C191&gt;='H-32A-WP06 - Debt Service'!Z$25,'H-32A-WP06 - Debt Service'!Z$28/12,0)),"-")</f>
        <v>0</v>
      </c>
      <c r="AD191" s="359">
        <f>IFERROR(IF(-SUM(AD$21:AD190)+AD$16&lt;0.000001,0,IF($C191&gt;='H-32A-WP06 - Debt Service'!AB$25,'H-32A-WP06 - Debt Service'!AA$28/12,0)),"-")</f>
        <v>0</v>
      </c>
      <c r="AE191" s="359">
        <f>IFERROR(IF(-SUM(AE$21:AE190)+AE$16&lt;0.000001,0,IF($C191&gt;='H-32A-WP06 - Debt Service'!AC$25,'H-32A-WP06 - Debt Service'!AB$28/12,0)),"-")</f>
        <v>0</v>
      </c>
      <c r="AF191" s="359">
        <f>IFERROR(IF(-SUM(AF$21:AF190)+AF$16&lt;0.000001,0,IF($C191&gt;='H-32A-WP06 - Debt Service'!AD$25,'H-32A-WP06 - Debt Service'!AC$28/12,0)),"-")</f>
        <v>0</v>
      </c>
    </row>
    <row r="192" spans="2:32">
      <c r="B192" s="351">
        <f t="shared" si="8"/>
        <v>2033</v>
      </c>
      <c r="C192" s="368">
        <f t="shared" si="10"/>
        <v>48670</v>
      </c>
      <c r="D192" s="735">
        <f t="shared" si="12"/>
        <v>0</v>
      </c>
      <c r="E192" s="359">
        <f>IFERROR(IF(-SUM(E$33:E191)+E$16&lt;0.000001,0,IF($C192&gt;='H-32A-WP06 - Debt Service'!C$25,'H-32A-WP06 - Debt Service'!C$28/12,0)),"-")</f>
        <v>0</v>
      </c>
      <c r="F192" s="359">
        <f>IFERROR(IF(-SUM(F$33:F191)+F$16&lt;0.000001,0,IF($C192&gt;='H-32A-WP06 - Debt Service'!D$25,'H-32A-WP06 - Debt Service'!D$28/12,0)),"-")</f>
        <v>0</v>
      </c>
      <c r="G192" s="359">
        <f>IFERROR(IF(-SUM(G$33:G191)+G$16&lt;0.000001,0,IF($C192&gt;='H-32A-WP06 - Debt Service'!E$25,'H-32A-WP06 - Debt Service'!E$28/12,0)),"-")</f>
        <v>0</v>
      </c>
      <c r="H192" s="359">
        <f>IFERROR(IF(-SUM(H$21:H191)+H$16&lt;0.000001,0,IF($C192&gt;='H-32A-WP06 - Debt Service'!F$25,'H-32A-WP06 - Debt Service'!F$28/12,0)),"-")</f>
        <v>0</v>
      </c>
      <c r="I192" s="359">
        <f>IFERROR(IF(-SUM(I$21:I191)+I$16&lt;0.000001,0,IF($C192&gt;='H-32A-WP06 - Debt Service'!G$25,'H-32A-WP06 - Debt Service'!G$28/12,0)),"-")</f>
        <v>0</v>
      </c>
      <c r="J192" s="359">
        <f>IFERROR(IF(-SUM(J$21:J191)+J$16&lt;0.000001,0,IF($C192&gt;='H-32A-WP06 - Debt Service'!H$25,'H-32A-WP06 - Debt Service'!H$28/12,0)),"-")</f>
        <v>0</v>
      </c>
      <c r="K192" s="359">
        <f>IFERROR(IF(-SUM(K$21:K191)+K$16&lt;0.000001,0,IF($C192&gt;='H-32A-WP06 - Debt Service'!I$25,'H-32A-WP06 - Debt Service'!I$28/12,0)),"-")</f>
        <v>0</v>
      </c>
      <c r="L192" s="359">
        <f>IFERROR(IF(-SUM(L$21:L191)+L$16&lt;0.000001,0,IF($C192&gt;='H-32A-WP06 - Debt Service'!J$25,'H-32A-WP06 - Debt Service'!J$28/12,0)),"-")</f>
        <v>0</v>
      </c>
      <c r="M192" s="359">
        <f>IFERROR(IF(-SUM(M$21:M191)+M$16&lt;0.000001,0,IF($C192&gt;='H-32A-WP06 - Debt Service'!K$25,'H-32A-WP06 - Debt Service'!K$28/12,0)),"-")</f>
        <v>0</v>
      </c>
      <c r="N192" s="359">
        <f>IFERROR(IF(-SUM(N$21:N191)+N$16&lt;0.000001,0,IF($C192&gt;='H-32A-WP06 - Debt Service'!L$25,'H-32A-WP06 - Debt Service'!L$28/12,0)),"-")</f>
        <v>0</v>
      </c>
      <c r="O192" s="359">
        <f>IFERROR(IF(-SUM(O$21:O191)+O$16&lt;0.000001,0,IF($C192&gt;='H-32A-WP06 - Debt Service'!M$25,'H-32A-WP06 - Debt Service'!M$28/12,0)),"-")</f>
        <v>0</v>
      </c>
      <c r="P192" s="359">
        <f>IFERROR(IF(-SUM(P$21:P191)+P$16&lt;0.000001,0,IF($C192&gt;='H-32A-WP06 - Debt Service'!N$25,'H-32A-WP06 - Debt Service'!N$28/12,0)),"-")</f>
        <v>0</v>
      </c>
      <c r="Q192" s="449"/>
      <c r="R192" s="351">
        <f t="shared" si="9"/>
        <v>2033</v>
      </c>
      <c r="S192" s="368">
        <f t="shared" si="11"/>
        <v>48670</v>
      </c>
      <c r="T192" s="368"/>
      <c r="U192" s="359">
        <f>IFERROR(IF(-SUM(U$33:U191)+U$16&lt;0.000001,0,IF($C192&gt;='H-32A-WP06 - Debt Service'!R$25,'H-32A-WP06 - Debt Service'!R$28/12,0)),"-")</f>
        <v>0</v>
      </c>
      <c r="V192" s="359">
        <f>IFERROR(IF(-SUM(V$21:V191)+V$16&lt;0.000001,0,IF($C192&gt;='H-32A-WP06 - Debt Service'!S$25,'H-32A-WP06 - Debt Service'!S$28/12,0)),"-")</f>
        <v>0</v>
      </c>
      <c r="W192" s="359">
        <f>IFERROR(IF(-SUM(W$21:W191)+W$16&lt;0.000001,0,IF($C192&gt;='H-32A-WP06 - Debt Service'!T$25,'H-32A-WP06 - Debt Service'!T$28/12,0)),"-")</f>
        <v>0</v>
      </c>
      <c r="X192" s="359">
        <f>IFERROR(IF(-SUM(X$21:X191)+X$16&lt;0.000001,0,IF($C192&gt;='H-32A-WP06 - Debt Service'!U$25,'H-32A-WP06 - Debt Service'!U$28/12,0)),"-")</f>
        <v>0</v>
      </c>
      <c r="Y192" s="359">
        <f>IFERROR(IF(-SUM(Y$21:Y191)+Y$16&lt;0.000001,0,IF($C192&gt;='H-32A-WP06 - Debt Service'!W$25,'H-32A-WP06 - Debt Service'!V$28/12,0)),"-")</f>
        <v>0</v>
      </c>
      <c r="Z192" s="359">
        <f>IFERROR(IF(-SUM(Z$21:Z191)+Z$16&lt;0.000001,0,IF($C192&gt;='H-32A-WP06 - Debt Service'!W$25,'H-32A-WP06 - Debt Service'!W$28/12,0)),"-")</f>
        <v>0</v>
      </c>
      <c r="AA192" s="359">
        <f>IFERROR(IF(-SUM(AA$21:AA191)+AA$16&lt;0.000001,0,IF($C192&gt;='H-32A-WP06 - Debt Service'!Y$25,'H-32A-WP06 - Debt Service'!X$28/12,0)),"-")</f>
        <v>0</v>
      </c>
      <c r="AB192" s="359">
        <f>IFERROR(IF(-SUM(AB$21:AB191)+AB$16&lt;0.000001,0,IF($C192&gt;='H-32A-WP06 - Debt Service'!Y$25,'H-32A-WP06 - Debt Service'!Y$28/12,0)),"-")</f>
        <v>0</v>
      </c>
      <c r="AC192" s="359">
        <f>IFERROR(IF(-SUM(AC$21:AC191)+AC$16&lt;0.000001,0,IF($C192&gt;='H-32A-WP06 - Debt Service'!Z$25,'H-32A-WP06 - Debt Service'!Z$28/12,0)),"-")</f>
        <v>0</v>
      </c>
      <c r="AD192" s="359">
        <f>IFERROR(IF(-SUM(AD$21:AD191)+AD$16&lt;0.000001,0,IF($C192&gt;='H-32A-WP06 - Debt Service'!AB$25,'H-32A-WP06 - Debt Service'!AA$28/12,0)),"-")</f>
        <v>0</v>
      </c>
      <c r="AE192" s="359">
        <f>IFERROR(IF(-SUM(AE$21:AE191)+AE$16&lt;0.000001,0,IF($C192&gt;='H-32A-WP06 - Debt Service'!AC$25,'H-32A-WP06 - Debt Service'!AB$28/12,0)),"-")</f>
        <v>0</v>
      </c>
      <c r="AF192" s="359">
        <f>IFERROR(IF(-SUM(AF$21:AF191)+AF$16&lt;0.000001,0,IF($C192&gt;='H-32A-WP06 - Debt Service'!AD$25,'H-32A-WP06 - Debt Service'!AC$28/12,0)),"-")</f>
        <v>0</v>
      </c>
    </row>
    <row r="193" spans="2:32">
      <c r="B193" s="351">
        <f t="shared" si="8"/>
        <v>2033</v>
      </c>
      <c r="C193" s="368">
        <f t="shared" si="10"/>
        <v>48700</v>
      </c>
      <c r="D193" s="735">
        <f t="shared" si="12"/>
        <v>0</v>
      </c>
      <c r="E193" s="359">
        <f>IFERROR(IF(-SUM(E$33:E192)+E$16&lt;0.000001,0,IF($C193&gt;='H-32A-WP06 - Debt Service'!C$25,'H-32A-WP06 - Debt Service'!C$28/12,0)),"-")</f>
        <v>0</v>
      </c>
      <c r="F193" s="359">
        <f>IFERROR(IF(-SUM(F$33:F192)+F$16&lt;0.000001,0,IF($C193&gt;='H-32A-WP06 - Debt Service'!D$25,'H-32A-WP06 - Debt Service'!D$28/12,0)),"-")</f>
        <v>0</v>
      </c>
      <c r="G193" s="359">
        <f>IFERROR(IF(-SUM(G$33:G192)+G$16&lt;0.000001,0,IF($C193&gt;='H-32A-WP06 - Debt Service'!E$25,'H-32A-WP06 - Debt Service'!E$28/12,0)),"-")</f>
        <v>0</v>
      </c>
      <c r="H193" s="359">
        <f>IFERROR(IF(-SUM(H$21:H192)+H$16&lt;0.000001,0,IF($C193&gt;='H-32A-WP06 - Debt Service'!F$25,'H-32A-WP06 - Debt Service'!F$28/12,0)),"-")</f>
        <v>0</v>
      </c>
      <c r="I193" s="359">
        <f>IFERROR(IF(-SUM(I$21:I192)+I$16&lt;0.000001,0,IF($C193&gt;='H-32A-WP06 - Debt Service'!G$25,'H-32A-WP06 - Debt Service'!G$28/12,0)),"-")</f>
        <v>0</v>
      </c>
      <c r="J193" s="359">
        <f>IFERROR(IF(-SUM(J$21:J192)+J$16&lt;0.000001,0,IF($C193&gt;='H-32A-WP06 - Debt Service'!H$25,'H-32A-WP06 - Debt Service'!H$28/12,0)),"-")</f>
        <v>0</v>
      </c>
      <c r="K193" s="359">
        <f>IFERROR(IF(-SUM(K$21:K192)+K$16&lt;0.000001,0,IF($C193&gt;='H-32A-WP06 - Debt Service'!I$25,'H-32A-WP06 - Debt Service'!I$28/12,0)),"-")</f>
        <v>0</v>
      </c>
      <c r="L193" s="359">
        <f>IFERROR(IF(-SUM(L$21:L192)+L$16&lt;0.000001,0,IF($C193&gt;='H-32A-WP06 - Debt Service'!J$25,'H-32A-WP06 - Debt Service'!J$28/12,0)),"-")</f>
        <v>0</v>
      </c>
      <c r="M193" s="359">
        <f>IFERROR(IF(-SUM(M$21:M192)+M$16&lt;0.000001,0,IF($C193&gt;='H-32A-WP06 - Debt Service'!K$25,'H-32A-WP06 - Debt Service'!K$28/12,0)),"-")</f>
        <v>0</v>
      </c>
      <c r="N193" s="359">
        <f>IFERROR(IF(-SUM(N$21:N192)+N$16&lt;0.000001,0,IF($C193&gt;='H-32A-WP06 - Debt Service'!L$25,'H-32A-WP06 - Debt Service'!L$28/12,0)),"-")</f>
        <v>0</v>
      </c>
      <c r="O193" s="359">
        <f>IFERROR(IF(-SUM(O$21:O192)+O$16&lt;0.000001,0,IF($C193&gt;='H-32A-WP06 - Debt Service'!M$25,'H-32A-WP06 - Debt Service'!M$28/12,0)),"-")</f>
        <v>0</v>
      </c>
      <c r="P193" s="359">
        <f>IFERROR(IF(-SUM(P$21:P192)+P$16&lt;0.000001,0,IF($C193&gt;='H-32A-WP06 - Debt Service'!N$25,'H-32A-WP06 - Debt Service'!N$28/12,0)),"-")</f>
        <v>0</v>
      </c>
      <c r="Q193" s="449"/>
      <c r="R193" s="351">
        <f t="shared" si="9"/>
        <v>2033</v>
      </c>
      <c r="S193" s="368">
        <f t="shared" si="11"/>
        <v>48700</v>
      </c>
      <c r="T193" s="368"/>
      <c r="U193" s="359">
        <f>IFERROR(IF(-SUM(U$33:U192)+U$16&lt;0.000001,0,IF($C193&gt;='H-32A-WP06 - Debt Service'!R$25,'H-32A-WP06 - Debt Service'!R$28/12,0)),"-")</f>
        <v>0</v>
      </c>
      <c r="V193" s="359">
        <f>IFERROR(IF(-SUM(V$21:V192)+V$16&lt;0.000001,0,IF($C193&gt;='H-32A-WP06 - Debt Service'!S$25,'H-32A-WP06 - Debt Service'!S$28/12,0)),"-")</f>
        <v>0</v>
      </c>
      <c r="W193" s="359">
        <f>IFERROR(IF(-SUM(W$21:W192)+W$16&lt;0.000001,0,IF($C193&gt;='H-32A-WP06 - Debt Service'!T$25,'H-32A-WP06 - Debt Service'!T$28/12,0)),"-")</f>
        <v>0</v>
      </c>
      <c r="X193" s="359">
        <f>IFERROR(IF(-SUM(X$21:X192)+X$16&lt;0.000001,0,IF($C193&gt;='H-32A-WP06 - Debt Service'!U$25,'H-32A-WP06 - Debt Service'!U$28/12,0)),"-")</f>
        <v>0</v>
      </c>
      <c r="Y193" s="359">
        <f>IFERROR(IF(-SUM(Y$21:Y192)+Y$16&lt;0.000001,0,IF($C193&gt;='H-32A-WP06 - Debt Service'!W$25,'H-32A-WP06 - Debt Service'!V$28/12,0)),"-")</f>
        <v>0</v>
      </c>
      <c r="Z193" s="359">
        <f>IFERROR(IF(-SUM(Z$21:Z192)+Z$16&lt;0.000001,0,IF($C193&gt;='H-32A-WP06 - Debt Service'!W$25,'H-32A-WP06 - Debt Service'!W$28/12,0)),"-")</f>
        <v>0</v>
      </c>
      <c r="AA193" s="359">
        <f>IFERROR(IF(-SUM(AA$21:AA192)+AA$16&lt;0.000001,0,IF($C193&gt;='H-32A-WP06 - Debt Service'!Y$25,'H-32A-WP06 - Debt Service'!X$28/12,0)),"-")</f>
        <v>0</v>
      </c>
      <c r="AB193" s="359">
        <f>IFERROR(IF(-SUM(AB$21:AB192)+AB$16&lt;0.000001,0,IF($C193&gt;='H-32A-WP06 - Debt Service'!Y$25,'H-32A-WP06 - Debt Service'!Y$28/12,0)),"-")</f>
        <v>0</v>
      </c>
      <c r="AC193" s="359">
        <f>IFERROR(IF(-SUM(AC$21:AC192)+AC$16&lt;0.000001,0,IF($C193&gt;='H-32A-WP06 - Debt Service'!Z$25,'H-32A-WP06 - Debt Service'!Z$28/12,0)),"-")</f>
        <v>0</v>
      </c>
      <c r="AD193" s="359">
        <f>IFERROR(IF(-SUM(AD$21:AD192)+AD$16&lt;0.000001,0,IF($C193&gt;='H-32A-WP06 - Debt Service'!AB$25,'H-32A-WP06 - Debt Service'!AA$28/12,0)),"-")</f>
        <v>0</v>
      </c>
      <c r="AE193" s="359">
        <f>IFERROR(IF(-SUM(AE$21:AE192)+AE$16&lt;0.000001,0,IF($C193&gt;='H-32A-WP06 - Debt Service'!AC$25,'H-32A-WP06 - Debt Service'!AB$28/12,0)),"-")</f>
        <v>0</v>
      </c>
      <c r="AF193" s="359">
        <f>IFERROR(IF(-SUM(AF$21:AF192)+AF$16&lt;0.000001,0,IF($C193&gt;='H-32A-WP06 - Debt Service'!AD$25,'H-32A-WP06 - Debt Service'!AC$28/12,0)),"-")</f>
        <v>0</v>
      </c>
    </row>
    <row r="194" spans="2:32">
      <c r="B194" s="351">
        <f t="shared" si="8"/>
        <v>2033</v>
      </c>
      <c r="C194" s="368">
        <f t="shared" si="10"/>
        <v>48731</v>
      </c>
      <c r="D194" s="735">
        <f t="shared" si="12"/>
        <v>0</v>
      </c>
      <c r="E194" s="359">
        <f>IFERROR(IF(-SUM(E$33:E193)+E$16&lt;0.000001,0,IF($C194&gt;='H-32A-WP06 - Debt Service'!C$25,'H-32A-WP06 - Debt Service'!C$28/12,0)),"-")</f>
        <v>0</v>
      </c>
      <c r="F194" s="359">
        <f>IFERROR(IF(-SUM(F$33:F193)+F$16&lt;0.000001,0,IF($C194&gt;='H-32A-WP06 - Debt Service'!D$25,'H-32A-WP06 - Debt Service'!D$28/12,0)),"-")</f>
        <v>0</v>
      </c>
      <c r="G194" s="359">
        <f>IFERROR(IF(-SUM(G$33:G193)+G$16&lt;0.000001,0,IF($C194&gt;='H-32A-WP06 - Debt Service'!E$25,'H-32A-WP06 - Debt Service'!E$28/12,0)),"-")</f>
        <v>0</v>
      </c>
      <c r="H194" s="359">
        <f>IFERROR(IF(-SUM(H$21:H193)+H$16&lt;0.000001,0,IF($C194&gt;='H-32A-WP06 - Debt Service'!F$25,'H-32A-WP06 - Debt Service'!F$28/12,0)),"-")</f>
        <v>0</v>
      </c>
      <c r="I194" s="359">
        <f>IFERROR(IF(-SUM(I$21:I193)+I$16&lt;0.000001,0,IF($C194&gt;='H-32A-WP06 - Debt Service'!G$25,'H-32A-WP06 - Debt Service'!G$28/12,0)),"-")</f>
        <v>0</v>
      </c>
      <c r="J194" s="359">
        <f>IFERROR(IF(-SUM(J$21:J193)+J$16&lt;0.000001,0,IF($C194&gt;='H-32A-WP06 - Debt Service'!H$25,'H-32A-WP06 - Debt Service'!H$28/12,0)),"-")</f>
        <v>0</v>
      </c>
      <c r="K194" s="359">
        <f>IFERROR(IF(-SUM(K$21:K193)+K$16&lt;0.000001,0,IF($C194&gt;='H-32A-WP06 - Debt Service'!I$25,'H-32A-WP06 - Debt Service'!I$28/12,0)),"-")</f>
        <v>0</v>
      </c>
      <c r="L194" s="359">
        <f>IFERROR(IF(-SUM(L$21:L193)+L$16&lt;0.000001,0,IF($C194&gt;='H-32A-WP06 - Debt Service'!J$25,'H-32A-WP06 - Debt Service'!J$28/12,0)),"-")</f>
        <v>0</v>
      </c>
      <c r="M194" s="359">
        <f>IFERROR(IF(-SUM(M$21:M193)+M$16&lt;0.000001,0,IF($C194&gt;='H-32A-WP06 - Debt Service'!K$25,'H-32A-WP06 - Debt Service'!K$28/12,0)),"-")</f>
        <v>0</v>
      </c>
      <c r="N194" s="359">
        <f>IFERROR(IF(-SUM(N$21:N193)+N$16&lt;0.000001,0,IF($C194&gt;='H-32A-WP06 - Debt Service'!L$25,'H-32A-WP06 - Debt Service'!L$28/12,0)),"-")</f>
        <v>0</v>
      </c>
      <c r="O194" s="359">
        <f>IFERROR(IF(-SUM(O$21:O193)+O$16&lt;0.000001,0,IF($C194&gt;='H-32A-WP06 - Debt Service'!M$25,'H-32A-WP06 - Debt Service'!M$28/12,0)),"-")</f>
        <v>0</v>
      </c>
      <c r="P194" s="359">
        <f>IFERROR(IF(-SUM(P$21:P193)+P$16&lt;0.000001,0,IF($C194&gt;='H-32A-WP06 - Debt Service'!N$25,'H-32A-WP06 - Debt Service'!N$28/12,0)),"-")</f>
        <v>0</v>
      </c>
      <c r="Q194" s="449"/>
      <c r="R194" s="351">
        <f t="shared" si="9"/>
        <v>2033</v>
      </c>
      <c r="S194" s="368">
        <f t="shared" si="11"/>
        <v>48731</v>
      </c>
      <c r="T194" s="368"/>
      <c r="U194" s="359">
        <f>IFERROR(IF(-SUM(U$33:U193)+U$16&lt;0.000001,0,IF($C194&gt;='H-32A-WP06 - Debt Service'!R$25,'H-32A-WP06 - Debt Service'!R$28/12,0)),"-")</f>
        <v>0</v>
      </c>
      <c r="V194" s="359">
        <f>IFERROR(IF(-SUM(V$21:V193)+V$16&lt;0.000001,0,IF($C194&gt;='H-32A-WP06 - Debt Service'!S$25,'H-32A-WP06 - Debt Service'!S$28/12,0)),"-")</f>
        <v>0</v>
      </c>
      <c r="W194" s="359">
        <f>IFERROR(IF(-SUM(W$21:W193)+W$16&lt;0.000001,0,IF($C194&gt;='H-32A-WP06 - Debt Service'!T$25,'H-32A-WP06 - Debt Service'!T$28/12,0)),"-")</f>
        <v>0</v>
      </c>
      <c r="X194" s="359">
        <f>IFERROR(IF(-SUM(X$21:X193)+X$16&lt;0.000001,0,IF($C194&gt;='H-32A-WP06 - Debt Service'!U$25,'H-32A-WP06 - Debt Service'!U$28/12,0)),"-")</f>
        <v>0</v>
      </c>
      <c r="Y194" s="359">
        <f>IFERROR(IF(-SUM(Y$21:Y193)+Y$16&lt;0.000001,0,IF($C194&gt;='H-32A-WP06 - Debt Service'!W$25,'H-32A-WP06 - Debt Service'!V$28/12,0)),"-")</f>
        <v>0</v>
      </c>
      <c r="Z194" s="359">
        <f>IFERROR(IF(-SUM(Z$21:Z193)+Z$16&lt;0.000001,0,IF($C194&gt;='H-32A-WP06 - Debt Service'!W$25,'H-32A-WP06 - Debt Service'!W$28/12,0)),"-")</f>
        <v>0</v>
      </c>
      <c r="AA194" s="359">
        <f>IFERROR(IF(-SUM(AA$21:AA193)+AA$16&lt;0.000001,0,IF($C194&gt;='H-32A-WP06 - Debt Service'!Y$25,'H-32A-WP06 - Debt Service'!X$28/12,0)),"-")</f>
        <v>0</v>
      </c>
      <c r="AB194" s="359">
        <f>IFERROR(IF(-SUM(AB$21:AB193)+AB$16&lt;0.000001,0,IF($C194&gt;='H-32A-WP06 - Debt Service'!Y$25,'H-32A-WP06 - Debt Service'!Y$28/12,0)),"-")</f>
        <v>0</v>
      </c>
      <c r="AC194" s="359">
        <f>IFERROR(IF(-SUM(AC$21:AC193)+AC$16&lt;0.000001,0,IF($C194&gt;='H-32A-WP06 - Debt Service'!Z$25,'H-32A-WP06 - Debt Service'!Z$28/12,0)),"-")</f>
        <v>0</v>
      </c>
      <c r="AD194" s="359">
        <f>IFERROR(IF(-SUM(AD$21:AD193)+AD$16&lt;0.000001,0,IF($C194&gt;='H-32A-WP06 - Debt Service'!AB$25,'H-32A-WP06 - Debt Service'!AA$28/12,0)),"-")</f>
        <v>0</v>
      </c>
      <c r="AE194" s="359">
        <f>IFERROR(IF(-SUM(AE$21:AE193)+AE$16&lt;0.000001,0,IF($C194&gt;='H-32A-WP06 - Debt Service'!AC$25,'H-32A-WP06 - Debt Service'!AB$28/12,0)),"-")</f>
        <v>0</v>
      </c>
      <c r="AF194" s="359">
        <f>IFERROR(IF(-SUM(AF$21:AF193)+AF$16&lt;0.000001,0,IF($C194&gt;='H-32A-WP06 - Debt Service'!AD$25,'H-32A-WP06 - Debt Service'!AC$28/12,0)),"-")</f>
        <v>0</v>
      </c>
    </row>
    <row r="195" spans="2:32">
      <c r="B195" s="351">
        <f t="shared" si="8"/>
        <v>2033</v>
      </c>
      <c r="C195" s="368">
        <f t="shared" si="10"/>
        <v>48761</v>
      </c>
      <c r="D195" s="735">
        <f t="shared" si="12"/>
        <v>0</v>
      </c>
      <c r="E195" s="359">
        <f>IFERROR(IF(-SUM(E$33:E194)+E$16&lt;0.000001,0,IF($C195&gt;='H-32A-WP06 - Debt Service'!C$25,'H-32A-WP06 - Debt Service'!C$28/12,0)),"-")</f>
        <v>0</v>
      </c>
      <c r="F195" s="359">
        <f>IFERROR(IF(-SUM(F$33:F194)+F$16&lt;0.000001,0,IF($C195&gt;='H-32A-WP06 - Debt Service'!D$25,'H-32A-WP06 - Debt Service'!D$28/12,0)),"-")</f>
        <v>0</v>
      </c>
      <c r="G195" s="359">
        <f>IFERROR(IF(-SUM(G$33:G194)+G$16&lt;0.000001,0,IF($C195&gt;='H-32A-WP06 - Debt Service'!E$25,'H-32A-WP06 - Debt Service'!E$28/12,0)),"-")</f>
        <v>0</v>
      </c>
      <c r="H195" s="359">
        <f>IFERROR(IF(-SUM(H$21:H194)+H$16&lt;0.000001,0,IF($C195&gt;='H-32A-WP06 - Debt Service'!F$25,'H-32A-WP06 - Debt Service'!F$28/12,0)),"-")</f>
        <v>0</v>
      </c>
      <c r="I195" s="359">
        <f>IFERROR(IF(-SUM(I$21:I194)+I$16&lt;0.000001,0,IF($C195&gt;='H-32A-WP06 - Debt Service'!G$25,'H-32A-WP06 - Debt Service'!G$28/12,0)),"-")</f>
        <v>0</v>
      </c>
      <c r="J195" s="359">
        <f>IFERROR(IF(-SUM(J$21:J194)+J$16&lt;0.000001,0,IF($C195&gt;='H-32A-WP06 - Debt Service'!H$25,'H-32A-WP06 - Debt Service'!H$28/12,0)),"-")</f>
        <v>0</v>
      </c>
      <c r="K195" s="359">
        <f>IFERROR(IF(-SUM(K$21:K194)+K$16&lt;0.000001,0,IF($C195&gt;='H-32A-WP06 - Debt Service'!I$25,'H-32A-WP06 - Debt Service'!I$28/12,0)),"-")</f>
        <v>0</v>
      </c>
      <c r="L195" s="359">
        <f>IFERROR(IF(-SUM(L$21:L194)+L$16&lt;0.000001,0,IF($C195&gt;='H-32A-WP06 - Debt Service'!J$25,'H-32A-WP06 - Debt Service'!J$28/12,0)),"-")</f>
        <v>0</v>
      </c>
      <c r="M195" s="359">
        <f>IFERROR(IF(-SUM(M$21:M194)+M$16&lt;0.000001,0,IF($C195&gt;='H-32A-WP06 - Debt Service'!K$25,'H-32A-WP06 - Debt Service'!K$28/12,0)),"-")</f>
        <v>0</v>
      </c>
      <c r="N195" s="359">
        <f>IFERROR(IF(-SUM(N$21:N194)+N$16&lt;0.000001,0,IF($C195&gt;='H-32A-WP06 - Debt Service'!L$25,'H-32A-WP06 - Debt Service'!L$28/12,0)),"-")</f>
        <v>0</v>
      </c>
      <c r="O195" s="359">
        <f>IFERROR(IF(-SUM(O$21:O194)+O$16&lt;0.000001,0,IF($C195&gt;='H-32A-WP06 - Debt Service'!M$25,'H-32A-WP06 - Debt Service'!M$28/12,0)),"-")</f>
        <v>0</v>
      </c>
      <c r="P195" s="359">
        <f>IFERROR(IF(-SUM(P$21:P194)+P$16&lt;0.000001,0,IF($C195&gt;='H-32A-WP06 - Debt Service'!N$25,'H-32A-WP06 - Debt Service'!N$28/12,0)),"-")</f>
        <v>0</v>
      </c>
      <c r="Q195" s="449"/>
      <c r="R195" s="351">
        <f t="shared" si="9"/>
        <v>2033</v>
      </c>
      <c r="S195" s="368">
        <f t="shared" si="11"/>
        <v>48761</v>
      </c>
      <c r="T195" s="368"/>
      <c r="U195" s="359">
        <f>IFERROR(IF(-SUM(U$33:U194)+U$16&lt;0.000001,0,IF($C195&gt;='H-32A-WP06 - Debt Service'!R$25,'H-32A-WP06 - Debt Service'!R$28/12,0)),"-")</f>
        <v>0</v>
      </c>
      <c r="V195" s="359">
        <f>IFERROR(IF(-SUM(V$21:V194)+V$16&lt;0.000001,0,IF($C195&gt;='H-32A-WP06 - Debt Service'!S$25,'H-32A-WP06 - Debt Service'!S$28/12,0)),"-")</f>
        <v>0</v>
      </c>
      <c r="W195" s="359">
        <f>IFERROR(IF(-SUM(W$21:W194)+W$16&lt;0.000001,0,IF($C195&gt;='H-32A-WP06 - Debt Service'!T$25,'H-32A-WP06 - Debt Service'!T$28/12,0)),"-")</f>
        <v>0</v>
      </c>
      <c r="X195" s="359">
        <f>IFERROR(IF(-SUM(X$21:X194)+X$16&lt;0.000001,0,IF($C195&gt;='H-32A-WP06 - Debt Service'!U$25,'H-32A-WP06 - Debt Service'!U$28/12,0)),"-")</f>
        <v>0</v>
      </c>
      <c r="Y195" s="359">
        <f>IFERROR(IF(-SUM(Y$21:Y194)+Y$16&lt;0.000001,0,IF($C195&gt;='H-32A-WP06 - Debt Service'!W$25,'H-32A-WP06 - Debt Service'!V$28/12,0)),"-")</f>
        <v>0</v>
      </c>
      <c r="Z195" s="359">
        <f>IFERROR(IF(-SUM(Z$21:Z194)+Z$16&lt;0.000001,0,IF($C195&gt;='H-32A-WP06 - Debt Service'!W$25,'H-32A-WP06 - Debt Service'!W$28/12,0)),"-")</f>
        <v>0</v>
      </c>
      <c r="AA195" s="359">
        <f>IFERROR(IF(-SUM(AA$21:AA194)+AA$16&lt;0.000001,0,IF($C195&gt;='H-32A-WP06 - Debt Service'!Y$25,'H-32A-WP06 - Debt Service'!X$28/12,0)),"-")</f>
        <v>0</v>
      </c>
      <c r="AB195" s="359">
        <f>IFERROR(IF(-SUM(AB$21:AB194)+AB$16&lt;0.000001,0,IF($C195&gt;='H-32A-WP06 - Debt Service'!Y$25,'H-32A-WP06 - Debt Service'!Y$28/12,0)),"-")</f>
        <v>0</v>
      </c>
      <c r="AC195" s="359">
        <f>IFERROR(IF(-SUM(AC$21:AC194)+AC$16&lt;0.000001,0,IF($C195&gt;='H-32A-WP06 - Debt Service'!Z$25,'H-32A-WP06 - Debt Service'!Z$28/12,0)),"-")</f>
        <v>0</v>
      </c>
      <c r="AD195" s="359">
        <f>IFERROR(IF(-SUM(AD$21:AD194)+AD$16&lt;0.000001,0,IF($C195&gt;='H-32A-WP06 - Debt Service'!AB$25,'H-32A-WP06 - Debt Service'!AA$28/12,0)),"-")</f>
        <v>0</v>
      </c>
      <c r="AE195" s="359">
        <f>IFERROR(IF(-SUM(AE$21:AE194)+AE$16&lt;0.000001,0,IF($C195&gt;='H-32A-WP06 - Debt Service'!AC$25,'H-32A-WP06 - Debt Service'!AB$28/12,0)),"-")</f>
        <v>0</v>
      </c>
      <c r="AF195" s="359">
        <f>IFERROR(IF(-SUM(AF$21:AF194)+AF$16&lt;0.000001,0,IF($C195&gt;='H-32A-WP06 - Debt Service'!AD$25,'H-32A-WP06 - Debt Service'!AC$28/12,0)),"-")</f>
        <v>0</v>
      </c>
    </row>
    <row r="196" spans="2:32">
      <c r="B196" s="351">
        <f t="shared" si="8"/>
        <v>2033</v>
      </c>
      <c r="C196" s="368">
        <f t="shared" si="10"/>
        <v>48792</v>
      </c>
      <c r="D196" s="735">
        <f t="shared" si="12"/>
        <v>0</v>
      </c>
      <c r="E196" s="359">
        <f>IFERROR(IF(-SUM(E$33:E195)+E$16&lt;0.000001,0,IF($C196&gt;='H-32A-WP06 - Debt Service'!C$25,'H-32A-WP06 - Debt Service'!C$28/12,0)),"-")</f>
        <v>0</v>
      </c>
      <c r="F196" s="359">
        <f>IFERROR(IF(-SUM(F$33:F195)+F$16&lt;0.000001,0,IF($C196&gt;='H-32A-WP06 - Debt Service'!D$25,'H-32A-WP06 - Debt Service'!D$28/12,0)),"-")</f>
        <v>0</v>
      </c>
      <c r="G196" s="359">
        <f>IFERROR(IF(-SUM(G$33:G195)+G$16&lt;0.000001,0,IF($C196&gt;='H-32A-WP06 - Debt Service'!E$25,'H-32A-WP06 - Debt Service'!E$28/12,0)),"-")</f>
        <v>0</v>
      </c>
      <c r="H196" s="359">
        <f>IFERROR(IF(-SUM(H$21:H195)+H$16&lt;0.000001,0,IF($C196&gt;='H-32A-WP06 - Debt Service'!F$25,'H-32A-WP06 - Debt Service'!F$28/12,0)),"-")</f>
        <v>0</v>
      </c>
      <c r="I196" s="359">
        <f>IFERROR(IF(-SUM(I$21:I195)+I$16&lt;0.000001,0,IF($C196&gt;='H-32A-WP06 - Debt Service'!G$25,'H-32A-WP06 - Debt Service'!G$28/12,0)),"-")</f>
        <v>0</v>
      </c>
      <c r="J196" s="359">
        <f>IFERROR(IF(-SUM(J$21:J195)+J$16&lt;0.000001,0,IF($C196&gt;='H-32A-WP06 - Debt Service'!H$25,'H-32A-WP06 - Debt Service'!H$28/12,0)),"-")</f>
        <v>0</v>
      </c>
      <c r="K196" s="359">
        <f>IFERROR(IF(-SUM(K$21:K195)+K$16&lt;0.000001,0,IF($C196&gt;='H-32A-WP06 - Debt Service'!I$25,'H-32A-WP06 - Debt Service'!I$28/12,0)),"-")</f>
        <v>0</v>
      </c>
      <c r="L196" s="359">
        <f>IFERROR(IF(-SUM(L$21:L195)+L$16&lt;0.000001,0,IF($C196&gt;='H-32A-WP06 - Debt Service'!J$25,'H-32A-WP06 - Debt Service'!J$28/12,0)),"-")</f>
        <v>0</v>
      </c>
      <c r="M196" s="359">
        <f>IFERROR(IF(-SUM(M$21:M195)+M$16&lt;0.000001,0,IF($C196&gt;='H-32A-WP06 - Debt Service'!K$25,'H-32A-WP06 - Debt Service'!K$28/12,0)),"-")</f>
        <v>0</v>
      </c>
      <c r="N196" s="359">
        <f>IFERROR(IF(-SUM(N$21:N195)+N$16&lt;0.000001,0,IF($C196&gt;='H-32A-WP06 - Debt Service'!L$25,'H-32A-WP06 - Debt Service'!L$28/12,0)),"-")</f>
        <v>0</v>
      </c>
      <c r="O196" s="359">
        <f>IFERROR(IF(-SUM(O$21:O195)+O$16&lt;0.000001,0,IF($C196&gt;='H-32A-WP06 - Debt Service'!M$25,'H-32A-WP06 - Debt Service'!M$28/12,0)),"-")</f>
        <v>0</v>
      </c>
      <c r="P196" s="359">
        <f>IFERROR(IF(-SUM(P$21:P195)+P$16&lt;0.000001,0,IF($C196&gt;='H-32A-WP06 - Debt Service'!N$25,'H-32A-WP06 - Debt Service'!N$28/12,0)),"-")</f>
        <v>0</v>
      </c>
      <c r="Q196" s="449"/>
      <c r="R196" s="351">
        <f t="shared" si="9"/>
        <v>2033</v>
      </c>
      <c r="S196" s="368">
        <f t="shared" si="11"/>
        <v>48792</v>
      </c>
      <c r="T196" s="368"/>
      <c r="U196" s="359">
        <f>IFERROR(IF(-SUM(U$33:U195)+U$16&lt;0.000001,0,IF($C196&gt;='H-32A-WP06 - Debt Service'!R$25,'H-32A-WP06 - Debt Service'!R$28/12,0)),"-")</f>
        <v>0</v>
      </c>
      <c r="V196" s="359">
        <f>IFERROR(IF(-SUM(V$21:V195)+V$16&lt;0.000001,0,IF($C196&gt;='H-32A-WP06 - Debt Service'!S$25,'H-32A-WP06 - Debt Service'!S$28/12,0)),"-")</f>
        <v>0</v>
      </c>
      <c r="W196" s="359">
        <f>IFERROR(IF(-SUM(W$21:W195)+W$16&lt;0.000001,0,IF($C196&gt;='H-32A-WP06 - Debt Service'!T$25,'H-32A-WP06 - Debt Service'!T$28/12,0)),"-")</f>
        <v>0</v>
      </c>
      <c r="X196" s="359">
        <f>IFERROR(IF(-SUM(X$21:X195)+X$16&lt;0.000001,0,IF($C196&gt;='H-32A-WP06 - Debt Service'!U$25,'H-32A-WP06 - Debt Service'!U$28/12,0)),"-")</f>
        <v>0</v>
      </c>
      <c r="Y196" s="359">
        <f>IFERROR(IF(-SUM(Y$21:Y195)+Y$16&lt;0.000001,0,IF($C196&gt;='H-32A-WP06 - Debt Service'!W$25,'H-32A-WP06 - Debt Service'!V$28/12,0)),"-")</f>
        <v>0</v>
      </c>
      <c r="Z196" s="359">
        <f>IFERROR(IF(-SUM(Z$21:Z195)+Z$16&lt;0.000001,0,IF($C196&gt;='H-32A-WP06 - Debt Service'!W$25,'H-32A-WP06 - Debt Service'!W$28/12,0)),"-")</f>
        <v>0</v>
      </c>
      <c r="AA196" s="359">
        <f>IFERROR(IF(-SUM(AA$21:AA195)+AA$16&lt;0.000001,0,IF($C196&gt;='H-32A-WP06 - Debt Service'!Y$25,'H-32A-WP06 - Debt Service'!X$28/12,0)),"-")</f>
        <v>0</v>
      </c>
      <c r="AB196" s="359">
        <f>IFERROR(IF(-SUM(AB$21:AB195)+AB$16&lt;0.000001,0,IF($C196&gt;='H-32A-WP06 - Debt Service'!Y$25,'H-32A-WP06 - Debt Service'!Y$28/12,0)),"-")</f>
        <v>0</v>
      </c>
      <c r="AC196" s="359">
        <f>IFERROR(IF(-SUM(AC$21:AC195)+AC$16&lt;0.000001,0,IF($C196&gt;='H-32A-WP06 - Debt Service'!Z$25,'H-32A-WP06 - Debt Service'!Z$28/12,0)),"-")</f>
        <v>0</v>
      </c>
      <c r="AD196" s="359">
        <f>IFERROR(IF(-SUM(AD$21:AD195)+AD$16&lt;0.000001,0,IF($C196&gt;='H-32A-WP06 - Debt Service'!AB$25,'H-32A-WP06 - Debt Service'!AA$28/12,0)),"-")</f>
        <v>0</v>
      </c>
      <c r="AE196" s="359">
        <f>IFERROR(IF(-SUM(AE$21:AE195)+AE$16&lt;0.000001,0,IF($C196&gt;='H-32A-WP06 - Debt Service'!AC$25,'H-32A-WP06 - Debt Service'!AB$28/12,0)),"-")</f>
        <v>0</v>
      </c>
      <c r="AF196" s="359">
        <f>IFERROR(IF(-SUM(AF$21:AF195)+AF$16&lt;0.000001,0,IF($C196&gt;='H-32A-WP06 - Debt Service'!AD$25,'H-32A-WP06 - Debt Service'!AC$28/12,0)),"-")</f>
        <v>0</v>
      </c>
    </row>
    <row r="197" spans="2:32">
      <c r="B197" s="351">
        <f t="shared" si="8"/>
        <v>2033</v>
      </c>
      <c r="C197" s="368">
        <f t="shared" si="10"/>
        <v>48823</v>
      </c>
      <c r="D197" s="735">
        <f t="shared" si="12"/>
        <v>0</v>
      </c>
      <c r="E197" s="359">
        <f>IFERROR(IF(-SUM(E$33:E196)+E$16&lt;0.000001,0,IF($C197&gt;='H-32A-WP06 - Debt Service'!C$25,'H-32A-WP06 - Debt Service'!C$28/12,0)),"-")</f>
        <v>0</v>
      </c>
      <c r="F197" s="359">
        <f>IFERROR(IF(-SUM(F$33:F196)+F$16&lt;0.000001,0,IF($C197&gt;='H-32A-WP06 - Debt Service'!D$25,'H-32A-WP06 - Debt Service'!D$28/12,0)),"-")</f>
        <v>0</v>
      </c>
      <c r="G197" s="359">
        <f>IFERROR(IF(-SUM(G$33:G196)+G$16&lt;0.000001,0,IF($C197&gt;='H-32A-WP06 - Debt Service'!E$25,'H-32A-WP06 - Debt Service'!E$28/12,0)),"-")</f>
        <v>0</v>
      </c>
      <c r="H197" s="359">
        <f>IFERROR(IF(-SUM(H$21:H196)+H$16&lt;0.000001,0,IF($C197&gt;='H-32A-WP06 - Debt Service'!F$25,'H-32A-WP06 - Debt Service'!F$28/12,0)),"-")</f>
        <v>0</v>
      </c>
      <c r="I197" s="359">
        <f>IFERROR(IF(-SUM(I$21:I196)+I$16&lt;0.000001,0,IF($C197&gt;='H-32A-WP06 - Debt Service'!G$25,'H-32A-WP06 - Debt Service'!G$28/12,0)),"-")</f>
        <v>0</v>
      </c>
      <c r="J197" s="359">
        <f>IFERROR(IF(-SUM(J$21:J196)+J$16&lt;0.000001,0,IF($C197&gt;='H-32A-WP06 - Debt Service'!H$25,'H-32A-WP06 - Debt Service'!H$28/12,0)),"-")</f>
        <v>0</v>
      </c>
      <c r="K197" s="359">
        <f>IFERROR(IF(-SUM(K$21:K196)+K$16&lt;0.000001,0,IF($C197&gt;='H-32A-WP06 - Debt Service'!I$25,'H-32A-WP06 - Debt Service'!I$28/12,0)),"-")</f>
        <v>0</v>
      </c>
      <c r="L197" s="359">
        <f>IFERROR(IF(-SUM(L$21:L196)+L$16&lt;0.000001,0,IF($C197&gt;='H-32A-WP06 - Debt Service'!J$25,'H-32A-WP06 - Debt Service'!J$28/12,0)),"-")</f>
        <v>0</v>
      </c>
      <c r="M197" s="359">
        <f>IFERROR(IF(-SUM(M$21:M196)+M$16&lt;0.000001,0,IF($C197&gt;='H-32A-WP06 - Debt Service'!K$25,'H-32A-WP06 - Debt Service'!K$28/12,0)),"-")</f>
        <v>0</v>
      </c>
      <c r="N197" s="359">
        <f>IFERROR(IF(-SUM(N$21:N196)+N$16&lt;0.000001,0,IF($C197&gt;='H-32A-WP06 - Debt Service'!L$25,'H-32A-WP06 - Debt Service'!L$28/12,0)),"-")</f>
        <v>0</v>
      </c>
      <c r="O197" s="359">
        <f>IFERROR(IF(-SUM(O$21:O196)+O$16&lt;0.000001,0,IF($C197&gt;='H-32A-WP06 - Debt Service'!M$25,'H-32A-WP06 - Debt Service'!M$28/12,0)),"-")</f>
        <v>0</v>
      </c>
      <c r="P197" s="359">
        <f>IFERROR(IF(-SUM(P$21:P196)+P$16&lt;0.000001,0,IF($C197&gt;='H-32A-WP06 - Debt Service'!N$25,'H-32A-WP06 - Debt Service'!N$28/12,0)),"-")</f>
        <v>0</v>
      </c>
      <c r="Q197" s="449"/>
      <c r="R197" s="351">
        <f t="shared" si="9"/>
        <v>2033</v>
      </c>
      <c r="S197" s="368">
        <f t="shared" si="11"/>
        <v>48823</v>
      </c>
      <c r="T197" s="368"/>
      <c r="U197" s="359">
        <f>IFERROR(IF(-SUM(U$33:U196)+U$16&lt;0.000001,0,IF($C197&gt;='H-32A-WP06 - Debt Service'!R$25,'H-32A-WP06 - Debt Service'!R$28/12,0)),"-")</f>
        <v>0</v>
      </c>
      <c r="V197" s="359">
        <f>IFERROR(IF(-SUM(V$21:V196)+V$16&lt;0.000001,0,IF($C197&gt;='H-32A-WP06 - Debt Service'!S$25,'H-32A-WP06 - Debt Service'!S$28/12,0)),"-")</f>
        <v>0</v>
      </c>
      <c r="W197" s="359">
        <f>IFERROR(IF(-SUM(W$21:W196)+W$16&lt;0.000001,0,IF($C197&gt;='H-32A-WP06 - Debt Service'!T$25,'H-32A-WP06 - Debt Service'!T$28/12,0)),"-")</f>
        <v>0</v>
      </c>
      <c r="X197" s="359">
        <f>IFERROR(IF(-SUM(X$21:X196)+X$16&lt;0.000001,0,IF($C197&gt;='H-32A-WP06 - Debt Service'!U$25,'H-32A-WP06 - Debt Service'!U$28/12,0)),"-")</f>
        <v>0</v>
      </c>
      <c r="Y197" s="359">
        <f>IFERROR(IF(-SUM(Y$21:Y196)+Y$16&lt;0.000001,0,IF($C197&gt;='H-32A-WP06 - Debt Service'!W$25,'H-32A-WP06 - Debt Service'!V$28/12,0)),"-")</f>
        <v>0</v>
      </c>
      <c r="Z197" s="359">
        <f>IFERROR(IF(-SUM(Z$21:Z196)+Z$16&lt;0.000001,0,IF($C197&gt;='H-32A-WP06 - Debt Service'!W$25,'H-32A-WP06 - Debt Service'!W$28/12,0)),"-")</f>
        <v>0</v>
      </c>
      <c r="AA197" s="359">
        <f>IFERROR(IF(-SUM(AA$21:AA196)+AA$16&lt;0.000001,0,IF($C197&gt;='H-32A-WP06 - Debt Service'!Y$25,'H-32A-WP06 - Debt Service'!X$28/12,0)),"-")</f>
        <v>0</v>
      </c>
      <c r="AB197" s="359">
        <f>IFERROR(IF(-SUM(AB$21:AB196)+AB$16&lt;0.000001,0,IF($C197&gt;='H-32A-WP06 - Debt Service'!Y$25,'H-32A-WP06 - Debt Service'!Y$28/12,0)),"-")</f>
        <v>0</v>
      </c>
      <c r="AC197" s="359">
        <f>IFERROR(IF(-SUM(AC$21:AC196)+AC$16&lt;0.000001,0,IF($C197&gt;='H-32A-WP06 - Debt Service'!Z$25,'H-32A-WP06 - Debt Service'!Z$28/12,0)),"-")</f>
        <v>0</v>
      </c>
      <c r="AD197" s="359">
        <f>IFERROR(IF(-SUM(AD$21:AD196)+AD$16&lt;0.000001,0,IF($C197&gt;='H-32A-WP06 - Debt Service'!AB$25,'H-32A-WP06 - Debt Service'!AA$28/12,0)),"-")</f>
        <v>0</v>
      </c>
      <c r="AE197" s="359">
        <f>IFERROR(IF(-SUM(AE$21:AE196)+AE$16&lt;0.000001,0,IF($C197&gt;='H-32A-WP06 - Debt Service'!AC$25,'H-32A-WP06 - Debt Service'!AB$28/12,0)),"-")</f>
        <v>0</v>
      </c>
      <c r="AF197" s="359">
        <f>IFERROR(IF(-SUM(AF$21:AF196)+AF$16&lt;0.000001,0,IF($C197&gt;='H-32A-WP06 - Debt Service'!AD$25,'H-32A-WP06 - Debt Service'!AC$28/12,0)),"-")</f>
        <v>0</v>
      </c>
    </row>
    <row r="198" spans="2:32">
      <c r="B198" s="351">
        <f t="shared" si="8"/>
        <v>2033</v>
      </c>
      <c r="C198" s="368">
        <f t="shared" si="10"/>
        <v>48853</v>
      </c>
      <c r="D198" s="735">
        <f t="shared" si="12"/>
        <v>0</v>
      </c>
      <c r="E198" s="359">
        <f>IFERROR(IF(-SUM(E$33:E197)+E$16&lt;0.000001,0,IF($C198&gt;='H-32A-WP06 - Debt Service'!C$25,'H-32A-WP06 - Debt Service'!C$28/12,0)),"-")</f>
        <v>0</v>
      </c>
      <c r="F198" s="359">
        <f>IFERROR(IF(-SUM(F$33:F197)+F$16&lt;0.000001,0,IF($C198&gt;='H-32A-WP06 - Debt Service'!D$25,'H-32A-WP06 - Debt Service'!D$28/12,0)),"-")</f>
        <v>0</v>
      </c>
      <c r="G198" s="359">
        <f>IFERROR(IF(-SUM(G$33:G197)+G$16&lt;0.000001,0,IF($C198&gt;='H-32A-WP06 - Debt Service'!E$25,'H-32A-WP06 - Debt Service'!E$28/12,0)),"-")</f>
        <v>0</v>
      </c>
      <c r="H198" s="359">
        <f>IFERROR(IF(-SUM(H$21:H197)+H$16&lt;0.000001,0,IF($C198&gt;='H-32A-WP06 - Debt Service'!F$25,'H-32A-WP06 - Debt Service'!F$28/12,0)),"-")</f>
        <v>0</v>
      </c>
      <c r="I198" s="359">
        <f>IFERROR(IF(-SUM(I$21:I197)+I$16&lt;0.000001,0,IF($C198&gt;='H-32A-WP06 - Debt Service'!G$25,'H-32A-WP06 - Debt Service'!G$28/12,0)),"-")</f>
        <v>0</v>
      </c>
      <c r="J198" s="359">
        <f>IFERROR(IF(-SUM(J$21:J197)+J$16&lt;0.000001,0,IF($C198&gt;='H-32A-WP06 - Debt Service'!H$25,'H-32A-WP06 - Debt Service'!H$28/12,0)),"-")</f>
        <v>0</v>
      </c>
      <c r="K198" s="359">
        <f>IFERROR(IF(-SUM(K$21:K197)+K$16&lt;0.000001,0,IF($C198&gt;='H-32A-WP06 - Debt Service'!I$25,'H-32A-WP06 - Debt Service'!I$28/12,0)),"-")</f>
        <v>0</v>
      </c>
      <c r="L198" s="359">
        <f>IFERROR(IF(-SUM(L$21:L197)+L$16&lt;0.000001,0,IF($C198&gt;='H-32A-WP06 - Debt Service'!J$25,'H-32A-WP06 - Debt Service'!J$28/12,0)),"-")</f>
        <v>0</v>
      </c>
      <c r="M198" s="359">
        <f>IFERROR(IF(-SUM(M$21:M197)+M$16&lt;0.000001,0,IF($C198&gt;='H-32A-WP06 - Debt Service'!K$25,'H-32A-WP06 - Debt Service'!K$28/12,0)),"-")</f>
        <v>0</v>
      </c>
      <c r="N198" s="359">
        <f>IFERROR(IF(-SUM(N$21:N197)+N$16&lt;0.000001,0,IF($C198&gt;='H-32A-WP06 - Debt Service'!L$25,'H-32A-WP06 - Debt Service'!L$28/12,0)),"-")</f>
        <v>0</v>
      </c>
      <c r="O198" s="359">
        <f>IFERROR(IF(-SUM(O$21:O197)+O$16&lt;0.000001,0,IF($C198&gt;='H-32A-WP06 - Debt Service'!M$25,'H-32A-WP06 - Debt Service'!M$28/12,0)),"-")</f>
        <v>0</v>
      </c>
      <c r="P198" s="359">
        <f>IFERROR(IF(-SUM(P$21:P197)+P$16&lt;0.000001,0,IF($C198&gt;='H-32A-WP06 - Debt Service'!N$25,'H-32A-WP06 - Debt Service'!N$28/12,0)),"-")</f>
        <v>0</v>
      </c>
      <c r="Q198" s="449"/>
      <c r="R198" s="351">
        <f t="shared" si="9"/>
        <v>2033</v>
      </c>
      <c r="S198" s="368">
        <f t="shared" si="11"/>
        <v>48853</v>
      </c>
      <c r="T198" s="368"/>
      <c r="U198" s="359">
        <f>IFERROR(IF(-SUM(U$33:U197)+U$16&lt;0.000001,0,IF($C198&gt;='H-32A-WP06 - Debt Service'!R$25,'H-32A-WP06 - Debt Service'!R$28/12,0)),"-")</f>
        <v>0</v>
      </c>
      <c r="V198" s="359">
        <f>IFERROR(IF(-SUM(V$21:V197)+V$16&lt;0.000001,0,IF($C198&gt;='H-32A-WP06 - Debt Service'!S$25,'H-32A-WP06 - Debt Service'!S$28/12,0)),"-")</f>
        <v>0</v>
      </c>
      <c r="W198" s="359">
        <f>IFERROR(IF(-SUM(W$21:W197)+W$16&lt;0.000001,0,IF($C198&gt;='H-32A-WP06 - Debt Service'!T$25,'H-32A-WP06 - Debt Service'!T$28/12,0)),"-")</f>
        <v>0</v>
      </c>
      <c r="X198" s="359">
        <f>IFERROR(IF(-SUM(X$21:X197)+X$16&lt;0.000001,0,IF($C198&gt;='H-32A-WP06 - Debt Service'!U$25,'H-32A-WP06 - Debt Service'!U$28/12,0)),"-")</f>
        <v>0</v>
      </c>
      <c r="Y198" s="359">
        <f>IFERROR(IF(-SUM(Y$21:Y197)+Y$16&lt;0.000001,0,IF($C198&gt;='H-32A-WP06 - Debt Service'!W$25,'H-32A-WP06 - Debt Service'!V$28/12,0)),"-")</f>
        <v>0</v>
      </c>
      <c r="Z198" s="359">
        <f>IFERROR(IF(-SUM(Z$21:Z197)+Z$16&lt;0.000001,0,IF($C198&gt;='H-32A-WP06 - Debt Service'!W$25,'H-32A-WP06 - Debt Service'!W$28/12,0)),"-")</f>
        <v>0</v>
      </c>
      <c r="AA198" s="359">
        <f>IFERROR(IF(-SUM(AA$21:AA197)+AA$16&lt;0.000001,0,IF($C198&gt;='H-32A-WP06 - Debt Service'!Y$25,'H-32A-WP06 - Debt Service'!X$28/12,0)),"-")</f>
        <v>0</v>
      </c>
      <c r="AB198" s="359">
        <f>IFERROR(IF(-SUM(AB$21:AB197)+AB$16&lt;0.000001,0,IF($C198&gt;='H-32A-WP06 - Debt Service'!Y$25,'H-32A-WP06 - Debt Service'!Y$28/12,0)),"-")</f>
        <v>0</v>
      </c>
      <c r="AC198" s="359">
        <f>IFERROR(IF(-SUM(AC$21:AC197)+AC$16&lt;0.000001,0,IF($C198&gt;='H-32A-WP06 - Debt Service'!Z$25,'H-32A-WP06 - Debt Service'!Z$28/12,0)),"-")</f>
        <v>0</v>
      </c>
      <c r="AD198" s="359">
        <f>IFERROR(IF(-SUM(AD$21:AD197)+AD$16&lt;0.000001,0,IF($C198&gt;='H-32A-WP06 - Debt Service'!AB$25,'H-32A-WP06 - Debt Service'!AA$28/12,0)),"-")</f>
        <v>0</v>
      </c>
      <c r="AE198" s="359">
        <f>IFERROR(IF(-SUM(AE$21:AE197)+AE$16&lt;0.000001,0,IF($C198&gt;='H-32A-WP06 - Debt Service'!AC$25,'H-32A-WP06 - Debt Service'!AB$28/12,0)),"-")</f>
        <v>0</v>
      </c>
      <c r="AF198" s="359">
        <f>IFERROR(IF(-SUM(AF$21:AF197)+AF$16&lt;0.000001,0,IF($C198&gt;='H-32A-WP06 - Debt Service'!AD$25,'H-32A-WP06 - Debt Service'!AC$28/12,0)),"-")</f>
        <v>0</v>
      </c>
    </row>
    <row r="199" spans="2:32">
      <c r="B199" s="351">
        <f t="shared" si="8"/>
        <v>2033</v>
      </c>
      <c r="C199" s="368">
        <f t="shared" si="10"/>
        <v>48884</v>
      </c>
      <c r="D199" s="735">
        <f t="shared" si="12"/>
        <v>0</v>
      </c>
      <c r="E199" s="359">
        <f>IFERROR(IF(-SUM(E$33:E198)+E$16&lt;0.000001,0,IF($C199&gt;='H-32A-WP06 - Debt Service'!C$25,'H-32A-WP06 - Debt Service'!C$28/12,0)),"-")</f>
        <v>0</v>
      </c>
      <c r="F199" s="359">
        <f>IFERROR(IF(-SUM(F$33:F198)+F$16&lt;0.000001,0,IF($C199&gt;='H-32A-WP06 - Debt Service'!D$25,'H-32A-WP06 - Debt Service'!D$28/12,0)),"-")</f>
        <v>0</v>
      </c>
      <c r="G199" s="359">
        <f>IFERROR(IF(-SUM(G$33:G198)+G$16&lt;0.000001,0,IF($C199&gt;='H-32A-WP06 - Debt Service'!E$25,'H-32A-WP06 - Debt Service'!E$28/12,0)),"-")</f>
        <v>0</v>
      </c>
      <c r="H199" s="359">
        <f>IFERROR(IF(-SUM(H$21:H198)+H$16&lt;0.000001,0,IF($C199&gt;='H-32A-WP06 - Debt Service'!F$25,'H-32A-WP06 - Debt Service'!F$28/12,0)),"-")</f>
        <v>0</v>
      </c>
      <c r="I199" s="359">
        <f>IFERROR(IF(-SUM(I$21:I198)+I$16&lt;0.000001,0,IF($C199&gt;='H-32A-WP06 - Debt Service'!G$25,'H-32A-WP06 - Debt Service'!G$28/12,0)),"-")</f>
        <v>0</v>
      </c>
      <c r="J199" s="359">
        <f>IFERROR(IF(-SUM(J$21:J198)+J$16&lt;0.000001,0,IF($C199&gt;='H-32A-WP06 - Debt Service'!H$25,'H-32A-WP06 - Debt Service'!H$28/12,0)),"-")</f>
        <v>0</v>
      </c>
      <c r="K199" s="359">
        <f>IFERROR(IF(-SUM(K$21:K198)+K$16&lt;0.000001,0,IF($C199&gt;='H-32A-WP06 - Debt Service'!I$25,'H-32A-WP06 - Debt Service'!I$28/12,0)),"-")</f>
        <v>0</v>
      </c>
      <c r="L199" s="359">
        <f>IFERROR(IF(-SUM(L$21:L198)+L$16&lt;0.000001,0,IF($C199&gt;='H-32A-WP06 - Debt Service'!J$25,'H-32A-WP06 - Debt Service'!J$28/12,0)),"-")</f>
        <v>0</v>
      </c>
      <c r="M199" s="359">
        <f>IFERROR(IF(-SUM(M$21:M198)+M$16&lt;0.000001,0,IF($C199&gt;='H-32A-WP06 - Debt Service'!K$25,'H-32A-WP06 - Debt Service'!K$28/12,0)),"-")</f>
        <v>0</v>
      </c>
      <c r="N199" s="359">
        <f>IFERROR(IF(-SUM(N$21:N198)+N$16&lt;0.000001,0,IF($C199&gt;='H-32A-WP06 - Debt Service'!L$25,'H-32A-WP06 - Debt Service'!L$28/12,0)),"-")</f>
        <v>0</v>
      </c>
      <c r="O199" s="359">
        <f>IFERROR(IF(-SUM(O$21:O198)+O$16&lt;0.000001,0,IF($C199&gt;='H-32A-WP06 - Debt Service'!M$25,'H-32A-WP06 - Debt Service'!M$28/12,0)),"-")</f>
        <v>0</v>
      </c>
      <c r="P199" s="359">
        <f>IFERROR(IF(-SUM(P$21:P198)+P$16&lt;0.000001,0,IF($C199&gt;='H-32A-WP06 - Debt Service'!N$25,'H-32A-WP06 - Debt Service'!N$28/12,0)),"-")</f>
        <v>0</v>
      </c>
      <c r="Q199" s="449"/>
      <c r="R199" s="351">
        <f t="shared" si="9"/>
        <v>2033</v>
      </c>
      <c r="S199" s="368">
        <f t="shared" si="11"/>
        <v>48884</v>
      </c>
      <c r="T199" s="368"/>
      <c r="U199" s="359">
        <f>IFERROR(IF(-SUM(U$33:U198)+U$16&lt;0.000001,0,IF($C199&gt;='H-32A-WP06 - Debt Service'!R$25,'H-32A-WP06 - Debt Service'!R$28/12,0)),"-")</f>
        <v>0</v>
      </c>
      <c r="V199" s="359">
        <f>IFERROR(IF(-SUM(V$21:V198)+V$16&lt;0.000001,0,IF($C199&gt;='H-32A-WP06 - Debt Service'!S$25,'H-32A-WP06 - Debt Service'!S$28/12,0)),"-")</f>
        <v>0</v>
      </c>
      <c r="W199" s="359">
        <f>IFERROR(IF(-SUM(W$21:W198)+W$16&lt;0.000001,0,IF($C199&gt;='H-32A-WP06 - Debt Service'!T$25,'H-32A-WP06 - Debt Service'!T$28/12,0)),"-")</f>
        <v>0</v>
      </c>
      <c r="X199" s="359">
        <f>IFERROR(IF(-SUM(X$21:X198)+X$16&lt;0.000001,0,IF($C199&gt;='H-32A-WP06 - Debt Service'!U$25,'H-32A-WP06 - Debt Service'!U$28/12,0)),"-")</f>
        <v>0</v>
      </c>
      <c r="Y199" s="359">
        <f>IFERROR(IF(-SUM(Y$21:Y198)+Y$16&lt;0.000001,0,IF($C199&gt;='H-32A-WP06 - Debt Service'!W$25,'H-32A-WP06 - Debt Service'!V$28/12,0)),"-")</f>
        <v>0</v>
      </c>
      <c r="Z199" s="359">
        <f>IFERROR(IF(-SUM(Z$21:Z198)+Z$16&lt;0.000001,0,IF($C199&gt;='H-32A-WP06 - Debt Service'!W$25,'H-32A-WP06 - Debt Service'!W$28/12,0)),"-")</f>
        <v>0</v>
      </c>
      <c r="AA199" s="359">
        <f>IFERROR(IF(-SUM(AA$21:AA198)+AA$16&lt;0.000001,0,IF($C199&gt;='H-32A-WP06 - Debt Service'!Y$25,'H-32A-WP06 - Debt Service'!X$28/12,0)),"-")</f>
        <v>0</v>
      </c>
      <c r="AB199" s="359">
        <f>IFERROR(IF(-SUM(AB$21:AB198)+AB$16&lt;0.000001,0,IF($C199&gt;='H-32A-WP06 - Debt Service'!Y$25,'H-32A-WP06 - Debt Service'!Y$28/12,0)),"-")</f>
        <v>0</v>
      </c>
      <c r="AC199" s="359">
        <f>IFERROR(IF(-SUM(AC$21:AC198)+AC$16&lt;0.000001,0,IF($C199&gt;='H-32A-WP06 - Debt Service'!Z$25,'H-32A-WP06 - Debt Service'!Z$28/12,0)),"-")</f>
        <v>0</v>
      </c>
      <c r="AD199" s="359">
        <f>IFERROR(IF(-SUM(AD$21:AD198)+AD$16&lt;0.000001,0,IF($C199&gt;='H-32A-WP06 - Debt Service'!AB$25,'H-32A-WP06 - Debt Service'!AA$28/12,0)),"-")</f>
        <v>0</v>
      </c>
      <c r="AE199" s="359">
        <f>IFERROR(IF(-SUM(AE$21:AE198)+AE$16&lt;0.000001,0,IF($C199&gt;='H-32A-WP06 - Debt Service'!AC$25,'H-32A-WP06 - Debt Service'!AB$28/12,0)),"-")</f>
        <v>0</v>
      </c>
      <c r="AF199" s="359">
        <f>IFERROR(IF(-SUM(AF$21:AF198)+AF$16&lt;0.000001,0,IF($C199&gt;='H-32A-WP06 - Debt Service'!AD$25,'H-32A-WP06 - Debt Service'!AC$28/12,0)),"-")</f>
        <v>0</v>
      </c>
    </row>
    <row r="200" spans="2:32">
      <c r="B200" s="351">
        <f t="shared" si="8"/>
        <v>2033</v>
      </c>
      <c r="C200" s="368">
        <f t="shared" si="10"/>
        <v>48914</v>
      </c>
      <c r="D200" s="735">
        <f t="shared" si="12"/>
        <v>0</v>
      </c>
      <c r="E200" s="359">
        <f>IFERROR(IF(-SUM(E$33:E199)+E$16&lt;0.000001,0,IF($C200&gt;='H-32A-WP06 - Debt Service'!C$25,'H-32A-WP06 - Debt Service'!C$28/12,0)),"-")</f>
        <v>0</v>
      </c>
      <c r="F200" s="359">
        <f>IFERROR(IF(-SUM(F$33:F199)+F$16&lt;0.000001,0,IF($C200&gt;='H-32A-WP06 - Debt Service'!D$25,'H-32A-WP06 - Debt Service'!D$28/12,0)),"-")</f>
        <v>0</v>
      </c>
      <c r="G200" s="359">
        <f>IFERROR(IF(-SUM(G$33:G199)+G$16&lt;0.000001,0,IF($C200&gt;='H-32A-WP06 - Debt Service'!E$25,'H-32A-WP06 - Debt Service'!E$28/12,0)),"-")</f>
        <v>0</v>
      </c>
      <c r="H200" s="359">
        <f>IFERROR(IF(-SUM(H$21:H199)+H$16&lt;0.000001,0,IF($C200&gt;='H-32A-WP06 - Debt Service'!F$25,'H-32A-WP06 - Debt Service'!F$28/12,0)),"-")</f>
        <v>0</v>
      </c>
      <c r="I200" s="359">
        <f>IFERROR(IF(-SUM(I$21:I199)+I$16&lt;0.000001,0,IF($C200&gt;='H-32A-WP06 - Debt Service'!G$25,'H-32A-WP06 - Debt Service'!G$28/12,0)),"-")</f>
        <v>0</v>
      </c>
      <c r="J200" s="359">
        <f>IFERROR(IF(-SUM(J$21:J199)+J$16&lt;0.000001,0,IF($C200&gt;='H-32A-WP06 - Debt Service'!H$25,'H-32A-WP06 - Debt Service'!H$28/12,0)),"-")</f>
        <v>0</v>
      </c>
      <c r="K200" s="359">
        <f>IFERROR(IF(-SUM(K$21:K199)+K$16&lt;0.000001,0,IF($C200&gt;='H-32A-WP06 - Debt Service'!I$25,'H-32A-WP06 - Debt Service'!I$28/12,0)),"-")</f>
        <v>0</v>
      </c>
      <c r="L200" s="359">
        <f>IFERROR(IF(-SUM(L$21:L199)+L$16&lt;0.000001,0,IF($C200&gt;='H-32A-WP06 - Debt Service'!J$25,'H-32A-WP06 - Debt Service'!J$28/12,0)),"-")</f>
        <v>0</v>
      </c>
      <c r="M200" s="359">
        <f>IFERROR(IF(-SUM(M$21:M199)+M$16&lt;0.000001,0,IF($C200&gt;='H-32A-WP06 - Debt Service'!K$25,'H-32A-WP06 - Debt Service'!K$28/12,0)),"-")</f>
        <v>0</v>
      </c>
      <c r="N200" s="359">
        <f>IFERROR(IF(-SUM(N$21:N199)+N$16&lt;0.000001,0,IF($C200&gt;='H-32A-WP06 - Debt Service'!L$25,'H-32A-WP06 - Debt Service'!L$28/12,0)),"-")</f>
        <v>0</v>
      </c>
      <c r="O200" s="359">
        <f>IFERROR(IF(-SUM(O$21:O199)+O$16&lt;0.000001,0,IF($C200&gt;='H-32A-WP06 - Debt Service'!M$25,'H-32A-WP06 - Debt Service'!M$28/12,0)),"-")</f>
        <v>0</v>
      </c>
      <c r="P200" s="359">
        <f>IFERROR(IF(-SUM(P$21:P199)+P$16&lt;0.000001,0,IF($C200&gt;='H-32A-WP06 - Debt Service'!N$25,'H-32A-WP06 - Debt Service'!N$28/12,0)),"-")</f>
        <v>0</v>
      </c>
      <c r="Q200" s="449"/>
      <c r="R200" s="351">
        <f t="shared" si="9"/>
        <v>2033</v>
      </c>
      <c r="S200" s="368">
        <f t="shared" si="11"/>
        <v>48914</v>
      </c>
      <c r="T200" s="368"/>
      <c r="U200" s="359">
        <f>IFERROR(IF(-SUM(U$33:U199)+U$16&lt;0.000001,0,IF($C200&gt;='H-32A-WP06 - Debt Service'!R$25,'H-32A-WP06 - Debt Service'!R$28/12,0)),"-")</f>
        <v>0</v>
      </c>
      <c r="V200" s="359">
        <f>IFERROR(IF(-SUM(V$21:V199)+V$16&lt;0.000001,0,IF($C200&gt;='H-32A-WP06 - Debt Service'!S$25,'H-32A-WP06 - Debt Service'!S$28/12,0)),"-")</f>
        <v>0</v>
      </c>
      <c r="W200" s="359">
        <f>IFERROR(IF(-SUM(W$21:W199)+W$16&lt;0.000001,0,IF($C200&gt;='H-32A-WP06 - Debt Service'!T$25,'H-32A-WP06 - Debt Service'!T$28/12,0)),"-")</f>
        <v>0</v>
      </c>
      <c r="X200" s="359">
        <f>IFERROR(IF(-SUM(X$21:X199)+X$16&lt;0.000001,0,IF($C200&gt;='H-32A-WP06 - Debt Service'!U$25,'H-32A-WP06 - Debt Service'!U$28/12,0)),"-")</f>
        <v>0</v>
      </c>
      <c r="Y200" s="359">
        <f>IFERROR(IF(-SUM(Y$21:Y199)+Y$16&lt;0.000001,0,IF($C200&gt;='H-32A-WP06 - Debt Service'!W$25,'H-32A-WP06 - Debt Service'!V$28/12,0)),"-")</f>
        <v>0</v>
      </c>
      <c r="Z200" s="359">
        <f>IFERROR(IF(-SUM(Z$21:Z199)+Z$16&lt;0.000001,0,IF($C200&gt;='H-32A-WP06 - Debt Service'!W$25,'H-32A-WP06 - Debt Service'!W$28/12,0)),"-")</f>
        <v>0</v>
      </c>
      <c r="AA200" s="359">
        <f>IFERROR(IF(-SUM(AA$21:AA199)+AA$16&lt;0.000001,0,IF($C200&gt;='H-32A-WP06 - Debt Service'!Y$25,'H-32A-WP06 - Debt Service'!X$28/12,0)),"-")</f>
        <v>0</v>
      </c>
      <c r="AB200" s="359">
        <f>IFERROR(IF(-SUM(AB$21:AB199)+AB$16&lt;0.000001,0,IF($C200&gt;='H-32A-WP06 - Debt Service'!Y$25,'H-32A-WP06 - Debt Service'!Y$28/12,0)),"-")</f>
        <v>0</v>
      </c>
      <c r="AC200" s="359">
        <f>IFERROR(IF(-SUM(AC$21:AC199)+AC$16&lt;0.000001,0,IF($C200&gt;='H-32A-WP06 - Debt Service'!Z$25,'H-32A-WP06 - Debt Service'!Z$28/12,0)),"-")</f>
        <v>0</v>
      </c>
      <c r="AD200" s="359">
        <f>IFERROR(IF(-SUM(AD$21:AD199)+AD$16&lt;0.000001,0,IF($C200&gt;='H-32A-WP06 - Debt Service'!AB$25,'H-32A-WP06 - Debt Service'!AA$28/12,0)),"-")</f>
        <v>0</v>
      </c>
      <c r="AE200" s="359">
        <f>IFERROR(IF(-SUM(AE$21:AE199)+AE$16&lt;0.000001,0,IF($C200&gt;='H-32A-WP06 - Debt Service'!AC$25,'H-32A-WP06 - Debt Service'!AB$28/12,0)),"-")</f>
        <v>0</v>
      </c>
      <c r="AF200" s="359">
        <f>IFERROR(IF(-SUM(AF$21:AF199)+AF$16&lt;0.000001,0,IF($C200&gt;='H-32A-WP06 - Debt Service'!AD$25,'H-32A-WP06 - Debt Service'!AC$28/12,0)),"-")</f>
        <v>0</v>
      </c>
    </row>
    <row r="201" spans="2:32">
      <c r="B201" s="351">
        <f t="shared" si="8"/>
        <v>2034</v>
      </c>
      <c r="C201" s="368">
        <f t="shared" si="10"/>
        <v>48945</v>
      </c>
      <c r="D201" s="735">
        <f t="shared" si="12"/>
        <v>0</v>
      </c>
      <c r="E201" s="359">
        <f>IFERROR(IF(-SUM(E$33:E200)+E$16&lt;0.000001,0,IF($C201&gt;='H-32A-WP06 - Debt Service'!C$25,'H-32A-WP06 - Debt Service'!C$28/12,0)),"-")</f>
        <v>0</v>
      </c>
      <c r="F201" s="359">
        <f>IFERROR(IF(-SUM(F$33:F200)+F$16&lt;0.000001,0,IF($C201&gt;='H-32A-WP06 - Debt Service'!D$25,'H-32A-WP06 - Debt Service'!D$28/12,0)),"-")</f>
        <v>0</v>
      </c>
      <c r="G201" s="359">
        <f>IFERROR(IF(-SUM(G$33:G200)+G$16&lt;0.000001,0,IF($C201&gt;='H-32A-WP06 - Debt Service'!E$25,'H-32A-WP06 - Debt Service'!E$28/12,0)),"-")</f>
        <v>0</v>
      </c>
      <c r="H201" s="359">
        <f>IFERROR(IF(-SUM(H$21:H200)+H$16&lt;0.000001,0,IF($C201&gt;='H-32A-WP06 - Debt Service'!F$25,'H-32A-WP06 - Debt Service'!F$28/12,0)),"-")</f>
        <v>0</v>
      </c>
      <c r="I201" s="359">
        <f>IFERROR(IF(-SUM(I$21:I200)+I$16&lt;0.000001,0,IF($C201&gt;='H-32A-WP06 - Debt Service'!G$25,'H-32A-WP06 - Debt Service'!G$28/12,0)),"-")</f>
        <v>0</v>
      </c>
      <c r="J201" s="359">
        <f>IFERROR(IF(-SUM(J$21:J200)+J$16&lt;0.000001,0,IF($C201&gt;='H-32A-WP06 - Debt Service'!H$25,'H-32A-WP06 - Debt Service'!H$28/12,0)),"-")</f>
        <v>0</v>
      </c>
      <c r="K201" s="359">
        <f>IFERROR(IF(-SUM(K$21:K200)+K$16&lt;0.000001,0,IF($C201&gt;='H-32A-WP06 - Debt Service'!I$25,'H-32A-WP06 - Debt Service'!I$28/12,0)),"-")</f>
        <v>0</v>
      </c>
      <c r="L201" s="359">
        <f>IFERROR(IF(-SUM(L$21:L200)+L$16&lt;0.000001,0,IF($C201&gt;='H-32A-WP06 - Debt Service'!J$25,'H-32A-WP06 - Debt Service'!J$28/12,0)),"-")</f>
        <v>0</v>
      </c>
      <c r="M201" s="359">
        <f>IFERROR(IF(-SUM(M$21:M200)+M$16&lt;0.000001,0,IF($C201&gt;='H-32A-WP06 - Debt Service'!K$25,'H-32A-WP06 - Debt Service'!K$28/12,0)),"-")</f>
        <v>0</v>
      </c>
      <c r="N201" s="359">
        <f>IFERROR(IF(-SUM(N$21:N200)+N$16&lt;0.000001,0,IF($C201&gt;='H-32A-WP06 - Debt Service'!L$25,'H-32A-WP06 - Debt Service'!L$28/12,0)),"-")</f>
        <v>0</v>
      </c>
      <c r="O201" s="359">
        <f>IFERROR(IF(-SUM(O$21:O200)+O$16&lt;0.000001,0,IF($C201&gt;='H-32A-WP06 - Debt Service'!M$25,'H-32A-WP06 - Debt Service'!M$28/12,0)),"-")</f>
        <v>0</v>
      </c>
      <c r="P201" s="359">
        <f>IFERROR(IF(-SUM(P$21:P200)+P$16&lt;0.000001,0,IF($C201&gt;='H-32A-WP06 - Debt Service'!N$25,'H-32A-WP06 - Debt Service'!N$28/12,0)),"-")</f>
        <v>0</v>
      </c>
      <c r="Q201" s="449"/>
      <c r="R201" s="351">
        <f t="shared" si="9"/>
        <v>2034</v>
      </c>
      <c r="S201" s="368">
        <f t="shared" si="11"/>
        <v>48945</v>
      </c>
      <c r="T201" s="368"/>
      <c r="U201" s="359">
        <f>IFERROR(IF(-SUM(U$33:U200)+U$16&lt;0.000001,0,IF($C201&gt;='H-32A-WP06 - Debt Service'!R$25,'H-32A-WP06 - Debt Service'!R$28/12,0)),"-")</f>
        <v>0</v>
      </c>
      <c r="V201" s="359">
        <f>IFERROR(IF(-SUM(V$21:V200)+V$16&lt;0.000001,0,IF($C201&gt;='H-32A-WP06 - Debt Service'!S$25,'H-32A-WP06 - Debt Service'!S$28/12,0)),"-")</f>
        <v>0</v>
      </c>
      <c r="W201" s="359">
        <f>IFERROR(IF(-SUM(W$21:W200)+W$16&lt;0.000001,0,IF($C201&gt;='H-32A-WP06 - Debt Service'!T$25,'H-32A-WP06 - Debt Service'!T$28/12,0)),"-")</f>
        <v>0</v>
      </c>
      <c r="X201" s="359">
        <f>IFERROR(IF(-SUM(X$21:X200)+X$16&lt;0.000001,0,IF($C201&gt;='H-32A-WP06 - Debt Service'!U$25,'H-32A-WP06 - Debt Service'!U$28/12,0)),"-")</f>
        <v>0</v>
      </c>
      <c r="Y201" s="359">
        <f>IFERROR(IF(-SUM(Y$21:Y200)+Y$16&lt;0.000001,0,IF($C201&gt;='H-32A-WP06 - Debt Service'!W$25,'H-32A-WP06 - Debt Service'!V$28/12,0)),"-")</f>
        <v>0</v>
      </c>
      <c r="Z201" s="359">
        <f>IFERROR(IF(-SUM(Z$21:Z200)+Z$16&lt;0.000001,0,IF($C201&gt;='H-32A-WP06 - Debt Service'!W$25,'H-32A-WP06 - Debt Service'!W$28/12,0)),"-")</f>
        <v>0</v>
      </c>
      <c r="AA201" s="359">
        <f>IFERROR(IF(-SUM(AA$21:AA200)+AA$16&lt;0.000001,0,IF($C201&gt;='H-32A-WP06 - Debt Service'!Y$25,'H-32A-WP06 - Debt Service'!X$28/12,0)),"-")</f>
        <v>0</v>
      </c>
      <c r="AB201" s="359">
        <f>IFERROR(IF(-SUM(AB$21:AB200)+AB$16&lt;0.000001,0,IF($C201&gt;='H-32A-WP06 - Debt Service'!Y$25,'H-32A-WP06 - Debt Service'!Y$28/12,0)),"-")</f>
        <v>0</v>
      </c>
      <c r="AC201" s="359">
        <f>IFERROR(IF(-SUM(AC$21:AC200)+AC$16&lt;0.000001,0,IF($C201&gt;='H-32A-WP06 - Debt Service'!Z$25,'H-32A-WP06 - Debt Service'!Z$28/12,0)),"-")</f>
        <v>0</v>
      </c>
      <c r="AD201" s="359">
        <f>IFERROR(IF(-SUM(AD$21:AD200)+AD$16&lt;0.000001,0,IF($C201&gt;='H-32A-WP06 - Debt Service'!AB$25,'H-32A-WP06 - Debt Service'!AA$28/12,0)),"-")</f>
        <v>0</v>
      </c>
      <c r="AE201" s="359">
        <f>IFERROR(IF(-SUM(AE$21:AE200)+AE$16&lt;0.000001,0,IF($C201&gt;='H-32A-WP06 - Debt Service'!AC$25,'H-32A-WP06 - Debt Service'!AB$28/12,0)),"-")</f>
        <v>0</v>
      </c>
      <c r="AF201" s="359">
        <f>IFERROR(IF(-SUM(AF$21:AF200)+AF$16&lt;0.000001,0,IF($C201&gt;='H-32A-WP06 - Debt Service'!AD$25,'H-32A-WP06 - Debt Service'!AC$28/12,0)),"-")</f>
        <v>0</v>
      </c>
    </row>
    <row r="202" spans="2:32">
      <c r="B202" s="351">
        <f t="shared" si="8"/>
        <v>2034</v>
      </c>
      <c r="C202" s="368">
        <f t="shared" si="10"/>
        <v>48976</v>
      </c>
      <c r="D202" s="735">
        <f t="shared" si="12"/>
        <v>0</v>
      </c>
      <c r="E202" s="359">
        <f>IFERROR(IF(-SUM(E$33:E201)+E$16&lt;0.000001,0,IF($C202&gt;='H-32A-WP06 - Debt Service'!C$25,'H-32A-WP06 - Debt Service'!C$28/12,0)),"-")</f>
        <v>0</v>
      </c>
      <c r="F202" s="359">
        <f>IFERROR(IF(-SUM(F$33:F201)+F$16&lt;0.000001,0,IF($C202&gt;='H-32A-WP06 - Debt Service'!D$25,'H-32A-WP06 - Debt Service'!D$28/12,0)),"-")</f>
        <v>0</v>
      </c>
      <c r="G202" s="359">
        <f>IFERROR(IF(-SUM(G$33:G201)+G$16&lt;0.000001,0,IF($C202&gt;='H-32A-WP06 - Debt Service'!E$25,'H-32A-WP06 - Debt Service'!E$28/12,0)),"-")</f>
        <v>0</v>
      </c>
      <c r="H202" s="359">
        <f>IFERROR(IF(-SUM(H$21:H201)+H$16&lt;0.000001,0,IF($C202&gt;='H-32A-WP06 - Debt Service'!F$25,'H-32A-WP06 - Debt Service'!F$28/12,0)),"-")</f>
        <v>0</v>
      </c>
      <c r="I202" s="359">
        <f>IFERROR(IF(-SUM(I$21:I201)+I$16&lt;0.000001,0,IF($C202&gt;='H-32A-WP06 - Debt Service'!G$25,'H-32A-WP06 - Debt Service'!G$28/12,0)),"-")</f>
        <v>0</v>
      </c>
      <c r="J202" s="359">
        <f>IFERROR(IF(-SUM(J$21:J201)+J$16&lt;0.000001,0,IF($C202&gt;='H-32A-WP06 - Debt Service'!H$25,'H-32A-WP06 - Debt Service'!H$28/12,0)),"-")</f>
        <v>0</v>
      </c>
      <c r="K202" s="359">
        <f>IFERROR(IF(-SUM(K$21:K201)+K$16&lt;0.000001,0,IF($C202&gt;='H-32A-WP06 - Debt Service'!I$25,'H-32A-WP06 - Debt Service'!I$28/12,0)),"-")</f>
        <v>0</v>
      </c>
      <c r="L202" s="359">
        <f>IFERROR(IF(-SUM(L$21:L201)+L$16&lt;0.000001,0,IF($C202&gt;='H-32A-WP06 - Debt Service'!J$25,'H-32A-WP06 - Debt Service'!J$28/12,0)),"-")</f>
        <v>0</v>
      </c>
      <c r="M202" s="359">
        <f>IFERROR(IF(-SUM(M$21:M201)+M$16&lt;0.000001,0,IF($C202&gt;='H-32A-WP06 - Debt Service'!K$25,'H-32A-WP06 - Debt Service'!K$28/12,0)),"-")</f>
        <v>0</v>
      </c>
      <c r="N202" s="359">
        <f>IFERROR(IF(-SUM(N$21:N201)+N$16&lt;0.000001,0,IF($C202&gt;='H-32A-WP06 - Debt Service'!L$25,'H-32A-WP06 - Debt Service'!L$28/12,0)),"-")</f>
        <v>0</v>
      </c>
      <c r="O202" s="359">
        <f>IFERROR(IF(-SUM(O$21:O201)+O$16&lt;0.000001,0,IF($C202&gt;='H-32A-WP06 - Debt Service'!M$25,'H-32A-WP06 - Debt Service'!M$28/12,0)),"-")</f>
        <v>0</v>
      </c>
      <c r="P202" s="359">
        <f>IFERROR(IF(-SUM(P$21:P201)+P$16&lt;0.000001,0,IF($C202&gt;='H-32A-WP06 - Debt Service'!N$25,'H-32A-WP06 - Debt Service'!N$28/12,0)),"-")</f>
        <v>0</v>
      </c>
      <c r="Q202" s="449"/>
      <c r="R202" s="351">
        <f t="shared" si="9"/>
        <v>2034</v>
      </c>
      <c r="S202" s="368">
        <f t="shared" si="11"/>
        <v>48976</v>
      </c>
      <c r="T202" s="368"/>
      <c r="U202" s="359">
        <f>IFERROR(IF(-SUM(U$33:U201)+U$16&lt;0.000001,0,IF($C202&gt;='H-32A-WP06 - Debt Service'!R$25,'H-32A-WP06 - Debt Service'!R$28/12,0)),"-")</f>
        <v>0</v>
      </c>
      <c r="V202" s="359">
        <f>IFERROR(IF(-SUM(V$21:V201)+V$16&lt;0.000001,0,IF($C202&gt;='H-32A-WP06 - Debt Service'!S$25,'H-32A-WP06 - Debt Service'!S$28/12,0)),"-")</f>
        <v>0</v>
      </c>
      <c r="W202" s="359">
        <f>IFERROR(IF(-SUM(W$21:W201)+W$16&lt;0.000001,0,IF($C202&gt;='H-32A-WP06 - Debt Service'!T$25,'H-32A-WP06 - Debt Service'!T$28/12,0)),"-")</f>
        <v>0</v>
      </c>
      <c r="X202" s="359">
        <f>IFERROR(IF(-SUM(X$21:X201)+X$16&lt;0.000001,0,IF($C202&gt;='H-32A-WP06 - Debt Service'!U$25,'H-32A-WP06 - Debt Service'!U$28/12,0)),"-")</f>
        <v>0</v>
      </c>
      <c r="Y202" s="359">
        <f>IFERROR(IF(-SUM(Y$21:Y201)+Y$16&lt;0.000001,0,IF($C202&gt;='H-32A-WP06 - Debt Service'!W$25,'H-32A-WP06 - Debt Service'!V$28/12,0)),"-")</f>
        <v>0</v>
      </c>
      <c r="Z202" s="359">
        <f>IFERROR(IF(-SUM(Z$21:Z201)+Z$16&lt;0.000001,0,IF($C202&gt;='H-32A-WP06 - Debt Service'!W$25,'H-32A-WP06 - Debt Service'!W$28/12,0)),"-")</f>
        <v>0</v>
      </c>
      <c r="AA202" s="359">
        <f>IFERROR(IF(-SUM(AA$21:AA201)+AA$16&lt;0.000001,0,IF($C202&gt;='H-32A-WP06 - Debt Service'!Y$25,'H-32A-WP06 - Debt Service'!X$28/12,0)),"-")</f>
        <v>0</v>
      </c>
      <c r="AB202" s="359">
        <f>IFERROR(IF(-SUM(AB$21:AB201)+AB$16&lt;0.000001,0,IF($C202&gt;='H-32A-WP06 - Debt Service'!Y$25,'H-32A-WP06 - Debt Service'!Y$28/12,0)),"-")</f>
        <v>0</v>
      </c>
      <c r="AC202" s="359">
        <f>IFERROR(IF(-SUM(AC$21:AC201)+AC$16&lt;0.000001,0,IF($C202&gt;='H-32A-WP06 - Debt Service'!Z$25,'H-32A-WP06 - Debt Service'!Z$28/12,0)),"-")</f>
        <v>0</v>
      </c>
      <c r="AD202" s="359">
        <f>IFERROR(IF(-SUM(AD$21:AD201)+AD$16&lt;0.000001,0,IF($C202&gt;='H-32A-WP06 - Debt Service'!AB$25,'H-32A-WP06 - Debt Service'!AA$28/12,0)),"-")</f>
        <v>0</v>
      </c>
      <c r="AE202" s="359">
        <f>IFERROR(IF(-SUM(AE$21:AE201)+AE$16&lt;0.000001,0,IF($C202&gt;='H-32A-WP06 - Debt Service'!AC$25,'H-32A-WP06 - Debt Service'!AB$28/12,0)),"-")</f>
        <v>0</v>
      </c>
      <c r="AF202" s="359">
        <f>IFERROR(IF(-SUM(AF$21:AF201)+AF$16&lt;0.000001,0,IF($C202&gt;='H-32A-WP06 - Debt Service'!AD$25,'H-32A-WP06 - Debt Service'!AC$28/12,0)),"-")</f>
        <v>0</v>
      </c>
    </row>
    <row r="203" spans="2:32">
      <c r="B203" s="351">
        <f t="shared" si="8"/>
        <v>2034</v>
      </c>
      <c r="C203" s="368">
        <f t="shared" si="10"/>
        <v>49004</v>
      </c>
      <c r="D203" s="735">
        <f t="shared" si="12"/>
        <v>0</v>
      </c>
      <c r="E203" s="359">
        <f>IFERROR(IF(-SUM(E$33:E202)+E$16&lt;0.000001,0,IF($C203&gt;='H-32A-WP06 - Debt Service'!C$25,'H-32A-WP06 - Debt Service'!C$28/12,0)),"-")</f>
        <v>0</v>
      </c>
      <c r="F203" s="359">
        <f>IFERROR(IF(-SUM(F$33:F202)+F$16&lt;0.000001,0,IF($C203&gt;='H-32A-WP06 - Debt Service'!D$25,'H-32A-WP06 - Debt Service'!D$28/12,0)),"-")</f>
        <v>0</v>
      </c>
      <c r="G203" s="359">
        <f>IFERROR(IF(-SUM(G$33:G202)+G$16&lt;0.000001,0,IF($C203&gt;='H-32A-WP06 - Debt Service'!E$25,'H-32A-WP06 - Debt Service'!E$28/12,0)),"-")</f>
        <v>0</v>
      </c>
      <c r="H203" s="359">
        <f>IFERROR(IF(-SUM(H$21:H202)+H$16&lt;0.000001,0,IF($C203&gt;='H-32A-WP06 - Debt Service'!F$25,'H-32A-WP06 - Debt Service'!F$28/12,0)),"-")</f>
        <v>0</v>
      </c>
      <c r="I203" s="359">
        <f>IFERROR(IF(-SUM(I$21:I202)+I$16&lt;0.000001,0,IF($C203&gt;='H-32A-WP06 - Debt Service'!G$25,'H-32A-WP06 - Debt Service'!G$28/12,0)),"-")</f>
        <v>0</v>
      </c>
      <c r="J203" s="359">
        <f>IFERROR(IF(-SUM(J$21:J202)+J$16&lt;0.000001,0,IF($C203&gt;='H-32A-WP06 - Debt Service'!H$25,'H-32A-WP06 - Debt Service'!H$28/12,0)),"-")</f>
        <v>0</v>
      </c>
      <c r="K203" s="359">
        <f>IFERROR(IF(-SUM(K$21:K202)+K$16&lt;0.000001,0,IF($C203&gt;='H-32A-WP06 - Debt Service'!I$25,'H-32A-WP06 - Debt Service'!I$28/12,0)),"-")</f>
        <v>0</v>
      </c>
      <c r="L203" s="359">
        <f>IFERROR(IF(-SUM(L$21:L202)+L$16&lt;0.000001,0,IF($C203&gt;='H-32A-WP06 - Debt Service'!J$25,'H-32A-WP06 - Debt Service'!J$28/12,0)),"-")</f>
        <v>0</v>
      </c>
      <c r="M203" s="359">
        <f>IFERROR(IF(-SUM(M$21:M202)+M$16&lt;0.000001,0,IF($C203&gt;='H-32A-WP06 - Debt Service'!K$25,'H-32A-WP06 - Debt Service'!K$28/12,0)),"-")</f>
        <v>0</v>
      </c>
      <c r="N203" s="359">
        <f>IFERROR(IF(-SUM(N$21:N202)+N$16&lt;0.000001,0,IF($C203&gt;='H-32A-WP06 - Debt Service'!L$25,'H-32A-WP06 - Debt Service'!L$28/12,0)),"-")</f>
        <v>0</v>
      </c>
      <c r="O203" s="359">
        <f>IFERROR(IF(-SUM(O$21:O202)+O$16&lt;0.000001,0,IF($C203&gt;='H-32A-WP06 - Debt Service'!M$25,'H-32A-WP06 - Debt Service'!M$28/12,0)),"-")</f>
        <v>0</v>
      </c>
      <c r="P203" s="359">
        <f>IFERROR(IF(-SUM(P$21:P202)+P$16&lt;0.000001,0,IF($C203&gt;='H-32A-WP06 - Debt Service'!N$25,'H-32A-WP06 - Debt Service'!N$28/12,0)),"-")</f>
        <v>0</v>
      </c>
      <c r="Q203" s="449"/>
      <c r="R203" s="351">
        <f t="shared" si="9"/>
        <v>2034</v>
      </c>
      <c r="S203" s="368">
        <f t="shared" si="11"/>
        <v>49004</v>
      </c>
      <c r="T203" s="368"/>
      <c r="U203" s="359">
        <f>IFERROR(IF(-SUM(U$33:U202)+U$16&lt;0.000001,0,IF($C203&gt;='H-32A-WP06 - Debt Service'!R$25,'H-32A-WP06 - Debt Service'!R$28/12,0)),"-")</f>
        <v>0</v>
      </c>
      <c r="V203" s="359">
        <f>IFERROR(IF(-SUM(V$21:V202)+V$16&lt;0.000001,0,IF($C203&gt;='H-32A-WP06 - Debt Service'!S$25,'H-32A-WP06 - Debt Service'!S$28/12,0)),"-")</f>
        <v>0</v>
      </c>
      <c r="W203" s="359">
        <f>IFERROR(IF(-SUM(W$21:W202)+W$16&lt;0.000001,0,IF($C203&gt;='H-32A-WP06 - Debt Service'!T$25,'H-32A-WP06 - Debt Service'!T$28/12,0)),"-")</f>
        <v>0</v>
      </c>
      <c r="X203" s="359">
        <f>IFERROR(IF(-SUM(X$21:X202)+X$16&lt;0.000001,0,IF($C203&gt;='H-32A-WP06 - Debt Service'!U$25,'H-32A-WP06 - Debt Service'!U$28/12,0)),"-")</f>
        <v>0</v>
      </c>
      <c r="Y203" s="359">
        <f>IFERROR(IF(-SUM(Y$21:Y202)+Y$16&lt;0.000001,0,IF($C203&gt;='H-32A-WP06 - Debt Service'!W$25,'H-32A-WP06 - Debt Service'!V$28/12,0)),"-")</f>
        <v>0</v>
      </c>
      <c r="Z203" s="359">
        <f>IFERROR(IF(-SUM(Z$21:Z202)+Z$16&lt;0.000001,0,IF($C203&gt;='H-32A-WP06 - Debt Service'!W$25,'H-32A-WP06 - Debt Service'!W$28/12,0)),"-")</f>
        <v>0</v>
      </c>
      <c r="AA203" s="359">
        <f>IFERROR(IF(-SUM(AA$21:AA202)+AA$16&lt;0.000001,0,IF($C203&gt;='H-32A-WP06 - Debt Service'!Y$25,'H-32A-WP06 - Debt Service'!X$28/12,0)),"-")</f>
        <v>0</v>
      </c>
      <c r="AB203" s="359">
        <f>IFERROR(IF(-SUM(AB$21:AB202)+AB$16&lt;0.000001,0,IF($C203&gt;='H-32A-WP06 - Debt Service'!Y$25,'H-32A-WP06 - Debt Service'!Y$28/12,0)),"-")</f>
        <v>0</v>
      </c>
      <c r="AC203" s="359">
        <f>IFERROR(IF(-SUM(AC$21:AC202)+AC$16&lt;0.000001,0,IF($C203&gt;='H-32A-WP06 - Debt Service'!Z$25,'H-32A-WP06 - Debt Service'!Z$28/12,0)),"-")</f>
        <v>0</v>
      </c>
      <c r="AD203" s="359">
        <f>IFERROR(IF(-SUM(AD$21:AD202)+AD$16&lt;0.000001,0,IF($C203&gt;='H-32A-WP06 - Debt Service'!AB$25,'H-32A-WP06 - Debt Service'!AA$28/12,0)),"-")</f>
        <v>0</v>
      </c>
      <c r="AE203" s="359">
        <f>IFERROR(IF(-SUM(AE$21:AE202)+AE$16&lt;0.000001,0,IF($C203&gt;='H-32A-WP06 - Debt Service'!AC$25,'H-32A-WP06 - Debt Service'!AB$28/12,0)),"-")</f>
        <v>0</v>
      </c>
      <c r="AF203" s="359">
        <f>IFERROR(IF(-SUM(AF$21:AF202)+AF$16&lt;0.000001,0,IF($C203&gt;='H-32A-WP06 - Debt Service'!AD$25,'H-32A-WP06 - Debt Service'!AC$28/12,0)),"-")</f>
        <v>0</v>
      </c>
    </row>
    <row r="204" spans="2:32">
      <c r="B204" s="351">
        <f t="shared" si="8"/>
        <v>2034</v>
      </c>
      <c r="C204" s="368">
        <f t="shared" si="10"/>
        <v>49035</v>
      </c>
      <c r="D204" s="735">
        <f t="shared" si="12"/>
        <v>0</v>
      </c>
      <c r="E204" s="359">
        <f>IFERROR(IF(-SUM(E$33:E203)+E$16&lt;0.000001,0,IF($C204&gt;='H-32A-WP06 - Debt Service'!C$25,'H-32A-WP06 - Debt Service'!C$28/12,0)),"-")</f>
        <v>0</v>
      </c>
      <c r="F204" s="359">
        <f>IFERROR(IF(-SUM(F$33:F203)+F$16&lt;0.000001,0,IF($C204&gt;='H-32A-WP06 - Debt Service'!D$25,'H-32A-WP06 - Debt Service'!D$28/12,0)),"-")</f>
        <v>0</v>
      </c>
      <c r="G204" s="359">
        <f>IFERROR(IF(-SUM(G$33:G203)+G$16&lt;0.000001,0,IF($C204&gt;='H-32A-WP06 - Debt Service'!E$25,'H-32A-WP06 - Debt Service'!E$28/12,0)),"-")</f>
        <v>0</v>
      </c>
      <c r="H204" s="359">
        <f>IFERROR(IF(-SUM(H$21:H203)+H$16&lt;0.000001,0,IF($C204&gt;='H-32A-WP06 - Debt Service'!F$25,'H-32A-WP06 - Debt Service'!F$28/12,0)),"-")</f>
        <v>0</v>
      </c>
      <c r="I204" s="359">
        <f>IFERROR(IF(-SUM(I$21:I203)+I$16&lt;0.000001,0,IF($C204&gt;='H-32A-WP06 - Debt Service'!G$25,'H-32A-WP06 - Debt Service'!G$28/12,0)),"-")</f>
        <v>0</v>
      </c>
      <c r="J204" s="359">
        <f>IFERROR(IF(-SUM(J$21:J203)+J$16&lt;0.000001,0,IF($C204&gt;='H-32A-WP06 - Debt Service'!H$25,'H-32A-WP06 - Debt Service'!H$28/12,0)),"-")</f>
        <v>0</v>
      </c>
      <c r="K204" s="359">
        <f>IFERROR(IF(-SUM(K$21:K203)+K$16&lt;0.000001,0,IF($C204&gt;='H-32A-WP06 - Debt Service'!I$25,'H-32A-WP06 - Debt Service'!I$28/12,0)),"-")</f>
        <v>0</v>
      </c>
      <c r="L204" s="359">
        <f>IFERROR(IF(-SUM(L$21:L203)+L$16&lt;0.000001,0,IF($C204&gt;='H-32A-WP06 - Debt Service'!J$25,'H-32A-WP06 - Debt Service'!J$28/12,0)),"-")</f>
        <v>0</v>
      </c>
      <c r="M204" s="359">
        <f>IFERROR(IF(-SUM(M$21:M203)+M$16&lt;0.000001,0,IF($C204&gt;='H-32A-WP06 - Debt Service'!K$25,'H-32A-WP06 - Debt Service'!K$28/12,0)),"-")</f>
        <v>0</v>
      </c>
      <c r="N204" s="359">
        <f>IFERROR(IF(-SUM(N$21:N203)+N$16&lt;0.000001,0,IF($C204&gt;='H-32A-WP06 - Debt Service'!L$25,'H-32A-WP06 - Debt Service'!L$28/12,0)),"-")</f>
        <v>0</v>
      </c>
      <c r="O204" s="359">
        <f>IFERROR(IF(-SUM(O$21:O203)+O$16&lt;0.000001,0,IF($C204&gt;='H-32A-WP06 - Debt Service'!M$25,'H-32A-WP06 - Debt Service'!M$28/12,0)),"-")</f>
        <v>0</v>
      </c>
      <c r="P204" s="359">
        <f>IFERROR(IF(-SUM(P$21:P203)+P$16&lt;0.000001,0,IF($C204&gt;='H-32A-WP06 - Debt Service'!N$25,'H-32A-WP06 - Debt Service'!N$28/12,0)),"-")</f>
        <v>0</v>
      </c>
      <c r="Q204" s="449"/>
      <c r="R204" s="351">
        <f t="shared" si="9"/>
        <v>2034</v>
      </c>
      <c r="S204" s="368">
        <f t="shared" si="11"/>
        <v>49035</v>
      </c>
      <c r="T204" s="368"/>
      <c r="U204" s="359">
        <f>IFERROR(IF(-SUM(U$33:U203)+U$16&lt;0.000001,0,IF($C204&gt;='H-32A-WP06 - Debt Service'!R$25,'H-32A-WP06 - Debt Service'!R$28/12,0)),"-")</f>
        <v>0</v>
      </c>
      <c r="V204" s="359">
        <f>IFERROR(IF(-SUM(V$21:V203)+V$16&lt;0.000001,0,IF($C204&gt;='H-32A-WP06 - Debt Service'!S$25,'H-32A-WP06 - Debt Service'!S$28/12,0)),"-")</f>
        <v>0</v>
      </c>
      <c r="W204" s="359">
        <f>IFERROR(IF(-SUM(W$21:W203)+W$16&lt;0.000001,0,IF($C204&gt;='H-32A-WP06 - Debt Service'!T$25,'H-32A-WP06 - Debt Service'!T$28/12,0)),"-")</f>
        <v>0</v>
      </c>
      <c r="X204" s="359">
        <f>IFERROR(IF(-SUM(X$21:X203)+X$16&lt;0.000001,0,IF($C204&gt;='H-32A-WP06 - Debt Service'!U$25,'H-32A-WP06 - Debt Service'!U$28/12,0)),"-")</f>
        <v>0</v>
      </c>
      <c r="Y204" s="359">
        <f>IFERROR(IF(-SUM(Y$21:Y203)+Y$16&lt;0.000001,0,IF($C204&gt;='H-32A-WP06 - Debt Service'!W$25,'H-32A-WP06 - Debt Service'!V$28/12,0)),"-")</f>
        <v>0</v>
      </c>
      <c r="Z204" s="359">
        <f>IFERROR(IF(-SUM(Z$21:Z203)+Z$16&lt;0.000001,0,IF($C204&gt;='H-32A-WP06 - Debt Service'!W$25,'H-32A-WP06 - Debt Service'!W$28/12,0)),"-")</f>
        <v>0</v>
      </c>
      <c r="AA204" s="359">
        <f>IFERROR(IF(-SUM(AA$21:AA203)+AA$16&lt;0.000001,0,IF($C204&gt;='H-32A-WP06 - Debt Service'!Y$25,'H-32A-WP06 - Debt Service'!X$28/12,0)),"-")</f>
        <v>0</v>
      </c>
      <c r="AB204" s="359">
        <f>IFERROR(IF(-SUM(AB$21:AB203)+AB$16&lt;0.000001,0,IF($C204&gt;='H-32A-WP06 - Debt Service'!Y$25,'H-32A-WP06 - Debt Service'!Y$28/12,0)),"-")</f>
        <v>0</v>
      </c>
      <c r="AC204" s="359">
        <f>IFERROR(IF(-SUM(AC$21:AC203)+AC$16&lt;0.000001,0,IF($C204&gt;='H-32A-WP06 - Debt Service'!Z$25,'H-32A-WP06 - Debt Service'!Z$28/12,0)),"-")</f>
        <v>0</v>
      </c>
      <c r="AD204" s="359">
        <f>IFERROR(IF(-SUM(AD$21:AD203)+AD$16&lt;0.000001,0,IF($C204&gt;='H-32A-WP06 - Debt Service'!AB$25,'H-32A-WP06 - Debt Service'!AA$28/12,0)),"-")</f>
        <v>0</v>
      </c>
      <c r="AE204" s="359">
        <f>IFERROR(IF(-SUM(AE$21:AE203)+AE$16&lt;0.000001,0,IF($C204&gt;='H-32A-WP06 - Debt Service'!AC$25,'H-32A-WP06 - Debt Service'!AB$28/12,0)),"-")</f>
        <v>0</v>
      </c>
      <c r="AF204" s="359">
        <f>IFERROR(IF(-SUM(AF$21:AF203)+AF$16&lt;0.000001,0,IF($C204&gt;='H-32A-WP06 - Debt Service'!AD$25,'H-32A-WP06 - Debt Service'!AC$28/12,0)),"-")</f>
        <v>0</v>
      </c>
    </row>
    <row r="205" spans="2:32">
      <c r="B205" s="351">
        <f t="shared" si="8"/>
        <v>2034</v>
      </c>
      <c r="C205" s="368">
        <f t="shared" si="10"/>
        <v>49065</v>
      </c>
      <c r="D205" s="735">
        <f t="shared" si="12"/>
        <v>0</v>
      </c>
      <c r="E205" s="359">
        <f>IFERROR(IF(-SUM(E$33:E204)+E$16&lt;0.000001,0,IF($C205&gt;='H-32A-WP06 - Debt Service'!C$25,'H-32A-WP06 - Debt Service'!C$28/12,0)),"-")</f>
        <v>0</v>
      </c>
      <c r="F205" s="359">
        <f>IFERROR(IF(-SUM(F$33:F204)+F$16&lt;0.000001,0,IF($C205&gt;='H-32A-WP06 - Debt Service'!D$25,'H-32A-WP06 - Debt Service'!D$28/12,0)),"-")</f>
        <v>0</v>
      </c>
      <c r="G205" s="359">
        <f>IFERROR(IF(-SUM(G$33:G204)+G$16&lt;0.000001,0,IF($C205&gt;='H-32A-WP06 - Debt Service'!E$25,'H-32A-WP06 - Debt Service'!E$28/12,0)),"-")</f>
        <v>0</v>
      </c>
      <c r="H205" s="359">
        <f>IFERROR(IF(-SUM(H$21:H204)+H$16&lt;0.000001,0,IF($C205&gt;='H-32A-WP06 - Debt Service'!F$25,'H-32A-WP06 - Debt Service'!F$28/12,0)),"-")</f>
        <v>0</v>
      </c>
      <c r="I205" s="359">
        <f>IFERROR(IF(-SUM(I$21:I204)+I$16&lt;0.000001,0,IF($C205&gt;='H-32A-WP06 - Debt Service'!G$25,'H-32A-WP06 - Debt Service'!G$28/12,0)),"-")</f>
        <v>0</v>
      </c>
      <c r="J205" s="359">
        <f>IFERROR(IF(-SUM(J$21:J204)+J$16&lt;0.000001,0,IF($C205&gt;='H-32A-WP06 - Debt Service'!H$25,'H-32A-WP06 - Debt Service'!H$28/12,0)),"-")</f>
        <v>0</v>
      </c>
      <c r="K205" s="359">
        <f>IFERROR(IF(-SUM(K$21:K204)+K$16&lt;0.000001,0,IF($C205&gt;='H-32A-WP06 - Debt Service'!I$25,'H-32A-WP06 - Debt Service'!I$28/12,0)),"-")</f>
        <v>0</v>
      </c>
      <c r="L205" s="359">
        <f>IFERROR(IF(-SUM(L$21:L204)+L$16&lt;0.000001,0,IF($C205&gt;='H-32A-WP06 - Debt Service'!J$25,'H-32A-WP06 - Debt Service'!J$28/12,0)),"-")</f>
        <v>0</v>
      </c>
      <c r="M205" s="359">
        <f>IFERROR(IF(-SUM(M$21:M204)+M$16&lt;0.000001,0,IF($C205&gt;='H-32A-WP06 - Debt Service'!K$25,'H-32A-WP06 - Debt Service'!K$28/12,0)),"-")</f>
        <v>0</v>
      </c>
      <c r="N205" s="359">
        <f>IFERROR(IF(-SUM(N$21:N204)+N$16&lt;0.000001,0,IF($C205&gt;='H-32A-WP06 - Debt Service'!L$25,'H-32A-WP06 - Debt Service'!L$28/12,0)),"-")</f>
        <v>0</v>
      </c>
      <c r="O205" s="359">
        <f>IFERROR(IF(-SUM(O$21:O204)+O$16&lt;0.000001,0,IF($C205&gt;='H-32A-WP06 - Debt Service'!M$25,'H-32A-WP06 - Debt Service'!M$28/12,0)),"-")</f>
        <v>0</v>
      </c>
      <c r="P205" s="359">
        <f>IFERROR(IF(-SUM(P$21:P204)+P$16&lt;0.000001,0,IF($C205&gt;='H-32A-WP06 - Debt Service'!N$25,'H-32A-WP06 - Debt Service'!N$28/12,0)),"-")</f>
        <v>0</v>
      </c>
      <c r="Q205" s="449"/>
      <c r="R205" s="351">
        <f t="shared" si="9"/>
        <v>2034</v>
      </c>
      <c r="S205" s="368">
        <f t="shared" si="11"/>
        <v>49065</v>
      </c>
      <c r="T205" s="368"/>
      <c r="U205" s="359">
        <f>IFERROR(IF(-SUM(U$33:U204)+U$16&lt;0.000001,0,IF($C205&gt;='H-32A-WP06 - Debt Service'!R$25,'H-32A-WP06 - Debt Service'!R$28/12,0)),"-")</f>
        <v>0</v>
      </c>
      <c r="V205" s="359">
        <f>IFERROR(IF(-SUM(V$21:V204)+V$16&lt;0.000001,0,IF($C205&gt;='H-32A-WP06 - Debt Service'!S$25,'H-32A-WP06 - Debt Service'!S$28/12,0)),"-")</f>
        <v>0</v>
      </c>
      <c r="W205" s="359">
        <f>IFERROR(IF(-SUM(W$21:W204)+W$16&lt;0.000001,0,IF($C205&gt;='H-32A-WP06 - Debt Service'!T$25,'H-32A-WP06 - Debt Service'!T$28/12,0)),"-")</f>
        <v>0</v>
      </c>
      <c r="X205" s="359">
        <f>IFERROR(IF(-SUM(X$21:X204)+X$16&lt;0.000001,0,IF($C205&gt;='H-32A-WP06 - Debt Service'!U$25,'H-32A-WP06 - Debt Service'!U$28/12,0)),"-")</f>
        <v>0</v>
      </c>
      <c r="Y205" s="359">
        <f>IFERROR(IF(-SUM(Y$21:Y204)+Y$16&lt;0.000001,0,IF($C205&gt;='H-32A-WP06 - Debt Service'!W$25,'H-32A-WP06 - Debt Service'!V$28/12,0)),"-")</f>
        <v>0</v>
      </c>
      <c r="Z205" s="359">
        <f>IFERROR(IF(-SUM(Z$21:Z204)+Z$16&lt;0.000001,0,IF($C205&gt;='H-32A-WP06 - Debt Service'!W$25,'H-32A-WP06 - Debt Service'!W$28/12,0)),"-")</f>
        <v>0</v>
      </c>
      <c r="AA205" s="359">
        <f>IFERROR(IF(-SUM(AA$21:AA204)+AA$16&lt;0.000001,0,IF($C205&gt;='H-32A-WP06 - Debt Service'!Y$25,'H-32A-WP06 - Debt Service'!X$28/12,0)),"-")</f>
        <v>0</v>
      </c>
      <c r="AB205" s="359">
        <f>IFERROR(IF(-SUM(AB$21:AB204)+AB$16&lt;0.000001,0,IF($C205&gt;='H-32A-WP06 - Debt Service'!Y$25,'H-32A-WP06 - Debt Service'!Y$28/12,0)),"-")</f>
        <v>0</v>
      </c>
      <c r="AC205" s="359">
        <f>IFERROR(IF(-SUM(AC$21:AC204)+AC$16&lt;0.000001,0,IF($C205&gt;='H-32A-WP06 - Debt Service'!Z$25,'H-32A-WP06 - Debt Service'!Z$28/12,0)),"-")</f>
        <v>0</v>
      </c>
      <c r="AD205" s="359">
        <f>IFERROR(IF(-SUM(AD$21:AD204)+AD$16&lt;0.000001,0,IF($C205&gt;='H-32A-WP06 - Debt Service'!AB$25,'H-32A-WP06 - Debt Service'!AA$28/12,0)),"-")</f>
        <v>0</v>
      </c>
      <c r="AE205" s="359">
        <f>IFERROR(IF(-SUM(AE$21:AE204)+AE$16&lt;0.000001,0,IF($C205&gt;='H-32A-WP06 - Debt Service'!AC$25,'H-32A-WP06 - Debt Service'!AB$28/12,0)),"-")</f>
        <v>0</v>
      </c>
      <c r="AF205" s="359">
        <f>IFERROR(IF(-SUM(AF$21:AF204)+AF$16&lt;0.000001,0,IF($C205&gt;='H-32A-WP06 - Debt Service'!AD$25,'H-32A-WP06 - Debt Service'!AC$28/12,0)),"-")</f>
        <v>0</v>
      </c>
    </row>
    <row r="206" spans="2:32">
      <c r="B206" s="351">
        <f t="shared" si="8"/>
        <v>2034</v>
      </c>
      <c r="C206" s="368">
        <f t="shared" si="10"/>
        <v>49096</v>
      </c>
      <c r="D206" s="735">
        <f t="shared" si="12"/>
        <v>0</v>
      </c>
      <c r="E206" s="359">
        <f>IFERROR(IF(-SUM(E$33:E205)+E$16&lt;0.000001,0,IF($C206&gt;='H-32A-WP06 - Debt Service'!C$25,'H-32A-WP06 - Debt Service'!C$28/12,0)),"-")</f>
        <v>0</v>
      </c>
      <c r="F206" s="359">
        <f>IFERROR(IF(-SUM(F$33:F205)+F$16&lt;0.000001,0,IF($C206&gt;='H-32A-WP06 - Debt Service'!D$25,'H-32A-WP06 - Debt Service'!D$28/12,0)),"-")</f>
        <v>0</v>
      </c>
      <c r="G206" s="359">
        <f>IFERROR(IF(-SUM(G$33:G205)+G$16&lt;0.000001,0,IF($C206&gt;='H-32A-WP06 - Debt Service'!E$25,'H-32A-WP06 - Debt Service'!E$28/12,0)),"-")</f>
        <v>0</v>
      </c>
      <c r="H206" s="359">
        <f>IFERROR(IF(-SUM(H$21:H205)+H$16&lt;0.000001,0,IF($C206&gt;='H-32A-WP06 - Debt Service'!F$25,'H-32A-WP06 - Debt Service'!F$28/12,0)),"-")</f>
        <v>0</v>
      </c>
      <c r="I206" s="359">
        <f>IFERROR(IF(-SUM(I$21:I205)+I$16&lt;0.000001,0,IF($C206&gt;='H-32A-WP06 - Debt Service'!G$25,'H-32A-WP06 - Debt Service'!G$28/12,0)),"-")</f>
        <v>0</v>
      </c>
      <c r="J206" s="359">
        <f>IFERROR(IF(-SUM(J$21:J205)+J$16&lt;0.000001,0,IF($C206&gt;='H-32A-WP06 - Debt Service'!H$25,'H-32A-WP06 - Debt Service'!H$28/12,0)),"-")</f>
        <v>0</v>
      </c>
      <c r="K206" s="359">
        <f>IFERROR(IF(-SUM(K$21:K205)+K$16&lt;0.000001,0,IF($C206&gt;='H-32A-WP06 - Debt Service'!I$25,'H-32A-WP06 - Debt Service'!I$28/12,0)),"-")</f>
        <v>0</v>
      </c>
      <c r="L206" s="359">
        <f>IFERROR(IF(-SUM(L$21:L205)+L$16&lt;0.000001,0,IF($C206&gt;='H-32A-WP06 - Debt Service'!J$25,'H-32A-WP06 - Debt Service'!J$28/12,0)),"-")</f>
        <v>0</v>
      </c>
      <c r="M206" s="359">
        <f>IFERROR(IF(-SUM(M$21:M205)+M$16&lt;0.000001,0,IF($C206&gt;='H-32A-WP06 - Debt Service'!K$25,'H-32A-WP06 - Debt Service'!K$28/12,0)),"-")</f>
        <v>0</v>
      </c>
      <c r="N206" s="359">
        <f>IFERROR(IF(-SUM(N$21:N205)+N$16&lt;0.000001,0,IF($C206&gt;='H-32A-WP06 - Debt Service'!L$25,'H-32A-WP06 - Debt Service'!L$28/12,0)),"-")</f>
        <v>0</v>
      </c>
      <c r="O206" s="359">
        <f>IFERROR(IF(-SUM(O$21:O205)+O$16&lt;0.000001,0,IF($C206&gt;='H-32A-WP06 - Debt Service'!M$25,'H-32A-WP06 - Debt Service'!M$28/12,0)),"-")</f>
        <v>0</v>
      </c>
      <c r="P206" s="359">
        <f>IFERROR(IF(-SUM(P$21:P205)+P$16&lt;0.000001,0,IF($C206&gt;='H-32A-WP06 - Debt Service'!N$25,'H-32A-WP06 - Debt Service'!N$28/12,0)),"-")</f>
        <v>0</v>
      </c>
      <c r="Q206" s="449"/>
      <c r="R206" s="351">
        <f t="shared" si="9"/>
        <v>2034</v>
      </c>
      <c r="S206" s="368">
        <f t="shared" si="11"/>
        <v>49096</v>
      </c>
      <c r="T206" s="368"/>
      <c r="U206" s="359">
        <f>IFERROR(IF(-SUM(U$33:U205)+U$16&lt;0.000001,0,IF($C206&gt;='H-32A-WP06 - Debt Service'!R$25,'H-32A-WP06 - Debt Service'!R$28/12,0)),"-")</f>
        <v>0</v>
      </c>
      <c r="V206" s="359">
        <f>IFERROR(IF(-SUM(V$21:V205)+V$16&lt;0.000001,0,IF($C206&gt;='H-32A-WP06 - Debt Service'!S$25,'H-32A-WP06 - Debt Service'!S$28/12,0)),"-")</f>
        <v>0</v>
      </c>
      <c r="W206" s="359">
        <f>IFERROR(IF(-SUM(W$21:W205)+W$16&lt;0.000001,0,IF($C206&gt;='H-32A-WP06 - Debt Service'!T$25,'H-32A-WP06 - Debt Service'!T$28/12,0)),"-")</f>
        <v>0</v>
      </c>
      <c r="X206" s="359">
        <f>IFERROR(IF(-SUM(X$21:X205)+X$16&lt;0.000001,0,IF($C206&gt;='H-32A-WP06 - Debt Service'!U$25,'H-32A-WP06 - Debt Service'!U$28/12,0)),"-")</f>
        <v>0</v>
      </c>
      <c r="Y206" s="359">
        <f>IFERROR(IF(-SUM(Y$21:Y205)+Y$16&lt;0.000001,0,IF($C206&gt;='H-32A-WP06 - Debt Service'!W$25,'H-32A-WP06 - Debt Service'!V$28/12,0)),"-")</f>
        <v>0</v>
      </c>
      <c r="Z206" s="359">
        <f>IFERROR(IF(-SUM(Z$21:Z205)+Z$16&lt;0.000001,0,IF($C206&gt;='H-32A-WP06 - Debt Service'!W$25,'H-32A-WP06 - Debt Service'!W$28/12,0)),"-")</f>
        <v>0</v>
      </c>
      <c r="AA206" s="359">
        <f>IFERROR(IF(-SUM(AA$21:AA205)+AA$16&lt;0.000001,0,IF($C206&gt;='H-32A-WP06 - Debt Service'!Y$25,'H-32A-WP06 - Debt Service'!X$28/12,0)),"-")</f>
        <v>0</v>
      </c>
      <c r="AB206" s="359">
        <f>IFERROR(IF(-SUM(AB$21:AB205)+AB$16&lt;0.000001,0,IF($C206&gt;='H-32A-WP06 - Debt Service'!Y$25,'H-32A-WP06 - Debt Service'!Y$28/12,0)),"-")</f>
        <v>0</v>
      </c>
      <c r="AC206" s="359">
        <f>IFERROR(IF(-SUM(AC$21:AC205)+AC$16&lt;0.000001,0,IF($C206&gt;='H-32A-WP06 - Debt Service'!Z$25,'H-32A-WP06 - Debt Service'!Z$28/12,0)),"-")</f>
        <v>0</v>
      </c>
      <c r="AD206" s="359">
        <f>IFERROR(IF(-SUM(AD$21:AD205)+AD$16&lt;0.000001,0,IF($C206&gt;='H-32A-WP06 - Debt Service'!AB$25,'H-32A-WP06 - Debt Service'!AA$28/12,0)),"-")</f>
        <v>0</v>
      </c>
      <c r="AE206" s="359">
        <f>IFERROR(IF(-SUM(AE$21:AE205)+AE$16&lt;0.000001,0,IF($C206&gt;='H-32A-WP06 - Debt Service'!AC$25,'H-32A-WP06 - Debt Service'!AB$28/12,0)),"-")</f>
        <v>0</v>
      </c>
      <c r="AF206" s="359">
        <f>IFERROR(IF(-SUM(AF$21:AF205)+AF$16&lt;0.000001,0,IF($C206&gt;='H-32A-WP06 - Debt Service'!AD$25,'H-32A-WP06 - Debt Service'!AC$28/12,0)),"-")</f>
        <v>0</v>
      </c>
    </row>
    <row r="207" spans="2:32">
      <c r="B207" s="351">
        <f t="shared" si="8"/>
        <v>2034</v>
      </c>
      <c r="C207" s="368">
        <f t="shared" si="10"/>
        <v>49126</v>
      </c>
      <c r="D207" s="735">
        <f t="shared" si="12"/>
        <v>0</v>
      </c>
      <c r="E207" s="359">
        <f>IFERROR(IF(-SUM(E$33:E206)+E$16&lt;0.000001,0,IF($C207&gt;='H-32A-WP06 - Debt Service'!C$25,'H-32A-WP06 - Debt Service'!C$28/12,0)),"-")</f>
        <v>0</v>
      </c>
      <c r="F207" s="359">
        <f>IFERROR(IF(-SUM(F$33:F206)+F$16&lt;0.000001,0,IF($C207&gt;='H-32A-WP06 - Debt Service'!D$25,'H-32A-WP06 - Debt Service'!D$28/12,0)),"-")</f>
        <v>0</v>
      </c>
      <c r="G207" s="359">
        <f>IFERROR(IF(-SUM(G$33:G206)+G$16&lt;0.000001,0,IF($C207&gt;='H-32A-WP06 - Debt Service'!E$25,'H-32A-WP06 - Debt Service'!E$28/12,0)),"-")</f>
        <v>0</v>
      </c>
      <c r="H207" s="359">
        <f>IFERROR(IF(-SUM(H$21:H206)+H$16&lt;0.000001,0,IF($C207&gt;='H-32A-WP06 - Debt Service'!F$25,'H-32A-WP06 - Debt Service'!F$28/12,0)),"-")</f>
        <v>0</v>
      </c>
      <c r="I207" s="359">
        <f>IFERROR(IF(-SUM(I$21:I206)+I$16&lt;0.000001,0,IF($C207&gt;='H-32A-WP06 - Debt Service'!G$25,'H-32A-WP06 - Debt Service'!G$28/12,0)),"-")</f>
        <v>0</v>
      </c>
      <c r="J207" s="359">
        <f>IFERROR(IF(-SUM(J$21:J206)+J$16&lt;0.000001,0,IF($C207&gt;='H-32A-WP06 - Debt Service'!H$25,'H-32A-WP06 - Debt Service'!H$28/12,0)),"-")</f>
        <v>0</v>
      </c>
      <c r="K207" s="359">
        <f>IFERROR(IF(-SUM(K$21:K206)+K$16&lt;0.000001,0,IF($C207&gt;='H-32A-WP06 - Debt Service'!I$25,'H-32A-WP06 - Debt Service'!I$28/12,0)),"-")</f>
        <v>0</v>
      </c>
      <c r="L207" s="359">
        <f>IFERROR(IF(-SUM(L$21:L206)+L$16&lt;0.000001,0,IF($C207&gt;='H-32A-WP06 - Debt Service'!J$25,'H-32A-WP06 - Debt Service'!J$28/12,0)),"-")</f>
        <v>0</v>
      </c>
      <c r="M207" s="359">
        <f>IFERROR(IF(-SUM(M$21:M206)+M$16&lt;0.000001,0,IF($C207&gt;='H-32A-WP06 - Debt Service'!K$25,'H-32A-WP06 - Debt Service'!K$28/12,0)),"-")</f>
        <v>0</v>
      </c>
      <c r="N207" s="359">
        <f>IFERROR(IF(-SUM(N$21:N206)+N$16&lt;0.000001,0,IF($C207&gt;='H-32A-WP06 - Debt Service'!L$25,'H-32A-WP06 - Debt Service'!L$28/12,0)),"-")</f>
        <v>0</v>
      </c>
      <c r="O207" s="359">
        <f>IFERROR(IF(-SUM(O$21:O206)+O$16&lt;0.000001,0,IF($C207&gt;='H-32A-WP06 - Debt Service'!M$25,'H-32A-WP06 - Debt Service'!M$28/12,0)),"-")</f>
        <v>0</v>
      </c>
      <c r="P207" s="359">
        <f>IFERROR(IF(-SUM(P$21:P206)+P$16&lt;0.000001,0,IF($C207&gt;='H-32A-WP06 - Debt Service'!N$25,'H-32A-WP06 - Debt Service'!N$28/12,0)),"-")</f>
        <v>0</v>
      </c>
      <c r="Q207" s="449"/>
      <c r="R207" s="351">
        <f t="shared" si="9"/>
        <v>2034</v>
      </c>
      <c r="S207" s="368">
        <f t="shared" si="11"/>
        <v>49126</v>
      </c>
      <c r="T207" s="368"/>
      <c r="U207" s="359">
        <f>IFERROR(IF(-SUM(U$33:U206)+U$16&lt;0.000001,0,IF($C207&gt;='H-32A-WP06 - Debt Service'!R$25,'H-32A-WP06 - Debt Service'!R$28/12,0)),"-")</f>
        <v>0</v>
      </c>
      <c r="V207" s="359">
        <f>IFERROR(IF(-SUM(V$21:V206)+V$16&lt;0.000001,0,IF($C207&gt;='H-32A-WP06 - Debt Service'!S$25,'H-32A-WP06 - Debt Service'!S$28/12,0)),"-")</f>
        <v>0</v>
      </c>
      <c r="W207" s="359">
        <f>IFERROR(IF(-SUM(W$21:W206)+W$16&lt;0.000001,0,IF($C207&gt;='H-32A-WP06 - Debt Service'!T$25,'H-32A-WP06 - Debt Service'!T$28/12,0)),"-")</f>
        <v>0</v>
      </c>
      <c r="X207" s="359">
        <f>IFERROR(IF(-SUM(X$21:X206)+X$16&lt;0.000001,0,IF($C207&gt;='H-32A-WP06 - Debt Service'!U$25,'H-32A-WP06 - Debt Service'!U$28/12,0)),"-")</f>
        <v>0</v>
      </c>
      <c r="Y207" s="359">
        <f>IFERROR(IF(-SUM(Y$21:Y206)+Y$16&lt;0.000001,0,IF($C207&gt;='H-32A-WP06 - Debt Service'!W$25,'H-32A-WP06 - Debt Service'!V$28/12,0)),"-")</f>
        <v>0</v>
      </c>
      <c r="Z207" s="359">
        <f>IFERROR(IF(-SUM(Z$21:Z206)+Z$16&lt;0.000001,0,IF($C207&gt;='H-32A-WP06 - Debt Service'!W$25,'H-32A-WP06 - Debt Service'!W$28/12,0)),"-")</f>
        <v>0</v>
      </c>
      <c r="AA207" s="359">
        <f>IFERROR(IF(-SUM(AA$21:AA206)+AA$16&lt;0.000001,0,IF($C207&gt;='H-32A-WP06 - Debt Service'!Y$25,'H-32A-WP06 - Debt Service'!X$28/12,0)),"-")</f>
        <v>0</v>
      </c>
      <c r="AB207" s="359">
        <f>IFERROR(IF(-SUM(AB$21:AB206)+AB$16&lt;0.000001,0,IF($C207&gt;='H-32A-WP06 - Debt Service'!Y$25,'H-32A-WP06 - Debt Service'!Y$28/12,0)),"-")</f>
        <v>0</v>
      </c>
      <c r="AC207" s="359">
        <f>IFERROR(IF(-SUM(AC$21:AC206)+AC$16&lt;0.000001,0,IF($C207&gt;='H-32A-WP06 - Debt Service'!Z$25,'H-32A-WP06 - Debt Service'!Z$28/12,0)),"-")</f>
        <v>0</v>
      </c>
      <c r="AD207" s="359">
        <f>IFERROR(IF(-SUM(AD$21:AD206)+AD$16&lt;0.000001,0,IF($C207&gt;='H-32A-WP06 - Debt Service'!AB$25,'H-32A-WP06 - Debt Service'!AA$28/12,0)),"-")</f>
        <v>0</v>
      </c>
      <c r="AE207" s="359">
        <f>IFERROR(IF(-SUM(AE$21:AE206)+AE$16&lt;0.000001,0,IF($C207&gt;='H-32A-WP06 - Debt Service'!AC$25,'H-32A-WP06 - Debt Service'!AB$28/12,0)),"-")</f>
        <v>0</v>
      </c>
      <c r="AF207" s="359">
        <f>IFERROR(IF(-SUM(AF$21:AF206)+AF$16&lt;0.000001,0,IF($C207&gt;='H-32A-WP06 - Debt Service'!AD$25,'H-32A-WP06 - Debt Service'!AC$28/12,0)),"-")</f>
        <v>0</v>
      </c>
    </row>
    <row r="208" spans="2:32">
      <c r="B208" s="351">
        <f t="shared" si="8"/>
        <v>2034</v>
      </c>
      <c r="C208" s="368">
        <f t="shared" si="10"/>
        <v>49157</v>
      </c>
      <c r="D208" s="735">
        <f t="shared" si="12"/>
        <v>0</v>
      </c>
      <c r="E208" s="359">
        <f>IFERROR(IF(-SUM(E$33:E207)+E$16&lt;0.000001,0,IF($C208&gt;='H-32A-WP06 - Debt Service'!C$25,'H-32A-WP06 - Debt Service'!C$28/12,0)),"-")</f>
        <v>0</v>
      </c>
      <c r="F208" s="359">
        <f>IFERROR(IF(-SUM(F$33:F207)+F$16&lt;0.000001,0,IF($C208&gt;='H-32A-WP06 - Debt Service'!D$25,'H-32A-WP06 - Debt Service'!D$28/12,0)),"-")</f>
        <v>0</v>
      </c>
      <c r="G208" s="359">
        <f>IFERROR(IF(-SUM(G$33:G207)+G$16&lt;0.000001,0,IF($C208&gt;='H-32A-WP06 - Debt Service'!E$25,'H-32A-WP06 - Debt Service'!E$28/12,0)),"-")</f>
        <v>0</v>
      </c>
      <c r="H208" s="359">
        <f>IFERROR(IF(-SUM(H$21:H207)+H$16&lt;0.000001,0,IF($C208&gt;='H-32A-WP06 - Debt Service'!F$25,'H-32A-WP06 - Debt Service'!F$28/12,0)),"-")</f>
        <v>0</v>
      </c>
      <c r="I208" s="359">
        <f>IFERROR(IF(-SUM(I$21:I207)+I$16&lt;0.000001,0,IF($C208&gt;='H-32A-WP06 - Debt Service'!G$25,'H-32A-WP06 - Debt Service'!G$28/12,0)),"-")</f>
        <v>0</v>
      </c>
      <c r="J208" s="359">
        <f>IFERROR(IF(-SUM(J$21:J207)+J$16&lt;0.000001,0,IF($C208&gt;='H-32A-WP06 - Debt Service'!H$25,'H-32A-WP06 - Debt Service'!H$28/12,0)),"-")</f>
        <v>0</v>
      </c>
      <c r="K208" s="359">
        <f>IFERROR(IF(-SUM(K$21:K207)+K$16&lt;0.000001,0,IF($C208&gt;='H-32A-WP06 - Debt Service'!I$25,'H-32A-WP06 - Debt Service'!I$28/12,0)),"-")</f>
        <v>0</v>
      </c>
      <c r="L208" s="359">
        <f>IFERROR(IF(-SUM(L$21:L207)+L$16&lt;0.000001,0,IF($C208&gt;='H-32A-WP06 - Debt Service'!J$25,'H-32A-WP06 - Debt Service'!J$28/12,0)),"-")</f>
        <v>0</v>
      </c>
      <c r="M208" s="359">
        <f>IFERROR(IF(-SUM(M$21:M207)+M$16&lt;0.000001,0,IF($C208&gt;='H-32A-WP06 - Debt Service'!K$25,'H-32A-WP06 - Debt Service'!K$28/12,0)),"-")</f>
        <v>0</v>
      </c>
      <c r="N208" s="359">
        <f>IFERROR(IF(-SUM(N$21:N207)+N$16&lt;0.000001,0,IF($C208&gt;='H-32A-WP06 - Debt Service'!L$25,'H-32A-WP06 - Debt Service'!L$28/12,0)),"-")</f>
        <v>0</v>
      </c>
      <c r="O208" s="359">
        <f>IFERROR(IF(-SUM(O$21:O207)+O$16&lt;0.000001,0,IF($C208&gt;='H-32A-WP06 - Debt Service'!M$25,'H-32A-WP06 - Debt Service'!M$28/12,0)),"-")</f>
        <v>0</v>
      </c>
      <c r="P208" s="359">
        <f>IFERROR(IF(-SUM(P$21:P207)+P$16&lt;0.000001,0,IF($C208&gt;='H-32A-WP06 - Debt Service'!N$25,'H-32A-WP06 - Debt Service'!N$28/12,0)),"-")</f>
        <v>0</v>
      </c>
      <c r="Q208" s="449"/>
      <c r="R208" s="351">
        <f t="shared" si="9"/>
        <v>2034</v>
      </c>
      <c r="S208" s="368">
        <f t="shared" si="11"/>
        <v>49157</v>
      </c>
      <c r="T208" s="368"/>
      <c r="U208" s="359">
        <f>IFERROR(IF(-SUM(U$33:U207)+U$16&lt;0.000001,0,IF($C208&gt;='H-32A-WP06 - Debt Service'!R$25,'H-32A-WP06 - Debt Service'!R$28/12,0)),"-")</f>
        <v>0</v>
      </c>
      <c r="V208" s="359">
        <f>IFERROR(IF(-SUM(V$21:V207)+V$16&lt;0.000001,0,IF($C208&gt;='H-32A-WP06 - Debt Service'!S$25,'H-32A-WP06 - Debt Service'!S$28/12,0)),"-")</f>
        <v>0</v>
      </c>
      <c r="W208" s="359">
        <f>IFERROR(IF(-SUM(W$21:W207)+W$16&lt;0.000001,0,IF($C208&gt;='H-32A-WP06 - Debt Service'!T$25,'H-32A-WP06 - Debt Service'!T$28/12,0)),"-")</f>
        <v>0</v>
      </c>
      <c r="X208" s="359">
        <f>IFERROR(IF(-SUM(X$21:X207)+X$16&lt;0.000001,0,IF($C208&gt;='H-32A-WP06 - Debt Service'!U$25,'H-32A-WP06 - Debt Service'!U$28/12,0)),"-")</f>
        <v>0</v>
      </c>
      <c r="Y208" s="359">
        <f>IFERROR(IF(-SUM(Y$21:Y207)+Y$16&lt;0.000001,0,IF($C208&gt;='H-32A-WP06 - Debt Service'!W$25,'H-32A-WP06 - Debt Service'!V$28/12,0)),"-")</f>
        <v>0</v>
      </c>
      <c r="Z208" s="359">
        <f>IFERROR(IF(-SUM(Z$21:Z207)+Z$16&lt;0.000001,0,IF($C208&gt;='H-32A-WP06 - Debt Service'!W$25,'H-32A-WP06 - Debt Service'!W$28/12,0)),"-")</f>
        <v>0</v>
      </c>
      <c r="AA208" s="359">
        <f>IFERROR(IF(-SUM(AA$21:AA207)+AA$16&lt;0.000001,0,IF($C208&gt;='H-32A-WP06 - Debt Service'!Y$25,'H-32A-WP06 - Debt Service'!X$28/12,0)),"-")</f>
        <v>0</v>
      </c>
      <c r="AB208" s="359">
        <f>IFERROR(IF(-SUM(AB$21:AB207)+AB$16&lt;0.000001,0,IF($C208&gt;='H-32A-WP06 - Debt Service'!Y$25,'H-32A-WP06 - Debt Service'!Y$28/12,0)),"-")</f>
        <v>0</v>
      </c>
      <c r="AC208" s="359">
        <f>IFERROR(IF(-SUM(AC$21:AC207)+AC$16&lt;0.000001,0,IF($C208&gt;='H-32A-WP06 - Debt Service'!Z$25,'H-32A-WP06 - Debt Service'!Z$28/12,0)),"-")</f>
        <v>0</v>
      </c>
      <c r="AD208" s="359">
        <f>IFERROR(IF(-SUM(AD$21:AD207)+AD$16&lt;0.000001,0,IF($C208&gt;='H-32A-WP06 - Debt Service'!AB$25,'H-32A-WP06 - Debt Service'!AA$28/12,0)),"-")</f>
        <v>0</v>
      </c>
      <c r="AE208" s="359">
        <f>IFERROR(IF(-SUM(AE$21:AE207)+AE$16&lt;0.000001,0,IF($C208&gt;='H-32A-WP06 - Debt Service'!AC$25,'H-32A-WP06 - Debt Service'!AB$28/12,0)),"-")</f>
        <v>0</v>
      </c>
      <c r="AF208" s="359">
        <f>IFERROR(IF(-SUM(AF$21:AF207)+AF$16&lt;0.000001,0,IF($C208&gt;='H-32A-WP06 - Debt Service'!AD$25,'H-32A-WP06 - Debt Service'!AC$28/12,0)),"-")</f>
        <v>0</v>
      </c>
    </row>
    <row r="209" spans="2:32">
      <c r="B209" s="351">
        <f t="shared" si="8"/>
        <v>2034</v>
      </c>
      <c r="C209" s="368">
        <f t="shared" si="10"/>
        <v>49188</v>
      </c>
      <c r="D209" s="368"/>
      <c r="E209" s="359">
        <f>IFERROR(IF(-SUM(E$33:E208)+E$16&lt;0.000001,0,IF($C209&gt;='H-32A-WP06 - Debt Service'!C$25,'H-32A-WP06 - Debt Service'!C$28/12,0)),"-")</f>
        <v>0</v>
      </c>
      <c r="F209" s="359">
        <f>IFERROR(IF(-SUM(F$33:F208)+F$16&lt;0.000001,0,IF($C209&gt;='H-32A-WP06 - Debt Service'!D$25,'H-32A-WP06 - Debt Service'!D$28/12,0)),"-")</f>
        <v>0</v>
      </c>
      <c r="G209" s="359">
        <f>IFERROR(IF(-SUM(G$33:G208)+G$16&lt;0.000001,0,IF($C209&gt;='H-32A-WP06 - Debt Service'!E$25,'H-32A-WP06 - Debt Service'!E$28/12,0)),"-")</f>
        <v>0</v>
      </c>
      <c r="H209" s="359">
        <f>IFERROR(IF(-SUM(H$21:H208)+H$16&lt;0.000001,0,IF($C209&gt;='H-32A-WP06 - Debt Service'!F$25,'H-32A-WP06 - Debt Service'!F$28/12,0)),"-")</f>
        <v>0</v>
      </c>
      <c r="I209" s="359">
        <f>IFERROR(IF(-SUM(I$21:I208)+I$16&lt;0.000001,0,IF($C209&gt;='H-32A-WP06 - Debt Service'!G$25,'H-32A-WP06 - Debt Service'!G$28/12,0)),"-")</f>
        <v>0</v>
      </c>
      <c r="J209" s="359">
        <f>IFERROR(IF(-SUM(J$21:J208)+J$16&lt;0.000001,0,IF($C209&gt;='H-32A-WP06 - Debt Service'!H$25,'H-32A-WP06 - Debt Service'!H$28/12,0)),"-")</f>
        <v>0</v>
      </c>
      <c r="K209" s="359">
        <f>IFERROR(IF(-SUM(K$21:K208)+K$16&lt;0.000001,0,IF($C209&gt;='H-32A-WP06 - Debt Service'!I$25,'H-32A-WP06 - Debt Service'!I$28/12,0)),"-")</f>
        <v>0</v>
      </c>
      <c r="L209" s="359">
        <f>IFERROR(IF(-SUM(L$21:L208)+L$16&lt;0.000001,0,IF($C209&gt;='H-32A-WP06 - Debt Service'!J$25,'H-32A-WP06 - Debt Service'!J$28/12,0)),"-")</f>
        <v>0</v>
      </c>
      <c r="M209" s="359">
        <f>IFERROR(IF(-SUM(M$21:M208)+M$16&lt;0.000001,0,IF($C209&gt;='H-32A-WP06 - Debt Service'!K$25,'H-32A-WP06 - Debt Service'!K$28/12,0)),"-")</f>
        <v>0</v>
      </c>
      <c r="N209" s="359">
        <f>IFERROR(IF(-SUM(N$21:N208)+N$16&lt;0.000001,0,IF($C209&gt;='H-32A-WP06 - Debt Service'!L$25,'H-32A-WP06 - Debt Service'!L$28/12,0)),"-")</f>
        <v>0</v>
      </c>
      <c r="O209" s="359">
        <f>IFERROR(IF(-SUM(O$21:O208)+O$16&lt;0.000001,0,IF($C209&gt;='H-32A-WP06 - Debt Service'!M$25,'H-32A-WP06 - Debt Service'!M$28/12,0)),"-")</f>
        <v>0</v>
      </c>
      <c r="P209" s="359">
        <f>IFERROR(IF(-SUM(P$21:P208)+P$16&lt;0.000001,0,IF($C209&gt;='H-32A-WP06 - Debt Service'!N$25,'H-32A-WP06 - Debt Service'!N$28/12,0)),"-")</f>
        <v>0</v>
      </c>
      <c r="Q209" s="449"/>
      <c r="R209" s="351">
        <f t="shared" si="9"/>
        <v>2034</v>
      </c>
      <c r="S209" s="368">
        <f t="shared" si="11"/>
        <v>49188</v>
      </c>
      <c r="T209" s="368"/>
      <c r="U209" s="359">
        <f>IFERROR(IF(-SUM(U$33:U208)+U$16&lt;0.000001,0,IF($C209&gt;='H-32A-WP06 - Debt Service'!R$25,'H-32A-WP06 - Debt Service'!R$28/12,0)),"-")</f>
        <v>0</v>
      </c>
      <c r="V209" s="359">
        <f>IFERROR(IF(-SUM(V$21:V208)+V$16&lt;0.000001,0,IF($C209&gt;='H-32A-WP06 - Debt Service'!S$25,'H-32A-WP06 - Debt Service'!S$28/12,0)),"-")</f>
        <v>0</v>
      </c>
      <c r="W209" s="359">
        <f>IFERROR(IF(-SUM(W$21:W208)+W$16&lt;0.000001,0,IF($C209&gt;='H-32A-WP06 - Debt Service'!T$25,'H-32A-WP06 - Debt Service'!T$28/12,0)),"-")</f>
        <v>0</v>
      </c>
      <c r="X209" s="359">
        <f>IFERROR(IF(-SUM(X$21:X208)+X$16&lt;0.000001,0,IF($C209&gt;='H-32A-WP06 - Debt Service'!U$25,'H-32A-WP06 - Debt Service'!U$28/12,0)),"-")</f>
        <v>0</v>
      </c>
      <c r="Y209" s="359">
        <f>IFERROR(IF(-SUM(Y$21:Y208)+Y$16&lt;0.000001,0,IF($C209&gt;='H-32A-WP06 - Debt Service'!W$25,'H-32A-WP06 - Debt Service'!V$28/12,0)),"-")</f>
        <v>0</v>
      </c>
      <c r="Z209" s="359">
        <f>IFERROR(IF(-SUM(Z$21:Z208)+Z$16&lt;0.000001,0,IF($C209&gt;='H-32A-WP06 - Debt Service'!W$25,'H-32A-WP06 - Debt Service'!W$28/12,0)),"-")</f>
        <v>0</v>
      </c>
      <c r="AA209" s="359">
        <f>IFERROR(IF(-SUM(AA$21:AA208)+AA$16&lt;0.000001,0,IF($C209&gt;='H-32A-WP06 - Debt Service'!Y$25,'H-32A-WP06 - Debt Service'!X$28/12,0)),"-")</f>
        <v>0</v>
      </c>
      <c r="AB209" s="359">
        <f>IFERROR(IF(-SUM(AB$21:AB208)+AB$16&lt;0.000001,0,IF($C209&gt;='H-32A-WP06 - Debt Service'!Y$25,'H-32A-WP06 - Debt Service'!Y$28/12,0)),"-")</f>
        <v>0</v>
      </c>
      <c r="AC209" s="359">
        <f>IFERROR(IF(-SUM(AC$21:AC208)+AC$16&lt;0.000001,0,IF($C209&gt;='H-32A-WP06 - Debt Service'!Z$25,'H-32A-WP06 - Debt Service'!Z$28/12,0)),"-")</f>
        <v>0</v>
      </c>
      <c r="AD209" s="359">
        <f>IFERROR(IF(-SUM(AD$21:AD208)+AD$16&lt;0.000001,0,IF($C209&gt;='H-32A-WP06 - Debt Service'!AB$25,'H-32A-WP06 - Debt Service'!AA$28/12,0)),"-")</f>
        <v>0</v>
      </c>
      <c r="AE209" s="359">
        <f>IFERROR(IF(-SUM(AE$21:AE208)+AE$16&lt;0.000001,0,IF($C209&gt;='H-32A-WP06 - Debt Service'!AC$25,'H-32A-WP06 - Debt Service'!AB$28/12,0)),"-")</f>
        <v>0</v>
      </c>
      <c r="AF209" s="359">
        <f>IFERROR(IF(-SUM(AF$21:AF208)+AF$16&lt;0.000001,0,IF($C209&gt;='H-32A-WP06 - Debt Service'!AD$25,'H-32A-WP06 - Debt Service'!AC$28/12,0)),"-")</f>
        <v>0</v>
      </c>
    </row>
    <row r="210" spans="2:32">
      <c r="B210" s="351">
        <f t="shared" si="8"/>
        <v>2034</v>
      </c>
      <c r="C210" s="368">
        <f t="shared" si="10"/>
        <v>49218</v>
      </c>
      <c r="D210" s="368"/>
      <c r="E210" s="359">
        <f>IFERROR(IF(-SUM(E$33:E209)+E$16&lt;0.000001,0,IF($C210&gt;='H-32A-WP06 - Debt Service'!C$25,'H-32A-WP06 - Debt Service'!C$28/12,0)),"-")</f>
        <v>0</v>
      </c>
      <c r="F210" s="359">
        <f>IFERROR(IF(-SUM(F$33:F209)+F$16&lt;0.000001,0,IF($C210&gt;='H-32A-WP06 - Debt Service'!D$25,'H-32A-WP06 - Debt Service'!D$28/12,0)),"-")</f>
        <v>0</v>
      </c>
      <c r="G210" s="359">
        <f>IFERROR(IF(-SUM(G$33:G209)+G$16&lt;0.000001,0,IF($C210&gt;='H-32A-WP06 - Debt Service'!E$25,'H-32A-WP06 - Debt Service'!E$28/12,0)),"-")</f>
        <v>0</v>
      </c>
      <c r="H210" s="359">
        <f>IFERROR(IF(-SUM(H$21:H209)+H$16&lt;0.000001,0,IF($C210&gt;='H-32A-WP06 - Debt Service'!F$25,'H-32A-WP06 - Debt Service'!F$28/12,0)),"-")</f>
        <v>0</v>
      </c>
      <c r="I210" s="359">
        <f>IFERROR(IF(-SUM(I$21:I209)+I$16&lt;0.000001,0,IF($C210&gt;='H-32A-WP06 - Debt Service'!G$25,'H-32A-WP06 - Debt Service'!G$28/12,0)),"-")</f>
        <v>0</v>
      </c>
      <c r="J210" s="359">
        <f>IFERROR(IF(-SUM(J$21:J209)+J$16&lt;0.000001,0,IF($C210&gt;='H-32A-WP06 - Debt Service'!H$25,'H-32A-WP06 - Debt Service'!H$28/12,0)),"-")</f>
        <v>0</v>
      </c>
      <c r="K210" s="359">
        <f>IFERROR(IF(-SUM(K$21:K209)+K$16&lt;0.000001,0,IF($C210&gt;='H-32A-WP06 - Debt Service'!I$25,'H-32A-WP06 - Debt Service'!I$28/12,0)),"-")</f>
        <v>0</v>
      </c>
      <c r="L210" s="359">
        <f>IFERROR(IF(-SUM(L$21:L209)+L$16&lt;0.000001,0,IF($C210&gt;='H-32A-WP06 - Debt Service'!J$25,'H-32A-WP06 - Debt Service'!J$28/12,0)),"-")</f>
        <v>0</v>
      </c>
      <c r="M210" s="359">
        <f>IFERROR(IF(-SUM(M$21:M209)+M$16&lt;0.000001,0,IF($C210&gt;='H-32A-WP06 - Debt Service'!K$25,'H-32A-WP06 - Debt Service'!K$28/12,0)),"-")</f>
        <v>0</v>
      </c>
      <c r="N210" s="359">
        <f>IFERROR(IF(-SUM(N$21:N209)+N$16&lt;0.000001,0,IF($C210&gt;='H-32A-WP06 - Debt Service'!L$25,'H-32A-WP06 - Debt Service'!L$28/12,0)),"-")</f>
        <v>0</v>
      </c>
      <c r="O210" s="359">
        <f>IFERROR(IF(-SUM(O$21:O209)+O$16&lt;0.000001,0,IF($C210&gt;='H-32A-WP06 - Debt Service'!M$25,'H-32A-WP06 - Debt Service'!M$28/12,0)),"-")</f>
        <v>0</v>
      </c>
      <c r="P210" s="359">
        <f>IFERROR(IF(-SUM(P$21:P209)+P$16&lt;0.000001,0,IF($C210&gt;='H-32A-WP06 - Debt Service'!N$25,'H-32A-WP06 - Debt Service'!N$28/12,0)),"-")</f>
        <v>0</v>
      </c>
      <c r="Q210" s="449"/>
      <c r="R210" s="351">
        <f t="shared" si="9"/>
        <v>2034</v>
      </c>
      <c r="S210" s="368">
        <f t="shared" si="11"/>
        <v>49218</v>
      </c>
      <c r="T210" s="368"/>
      <c r="U210" s="359">
        <f>IFERROR(IF(-SUM(U$33:U209)+U$16&lt;0.000001,0,IF($C210&gt;='H-32A-WP06 - Debt Service'!R$25,'H-32A-WP06 - Debt Service'!R$28/12,0)),"-")</f>
        <v>0</v>
      </c>
      <c r="V210" s="359">
        <f>IFERROR(IF(-SUM(V$21:V209)+V$16&lt;0.000001,0,IF($C210&gt;='H-32A-WP06 - Debt Service'!S$25,'H-32A-WP06 - Debt Service'!S$28/12,0)),"-")</f>
        <v>0</v>
      </c>
      <c r="W210" s="359">
        <f>IFERROR(IF(-SUM(W$21:W209)+W$16&lt;0.000001,0,IF($C210&gt;='H-32A-WP06 - Debt Service'!T$25,'H-32A-WP06 - Debt Service'!T$28/12,0)),"-")</f>
        <v>0</v>
      </c>
      <c r="X210" s="359">
        <f>IFERROR(IF(-SUM(X$21:X209)+X$16&lt;0.000001,0,IF($C210&gt;='H-32A-WP06 - Debt Service'!U$25,'H-32A-WP06 - Debt Service'!U$28/12,0)),"-")</f>
        <v>0</v>
      </c>
      <c r="Y210" s="359">
        <f>IFERROR(IF(-SUM(Y$21:Y209)+Y$16&lt;0.000001,0,IF($C210&gt;='H-32A-WP06 - Debt Service'!W$25,'H-32A-WP06 - Debt Service'!V$28/12,0)),"-")</f>
        <v>0</v>
      </c>
      <c r="Z210" s="359">
        <f>IFERROR(IF(-SUM(Z$21:Z209)+Z$16&lt;0.000001,0,IF($C210&gt;='H-32A-WP06 - Debt Service'!W$25,'H-32A-WP06 - Debt Service'!W$28/12,0)),"-")</f>
        <v>0</v>
      </c>
      <c r="AA210" s="359">
        <f>IFERROR(IF(-SUM(AA$21:AA209)+AA$16&lt;0.000001,0,IF($C210&gt;='H-32A-WP06 - Debt Service'!Y$25,'H-32A-WP06 - Debt Service'!X$28/12,0)),"-")</f>
        <v>0</v>
      </c>
      <c r="AB210" s="359">
        <f>IFERROR(IF(-SUM(AB$21:AB209)+AB$16&lt;0.000001,0,IF($C210&gt;='H-32A-WP06 - Debt Service'!Y$25,'H-32A-WP06 - Debt Service'!Y$28/12,0)),"-")</f>
        <v>0</v>
      </c>
      <c r="AC210" s="359">
        <f>IFERROR(IF(-SUM(AC$21:AC209)+AC$16&lt;0.000001,0,IF($C210&gt;='H-32A-WP06 - Debt Service'!Z$25,'H-32A-WP06 - Debt Service'!Z$28/12,0)),"-")</f>
        <v>0</v>
      </c>
      <c r="AD210" s="359">
        <f>IFERROR(IF(-SUM(AD$21:AD209)+AD$16&lt;0.000001,0,IF($C210&gt;='H-32A-WP06 - Debt Service'!AB$25,'H-32A-WP06 - Debt Service'!AA$28/12,0)),"-")</f>
        <v>0</v>
      </c>
      <c r="AE210" s="359">
        <f>IFERROR(IF(-SUM(AE$21:AE209)+AE$16&lt;0.000001,0,IF($C210&gt;='H-32A-WP06 - Debt Service'!AC$25,'H-32A-WP06 - Debt Service'!AB$28/12,0)),"-")</f>
        <v>0</v>
      </c>
      <c r="AF210" s="359">
        <f>IFERROR(IF(-SUM(AF$21:AF209)+AF$16&lt;0.000001,0,IF($C210&gt;='H-32A-WP06 - Debt Service'!AD$25,'H-32A-WP06 - Debt Service'!AC$28/12,0)),"-")</f>
        <v>0</v>
      </c>
    </row>
    <row r="211" spans="2:32">
      <c r="B211" s="351">
        <f t="shared" si="8"/>
        <v>2034</v>
      </c>
      <c r="C211" s="368">
        <f t="shared" si="10"/>
        <v>49249</v>
      </c>
      <c r="D211" s="368"/>
      <c r="E211" s="359">
        <f>IFERROR(IF(-SUM(E$33:E210)+E$16&lt;0.000001,0,IF($C211&gt;='H-32A-WP06 - Debt Service'!C$25,'H-32A-WP06 - Debt Service'!C$28/12,0)),"-")</f>
        <v>0</v>
      </c>
      <c r="F211" s="359">
        <f>IFERROR(IF(-SUM(F$33:F210)+F$16&lt;0.000001,0,IF($C211&gt;='H-32A-WP06 - Debt Service'!D$25,'H-32A-WP06 - Debt Service'!D$28/12,0)),"-")</f>
        <v>0</v>
      </c>
      <c r="G211" s="359">
        <f>IFERROR(IF(-SUM(G$33:G210)+G$16&lt;0.000001,0,IF($C211&gt;='H-32A-WP06 - Debt Service'!E$25,'H-32A-WP06 - Debt Service'!E$28/12,0)),"-")</f>
        <v>0</v>
      </c>
      <c r="H211" s="359">
        <f>IFERROR(IF(-SUM(H$21:H210)+H$16&lt;0.000001,0,IF($C211&gt;='H-32A-WP06 - Debt Service'!F$25,'H-32A-WP06 - Debt Service'!F$28/12,0)),"-")</f>
        <v>0</v>
      </c>
      <c r="I211" s="359">
        <f>IFERROR(IF(-SUM(I$21:I210)+I$16&lt;0.000001,0,IF($C211&gt;='H-32A-WP06 - Debt Service'!G$25,'H-32A-WP06 - Debt Service'!G$28/12,0)),"-")</f>
        <v>0</v>
      </c>
      <c r="J211" s="359">
        <f>IFERROR(IF(-SUM(J$21:J210)+J$16&lt;0.000001,0,IF($C211&gt;='H-32A-WP06 - Debt Service'!H$25,'H-32A-WP06 - Debt Service'!H$28/12,0)),"-")</f>
        <v>0</v>
      </c>
      <c r="K211" s="359">
        <f>IFERROR(IF(-SUM(K$21:K210)+K$16&lt;0.000001,0,IF($C211&gt;='H-32A-WP06 - Debt Service'!I$25,'H-32A-WP06 - Debt Service'!I$28/12,0)),"-")</f>
        <v>0</v>
      </c>
      <c r="L211" s="359">
        <f>IFERROR(IF(-SUM(L$21:L210)+L$16&lt;0.000001,0,IF($C211&gt;='H-32A-WP06 - Debt Service'!J$25,'H-32A-WP06 - Debt Service'!J$28/12,0)),"-")</f>
        <v>0</v>
      </c>
      <c r="M211" s="359">
        <f>IFERROR(IF(-SUM(M$21:M210)+M$16&lt;0.000001,0,IF($C211&gt;='H-32A-WP06 - Debt Service'!K$25,'H-32A-WP06 - Debt Service'!K$28/12,0)),"-")</f>
        <v>0</v>
      </c>
      <c r="N211" s="359">
        <f>IFERROR(IF(-SUM(N$21:N210)+N$16&lt;0.000001,0,IF($C211&gt;='H-32A-WP06 - Debt Service'!L$25,'H-32A-WP06 - Debt Service'!L$28/12,0)),"-")</f>
        <v>0</v>
      </c>
      <c r="O211" s="359">
        <f>IFERROR(IF(-SUM(O$21:O210)+O$16&lt;0.000001,0,IF($C211&gt;='H-32A-WP06 - Debt Service'!M$25,'H-32A-WP06 - Debt Service'!M$28/12,0)),"-")</f>
        <v>0</v>
      </c>
      <c r="P211" s="359">
        <f>IFERROR(IF(-SUM(P$21:P210)+P$16&lt;0.000001,0,IF($C211&gt;='H-32A-WP06 - Debt Service'!N$25,'H-32A-WP06 - Debt Service'!N$28/12,0)),"-")</f>
        <v>0</v>
      </c>
      <c r="Q211" s="449"/>
      <c r="R211" s="351">
        <f t="shared" si="9"/>
        <v>2034</v>
      </c>
      <c r="S211" s="368">
        <f t="shared" si="11"/>
        <v>49249</v>
      </c>
      <c r="T211" s="368"/>
      <c r="U211" s="359">
        <f>IFERROR(IF(-SUM(U$33:U210)+U$16&lt;0.000001,0,IF($C211&gt;='H-32A-WP06 - Debt Service'!R$25,'H-32A-WP06 - Debt Service'!R$28/12,0)),"-")</f>
        <v>0</v>
      </c>
      <c r="V211" s="359">
        <f>IFERROR(IF(-SUM(V$21:V210)+V$16&lt;0.000001,0,IF($C211&gt;='H-32A-WP06 - Debt Service'!S$25,'H-32A-WP06 - Debt Service'!S$28/12,0)),"-")</f>
        <v>0</v>
      </c>
      <c r="W211" s="359">
        <f>IFERROR(IF(-SUM(W$21:W210)+W$16&lt;0.000001,0,IF($C211&gt;='H-32A-WP06 - Debt Service'!T$25,'H-32A-WP06 - Debt Service'!T$28/12,0)),"-")</f>
        <v>0</v>
      </c>
      <c r="X211" s="359">
        <f>IFERROR(IF(-SUM(X$21:X210)+X$16&lt;0.000001,0,IF($C211&gt;='H-32A-WP06 - Debt Service'!U$25,'H-32A-WP06 - Debt Service'!U$28/12,0)),"-")</f>
        <v>0</v>
      </c>
      <c r="Y211" s="359">
        <f>IFERROR(IF(-SUM(Y$21:Y210)+Y$16&lt;0.000001,0,IF($C211&gt;='H-32A-WP06 - Debt Service'!W$25,'H-32A-WP06 - Debt Service'!V$28/12,0)),"-")</f>
        <v>0</v>
      </c>
      <c r="Z211" s="359">
        <f>IFERROR(IF(-SUM(Z$21:Z210)+Z$16&lt;0.000001,0,IF($C211&gt;='H-32A-WP06 - Debt Service'!W$25,'H-32A-WP06 - Debt Service'!W$28/12,0)),"-")</f>
        <v>0</v>
      </c>
      <c r="AA211" s="359">
        <f>IFERROR(IF(-SUM(AA$21:AA210)+AA$16&lt;0.000001,0,IF($C211&gt;='H-32A-WP06 - Debt Service'!Y$25,'H-32A-WP06 - Debt Service'!X$28/12,0)),"-")</f>
        <v>0</v>
      </c>
      <c r="AB211" s="359">
        <f>IFERROR(IF(-SUM(AB$21:AB210)+AB$16&lt;0.000001,0,IF($C211&gt;='H-32A-WP06 - Debt Service'!Y$25,'H-32A-WP06 - Debt Service'!Y$28/12,0)),"-")</f>
        <v>0</v>
      </c>
      <c r="AC211" s="359">
        <f>IFERROR(IF(-SUM(AC$21:AC210)+AC$16&lt;0.000001,0,IF($C211&gt;='H-32A-WP06 - Debt Service'!Z$25,'H-32A-WP06 - Debt Service'!Z$28/12,0)),"-")</f>
        <v>0</v>
      </c>
      <c r="AD211" s="359">
        <f>IFERROR(IF(-SUM(AD$21:AD210)+AD$16&lt;0.000001,0,IF($C211&gt;='H-32A-WP06 - Debt Service'!AB$25,'H-32A-WP06 - Debt Service'!AA$28/12,0)),"-")</f>
        <v>0</v>
      </c>
      <c r="AE211" s="359">
        <f>IFERROR(IF(-SUM(AE$21:AE210)+AE$16&lt;0.000001,0,IF($C211&gt;='H-32A-WP06 - Debt Service'!AC$25,'H-32A-WP06 - Debt Service'!AB$28/12,0)),"-")</f>
        <v>0</v>
      </c>
      <c r="AF211" s="359">
        <f>IFERROR(IF(-SUM(AF$21:AF210)+AF$16&lt;0.000001,0,IF($C211&gt;='H-32A-WP06 - Debt Service'!AD$25,'H-32A-WP06 - Debt Service'!AC$28/12,0)),"-")</f>
        <v>0</v>
      </c>
    </row>
    <row r="212" spans="2:32">
      <c r="B212" s="351">
        <f t="shared" si="8"/>
        <v>2034</v>
      </c>
      <c r="C212" s="368">
        <f t="shared" si="10"/>
        <v>49279</v>
      </c>
      <c r="D212" s="368"/>
      <c r="E212" s="359">
        <f>IFERROR(IF(-SUM(E$33:E211)+E$16&lt;0.000001,0,IF($C212&gt;='H-32A-WP06 - Debt Service'!C$25,'H-32A-WP06 - Debt Service'!C$28/12,0)),"-")</f>
        <v>0</v>
      </c>
      <c r="F212" s="359">
        <f>IFERROR(IF(-SUM(F$33:F211)+F$16&lt;0.000001,0,IF($C212&gt;='H-32A-WP06 - Debt Service'!D$25,'H-32A-WP06 - Debt Service'!D$28/12,0)),"-")</f>
        <v>0</v>
      </c>
      <c r="G212" s="359">
        <f>IFERROR(IF(-SUM(G$33:G211)+G$16&lt;0.000001,0,IF($C212&gt;='H-32A-WP06 - Debt Service'!E$25,'H-32A-WP06 - Debt Service'!E$28/12,0)),"-")</f>
        <v>0</v>
      </c>
      <c r="H212" s="359">
        <f>IFERROR(IF(-SUM(H$21:H211)+H$16&lt;0.000001,0,IF($C212&gt;='H-32A-WP06 - Debt Service'!F$25,'H-32A-WP06 - Debt Service'!F$28/12,0)),"-")</f>
        <v>0</v>
      </c>
      <c r="I212" s="359">
        <f>IFERROR(IF(-SUM(I$21:I211)+I$16&lt;0.000001,0,IF($C212&gt;='H-32A-WP06 - Debt Service'!G$25,'H-32A-WP06 - Debt Service'!G$28/12,0)),"-")</f>
        <v>0</v>
      </c>
      <c r="J212" s="359">
        <f>IFERROR(IF(-SUM(J$21:J211)+J$16&lt;0.000001,0,IF($C212&gt;='H-32A-WP06 - Debt Service'!H$25,'H-32A-WP06 - Debt Service'!H$28/12,0)),"-")</f>
        <v>0</v>
      </c>
      <c r="K212" s="359">
        <f>IFERROR(IF(-SUM(K$21:K211)+K$16&lt;0.000001,0,IF($C212&gt;='H-32A-WP06 - Debt Service'!I$25,'H-32A-WP06 - Debt Service'!I$28/12,0)),"-")</f>
        <v>0</v>
      </c>
      <c r="L212" s="359">
        <f>IFERROR(IF(-SUM(L$21:L211)+L$16&lt;0.000001,0,IF($C212&gt;='H-32A-WP06 - Debt Service'!J$25,'H-32A-WP06 - Debt Service'!J$28/12,0)),"-")</f>
        <v>0</v>
      </c>
      <c r="M212" s="359">
        <f>IFERROR(IF(-SUM(M$21:M211)+M$16&lt;0.000001,0,IF($C212&gt;='H-32A-WP06 - Debt Service'!K$25,'H-32A-WP06 - Debt Service'!K$28/12,0)),"-")</f>
        <v>0</v>
      </c>
      <c r="N212" s="359">
        <f>IFERROR(IF(-SUM(N$21:N211)+N$16&lt;0.000001,0,IF($C212&gt;='H-32A-WP06 - Debt Service'!L$25,'H-32A-WP06 - Debt Service'!L$28/12,0)),"-")</f>
        <v>0</v>
      </c>
      <c r="O212" s="359">
        <f>IFERROR(IF(-SUM(O$21:O211)+O$16&lt;0.000001,0,IF($C212&gt;='H-32A-WP06 - Debt Service'!M$25,'H-32A-WP06 - Debt Service'!M$28/12,0)),"-")</f>
        <v>0</v>
      </c>
      <c r="P212" s="359">
        <f>IFERROR(IF(-SUM(P$21:P211)+P$16&lt;0.000001,0,IF($C212&gt;='H-32A-WP06 - Debt Service'!N$25,'H-32A-WP06 - Debt Service'!N$28/12,0)),"-")</f>
        <v>0</v>
      </c>
      <c r="Q212" s="449"/>
      <c r="R212" s="351">
        <f t="shared" si="9"/>
        <v>2034</v>
      </c>
      <c r="S212" s="368">
        <f t="shared" si="11"/>
        <v>49279</v>
      </c>
      <c r="T212" s="368"/>
      <c r="U212" s="359">
        <f>IFERROR(IF(-SUM(U$33:U211)+U$16&lt;0.000001,0,IF($C212&gt;='H-32A-WP06 - Debt Service'!R$25,'H-32A-WP06 - Debt Service'!R$28/12,0)),"-")</f>
        <v>0</v>
      </c>
      <c r="V212" s="359">
        <f>IFERROR(IF(-SUM(V$21:V211)+V$16&lt;0.000001,0,IF($C212&gt;='H-32A-WP06 - Debt Service'!S$25,'H-32A-WP06 - Debt Service'!S$28/12,0)),"-")</f>
        <v>0</v>
      </c>
      <c r="W212" s="359">
        <f>IFERROR(IF(-SUM(W$21:W211)+W$16&lt;0.000001,0,IF($C212&gt;='H-32A-WP06 - Debt Service'!T$25,'H-32A-WP06 - Debt Service'!T$28/12,0)),"-")</f>
        <v>0</v>
      </c>
      <c r="X212" s="359">
        <f>IFERROR(IF(-SUM(X$21:X211)+X$16&lt;0.000001,0,IF($C212&gt;='H-32A-WP06 - Debt Service'!U$25,'H-32A-WP06 - Debt Service'!U$28/12,0)),"-")</f>
        <v>0</v>
      </c>
      <c r="Y212" s="359">
        <f>IFERROR(IF(-SUM(Y$21:Y211)+Y$16&lt;0.000001,0,IF($C212&gt;='H-32A-WP06 - Debt Service'!W$25,'H-32A-WP06 - Debt Service'!V$28/12,0)),"-")</f>
        <v>0</v>
      </c>
      <c r="Z212" s="359">
        <f>IFERROR(IF(-SUM(Z$21:Z211)+Z$16&lt;0.000001,0,IF($C212&gt;='H-32A-WP06 - Debt Service'!W$25,'H-32A-WP06 - Debt Service'!W$28/12,0)),"-")</f>
        <v>0</v>
      </c>
      <c r="AA212" s="359">
        <f>IFERROR(IF(-SUM(AA$21:AA211)+AA$16&lt;0.000001,0,IF($C212&gt;='H-32A-WP06 - Debt Service'!Y$25,'H-32A-WP06 - Debt Service'!X$28/12,0)),"-")</f>
        <v>0</v>
      </c>
      <c r="AB212" s="359">
        <f>IFERROR(IF(-SUM(AB$21:AB211)+AB$16&lt;0.000001,0,IF($C212&gt;='H-32A-WP06 - Debt Service'!Y$25,'H-32A-WP06 - Debt Service'!Y$28/12,0)),"-")</f>
        <v>0</v>
      </c>
      <c r="AC212" s="359">
        <f>IFERROR(IF(-SUM(AC$21:AC211)+AC$16&lt;0.000001,0,IF($C212&gt;='H-32A-WP06 - Debt Service'!Z$25,'H-32A-WP06 - Debt Service'!Z$28/12,0)),"-")</f>
        <v>0</v>
      </c>
      <c r="AD212" s="359">
        <f>IFERROR(IF(-SUM(AD$21:AD211)+AD$16&lt;0.000001,0,IF($C212&gt;='H-32A-WP06 - Debt Service'!AB$25,'H-32A-WP06 - Debt Service'!AA$28/12,0)),"-")</f>
        <v>0</v>
      </c>
      <c r="AE212" s="359">
        <f>IFERROR(IF(-SUM(AE$21:AE211)+AE$16&lt;0.000001,0,IF($C212&gt;='H-32A-WP06 - Debt Service'!AC$25,'H-32A-WP06 - Debt Service'!AB$28/12,0)),"-")</f>
        <v>0</v>
      </c>
      <c r="AF212" s="359">
        <f>IFERROR(IF(-SUM(AF$21:AF211)+AF$16&lt;0.000001,0,IF($C212&gt;='H-32A-WP06 - Debt Service'!AD$25,'H-32A-WP06 - Debt Service'!AC$28/12,0)),"-")</f>
        <v>0</v>
      </c>
    </row>
    <row r="213" spans="2:32">
      <c r="B213" s="351">
        <f t="shared" si="8"/>
        <v>2035</v>
      </c>
      <c r="C213" s="368">
        <f t="shared" si="10"/>
        <v>49310</v>
      </c>
      <c r="D213" s="368"/>
      <c r="E213" s="359">
        <f>IFERROR(IF(-SUM(E$33:E212)+E$16&lt;0.000001,0,IF($C213&gt;='H-32A-WP06 - Debt Service'!C$25,'H-32A-WP06 - Debt Service'!C$28/12,0)),"-")</f>
        <v>0</v>
      </c>
      <c r="F213" s="359">
        <f>IFERROR(IF(-SUM(F$33:F212)+F$16&lt;0.000001,0,IF($C213&gt;='H-32A-WP06 - Debt Service'!D$25,'H-32A-WP06 - Debt Service'!D$28/12,0)),"-")</f>
        <v>0</v>
      </c>
      <c r="G213" s="359">
        <f>IFERROR(IF(-SUM(G$33:G212)+G$16&lt;0.000001,0,IF($C213&gt;='H-32A-WP06 - Debt Service'!E$25,'H-32A-WP06 - Debt Service'!E$28/12,0)),"-")</f>
        <v>0</v>
      </c>
      <c r="H213" s="359">
        <f>IFERROR(IF(-SUM(H$21:H212)+H$16&lt;0.000001,0,IF($C213&gt;='H-32A-WP06 - Debt Service'!F$25,'H-32A-WP06 - Debt Service'!F$28/12,0)),"-")</f>
        <v>0</v>
      </c>
      <c r="I213" s="359">
        <f>IFERROR(IF(-SUM(I$21:I212)+I$16&lt;0.000001,0,IF($C213&gt;='H-32A-WP06 - Debt Service'!G$25,'H-32A-WP06 - Debt Service'!G$28/12,0)),"-")</f>
        <v>0</v>
      </c>
      <c r="J213" s="359">
        <f>IFERROR(IF(-SUM(J$21:J212)+J$16&lt;0.000001,0,IF($C213&gt;='H-32A-WP06 - Debt Service'!H$25,'H-32A-WP06 - Debt Service'!H$28/12,0)),"-")</f>
        <v>0</v>
      </c>
      <c r="K213" s="359">
        <f>IFERROR(IF(-SUM(K$21:K212)+K$16&lt;0.000001,0,IF($C213&gt;='H-32A-WP06 - Debt Service'!I$25,'H-32A-WP06 - Debt Service'!I$28/12,0)),"-")</f>
        <v>0</v>
      </c>
      <c r="L213" s="359">
        <f>IFERROR(IF(-SUM(L$21:L212)+L$16&lt;0.000001,0,IF($C213&gt;='H-32A-WP06 - Debt Service'!J$25,'H-32A-WP06 - Debt Service'!J$28/12,0)),"-")</f>
        <v>0</v>
      </c>
      <c r="M213" s="359">
        <f>IFERROR(IF(-SUM(M$21:M212)+M$16&lt;0.000001,0,IF($C213&gt;='H-32A-WP06 - Debt Service'!K$25,'H-32A-WP06 - Debt Service'!K$28/12,0)),"-")</f>
        <v>0</v>
      </c>
      <c r="N213" s="359">
        <f>IFERROR(IF(-SUM(N$21:N212)+N$16&lt;0.000001,0,IF($C213&gt;='H-32A-WP06 - Debt Service'!L$25,'H-32A-WP06 - Debt Service'!L$28/12,0)),"-")</f>
        <v>0</v>
      </c>
      <c r="O213" s="359">
        <f>IFERROR(IF(-SUM(O$21:O212)+O$16&lt;0.000001,0,IF($C213&gt;='H-32A-WP06 - Debt Service'!M$25,'H-32A-WP06 - Debt Service'!M$28/12,0)),"-")</f>
        <v>0</v>
      </c>
      <c r="P213" s="359">
        <f>IFERROR(IF(-SUM(P$21:P212)+P$16&lt;0.000001,0,IF($C213&gt;='H-32A-WP06 - Debt Service'!N$25,'H-32A-WP06 - Debt Service'!N$28/12,0)),"-")</f>
        <v>0</v>
      </c>
      <c r="Q213" s="449"/>
      <c r="R213" s="351">
        <f t="shared" si="9"/>
        <v>2035</v>
      </c>
      <c r="S213" s="368">
        <f t="shared" si="11"/>
        <v>49310</v>
      </c>
      <c r="T213" s="368"/>
      <c r="U213" s="359">
        <f>IFERROR(IF(-SUM(U$33:U212)+U$16&lt;0.000001,0,IF($C213&gt;='H-32A-WP06 - Debt Service'!R$25,'H-32A-WP06 - Debt Service'!R$28/12,0)),"-")</f>
        <v>0</v>
      </c>
      <c r="V213" s="359">
        <f>IFERROR(IF(-SUM(V$21:V212)+V$16&lt;0.000001,0,IF($C213&gt;='H-32A-WP06 - Debt Service'!S$25,'H-32A-WP06 - Debt Service'!S$28/12,0)),"-")</f>
        <v>0</v>
      </c>
      <c r="W213" s="359">
        <f>IFERROR(IF(-SUM(W$21:W212)+W$16&lt;0.000001,0,IF($C213&gt;='H-32A-WP06 - Debt Service'!T$25,'H-32A-WP06 - Debt Service'!T$28/12,0)),"-")</f>
        <v>0</v>
      </c>
      <c r="X213" s="359">
        <f>IFERROR(IF(-SUM(X$21:X212)+X$16&lt;0.000001,0,IF($C213&gt;='H-32A-WP06 - Debt Service'!U$25,'H-32A-WP06 - Debt Service'!U$28/12,0)),"-")</f>
        <v>0</v>
      </c>
      <c r="Y213" s="359">
        <f>IFERROR(IF(-SUM(Y$21:Y212)+Y$16&lt;0.000001,0,IF($C213&gt;='H-32A-WP06 - Debt Service'!W$25,'H-32A-WP06 - Debt Service'!V$28/12,0)),"-")</f>
        <v>0</v>
      </c>
      <c r="Z213" s="359">
        <f>IFERROR(IF(-SUM(Z$21:Z212)+Z$16&lt;0.000001,0,IF($C213&gt;='H-32A-WP06 - Debt Service'!W$25,'H-32A-WP06 - Debt Service'!W$28/12,0)),"-")</f>
        <v>0</v>
      </c>
      <c r="AA213" s="359">
        <f>IFERROR(IF(-SUM(AA$21:AA212)+AA$16&lt;0.000001,0,IF($C213&gt;='H-32A-WP06 - Debt Service'!Y$25,'H-32A-WP06 - Debt Service'!X$28/12,0)),"-")</f>
        <v>0</v>
      </c>
      <c r="AB213" s="359">
        <f>IFERROR(IF(-SUM(AB$21:AB212)+AB$16&lt;0.000001,0,IF($C213&gt;='H-32A-WP06 - Debt Service'!Y$25,'H-32A-WP06 - Debt Service'!Y$28/12,0)),"-")</f>
        <v>0</v>
      </c>
      <c r="AC213" s="359">
        <f>IFERROR(IF(-SUM(AC$21:AC212)+AC$16&lt;0.000001,0,IF($C213&gt;='H-32A-WP06 - Debt Service'!Z$25,'H-32A-WP06 - Debt Service'!Z$28/12,0)),"-")</f>
        <v>0</v>
      </c>
      <c r="AD213" s="359">
        <f>IFERROR(IF(-SUM(AD$21:AD212)+AD$16&lt;0.000001,0,IF($C213&gt;='H-32A-WP06 - Debt Service'!AB$25,'H-32A-WP06 - Debt Service'!AA$28/12,0)),"-")</f>
        <v>0</v>
      </c>
      <c r="AE213" s="359">
        <f>IFERROR(IF(-SUM(AE$21:AE212)+AE$16&lt;0.000001,0,IF($C213&gt;='H-32A-WP06 - Debt Service'!AC$25,'H-32A-WP06 - Debt Service'!AB$28/12,0)),"-")</f>
        <v>0</v>
      </c>
      <c r="AF213" s="359">
        <f>IFERROR(IF(-SUM(AF$21:AF212)+AF$16&lt;0.000001,0,IF($C213&gt;='H-32A-WP06 - Debt Service'!AD$25,'H-32A-WP06 - Debt Service'!AC$28/12,0)),"-")</f>
        <v>0</v>
      </c>
    </row>
    <row r="214" spans="2:32">
      <c r="B214" s="351">
        <f t="shared" ref="B214:B277" si="13">YEAR(C214)</f>
        <v>2035</v>
      </c>
      <c r="C214" s="368">
        <f t="shared" si="10"/>
        <v>49341</v>
      </c>
      <c r="D214" s="368"/>
      <c r="E214" s="359">
        <f>IFERROR(IF(-SUM(E$33:E213)+E$16&lt;0.000001,0,IF($C214&gt;='H-32A-WP06 - Debt Service'!C$25,'H-32A-WP06 - Debt Service'!C$28/12,0)),"-")</f>
        <v>0</v>
      </c>
      <c r="F214" s="359">
        <f>IFERROR(IF(-SUM(F$33:F213)+F$16&lt;0.000001,0,IF($C214&gt;='H-32A-WP06 - Debt Service'!D$25,'H-32A-WP06 - Debt Service'!D$28/12,0)),"-")</f>
        <v>0</v>
      </c>
      <c r="G214" s="359">
        <f>IFERROR(IF(-SUM(G$33:G213)+G$16&lt;0.000001,0,IF($C214&gt;='H-32A-WP06 - Debt Service'!E$25,'H-32A-WP06 - Debt Service'!E$28/12,0)),"-")</f>
        <v>0</v>
      </c>
      <c r="H214" s="359">
        <f>IFERROR(IF(-SUM(H$21:H213)+H$16&lt;0.000001,0,IF($C214&gt;='H-32A-WP06 - Debt Service'!F$25,'H-32A-WP06 - Debt Service'!F$28/12,0)),"-")</f>
        <v>0</v>
      </c>
      <c r="I214" s="359">
        <f>IFERROR(IF(-SUM(I$21:I213)+I$16&lt;0.000001,0,IF($C214&gt;='H-32A-WP06 - Debt Service'!G$25,'H-32A-WP06 - Debt Service'!G$28/12,0)),"-")</f>
        <v>0</v>
      </c>
      <c r="J214" s="359">
        <f>IFERROR(IF(-SUM(J$21:J213)+J$16&lt;0.000001,0,IF($C214&gt;='H-32A-WP06 - Debt Service'!H$25,'H-32A-WP06 - Debt Service'!H$28/12,0)),"-")</f>
        <v>0</v>
      </c>
      <c r="K214" s="359">
        <f>IFERROR(IF(-SUM(K$21:K213)+K$16&lt;0.000001,0,IF($C214&gt;='H-32A-WP06 - Debt Service'!I$25,'H-32A-WP06 - Debt Service'!I$28/12,0)),"-")</f>
        <v>0</v>
      </c>
      <c r="L214" s="359">
        <f>IFERROR(IF(-SUM(L$21:L213)+L$16&lt;0.000001,0,IF($C214&gt;='H-32A-WP06 - Debt Service'!J$25,'H-32A-WP06 - Debt Service'!J$28/12,0)),"-")</f>
        <v>0</v>
      </c>
      <c r="M214" s="359">
        <f>IFERROR(IF(-SUM(M$21:M213)+M$16&lt;0.000001,0,IF($C214&gt;='H-32A-WP06 - Debt Service'!K$25,'H-32A-WP06 - Debt Service'!K$28/12,0)),"-")</f>
        <v>0</v>
      </c>
      <c r="N214" s="359">
        <f>IFERROR(IF(-SUM(N$21:N213)+N$16&lt;0.000001,0,IF($C214&gt;='H-32A-WP06 - Debt Service'!L$25,'H-32A-WP06 - Debt Service'!L$28/12,0)),"-")</f>
        <v>0</v>
      </c>
      <c r="O214" s="359">
        <f>IFERROR(IF(-SUM(O$21:O213)+O$16&lt;0.000001,0,IF($C214&gt;='H-32A-WP06 - Debt Service'!M$25,'H-32A-WP06 - Debt Service'!M$28/12,0)),"-")</f>
        <v>0</v>
      </c>
      <c r="P214" s="359">
        <f>IFERROR(IF(-SUM(P$21:P213)+P$16&lt;0.000001,0,IF($C214&gt;='H-32A-WP06 - Debt Service'!N$25,'H-32A-WP06 - Debt Service'!N$28/12,0)),"-")</f>
        <v>0</v>
      </c>
      <c r="Q214" s="449"/>
      <c r="R214" s="351">
        <f t="shared" ref="R214:R277" si="14">YEAR(S214)</f>
        <v>2035</v>
      </c>
      <c r="S214" s="368">
        <f t="shared" si="11"/>
        <v>49341</v>
      </c>
      <c r="T214" s="368"/>
      <c r="U214" s="359">
        <f>IFERROR(IF(-SUM(U$33:U213)+U$16&lt;0.000001,0,IF($C214&gt;='H-32A-WP06 - Debt Service'!R$25,'H-32A-WP06 - Debt Service'!R$28/12,0)),"-")</f>
        <v>0</v>
      </c>
      <c r="V214" s="359">
        <f>IFERROR(IF(-SUM(V$21:V213)+V$16&lt;0.000001,0,IF($C214&gt;='H-32A-WP06 - Debt Service'!S$25,'H-32A-WP06 - Debt Service'!S$28/12,0)),"-")</f>
        <v>0</v>
      </c>
      <c r="W214" s="359">
        <f>IFERROR(IF(-SUM(W$21:W213)+W$16&lt;0.000001,0,IF($C214&gt;='H-32A-WP06 - Debt Service'!T$25,'H-32A-WP06 - Debt Service'!T$28/12,0)),"-")</f>
        <v>0</v>
      </c>
      <c r="X214" s="359">
        <f>IFERROR(IF(-SUM(X$21:X213)+X$16&lt;0.000001,0,IF($C214&gt;='H-32A-WP06 - Debt Service'!U$25,'H-32A-WP06 - Debt Service'!U$28/12,0)),"-")</f>
        <v>0</v>
      </c>
      <c r="Y214" s="359">
        <f>IFERROR(IF(-SUM(Y$21:Y213)+Y$16&lt;0.000001,0,IF($C214&gt;='H-32A-WP06 - Debt Service'!W$25,'H-32A-WP06 - Debt Service'!V$28/12,0)),"-")</f>
        <v>0</v>
      </c>
      <c r="Z214" s="359">
        <f>IFERROR(IF(-SUM(Z$21:Z213)+Z$16&lt;0.000001,0,IF($C214&gt;='H-32A-WP06 - Debt Service'!W$25,'H-32A-WP06 - Debt Service'!W$28/12,0)),"-")</f>
        <v>0</v>
      </c>
      <c r="AA214" s="359">
        <f>IFERROR(IF(-SUM(AA$21:AA213)+AA$16&lt;0.000001,0,IF($C214&gt;='H-32A-WP06 - Debt Service'!Y$25,'H-32A-WP06 - Debt Service'!X$28/12,0)),"-")</f>
        <v>0</v>
      </c>
      <c r="AB214" s="359">
        <f>IFERROR(IF(-SUM(AB$21:AB213)+AB$16&lt;0.000001,0,IF($C214&gt;='H-32A-WP06 - Debt Service'!Y$25,'H-32A-WP06 - Debt Service'!Y$28/12,0)),"-")</f>
        <v>0</v>
      </c>
      <c r="AC214" s="359">
        <f>IFERROR(IF(-SUM(AC$21:AC213)+AC$16&lt;0.000001,0,IF($C214&gt;='H-32A-WP06 - Debt Service'!Z$25,'H-32A-WP06 - Debt Service'!Z$28/12,0)),"-")</f>
        <v>0</v>
      </c>
      <c r="AD214" s="359">
        <f>IFERROR(IF(-SUM(AD$21:AD213)+AD$16&lt;0.000001,0,IF($C214&gt;='H-32A-WP06 - Debt Service'!AB$25,'H-32A-WP06 - Debt Service'!AA$28/12,0)),"-")</f>
        <v>0</v>
      </c>
      <c r="AE214" s="359">
        <f>IFERROR(IF(-SUM(AE$21:AE213)+AE$16&lt;0.000001,0,IF($C214&gt;='H-32A-WP06 - Debt Service'!AC$25,'H-32A-WP06 - Debt Service'!AB$28/12,0)),"-")</f>
        <v>0</v>
      </c>
      <c r="AF214" s="359">
        <f>IFERROR(IF(-SUM(AF$21:AF213)+AF$16&lt;0.000001,0,IF($C214&gt;='H-32A-WP06 - Debt Service'!AD$25,'H-32A-WP06 - Debt Service'!AC$28/12,0)),"-")</f>
        <v>0</v>
      </c>
    </row>
    <row r="215" spans="2:32">
      <c r="B215" s="351">
        <f t="shared" si="13"/>
        <v>2035</v>
      </c>
      <c r="C215" s="368">
        <f t="shared" ref="C215:C278" si="15">EOMONTH(C214,0)+1</f>
        <v>49369</v>
      </c>
      <c r="D215" s="368"/>
      <c r="E215" s="359">
        <f>IFERROR(IF(-SUM(E$33:E214)+E$16&lt;0.000001,0,IF($C215&gt;='H-32A-WP06 - Debt Service'!C$25,'H-32A-WP06 - Debt Service'!C$28/12,0)),"-")</f>
        <v>0</v>
      </c>
      <c r="F215" s="359">
        <f>IFERROR(IF(-SUM(F$33:F214)+F$16&lt;0.000001,0,IF($C215&gt;='H-32A-WP06 - Debt Service'!D$25,'H-32A-WP06 - Debt Service'!D$28/12,0)),"-")</f>
        <v>0</v>
      </c>
      <c r="G215" s="359">
        <f>IFERROR(IF(-SUM(G$33:G214)+G$16&lt;0.000001,0,IF($C215&gt;='H-32A-WP06 - Debt Service'!E$25,'H-32A-WP06 - Debt Service'!E$28/12,0)),"-")</f>
        <v>0</v>
      </c>
      <c r="H215" s="359">
        <f>IFERROR(IF(-SUM(H$21:H214)+H$16&lt;0.000001,0,IF($C215&gt;='H-32A-WP06 - Debt Service'!F$25,'H-32A-WP06 - Debt Service'!F$28/12,0)),"-")</f>
        <v>0</v>
      </c>
      <c r="I215" s="359">
        <f>IFERROR(IF(-SUM(I$21:I214)+I$16&lt;0.000001,0,IF($C215&gt;='H-32A-WP06 - Debt Service'!G$25,'H-32A-WP06 - Debt Service'!G$28/12,0)),"-")</f>
        <v>0</v>
      </c>
      <c r="J215" s="359">
        <f>IFERROR(IF(-SUM(J$21:J214)+J$16&lt;0.000001,0,IF($C215&gt;='H-32A-WP06 - Debt Service'!H$25,'H-32A-WP06 - Debt Service'!H$28/12,0)),"-")</f>
        <v>0</v>
      </c>
      <c r="K215" s="359">
        <f>IFERROR(IF(-SUM(K$21:K214)+K$16&lt;0.000001,0,IF($C215&gt;='H-32A-WP06 - Debt Service'!I$25,'H-32A-WP06 - Debt Service'!I$28/12,0)),"-")</f>
        <v>0</v>
      </c>
      <c r="L215" s="359">
        <f>IFERROR(IF(-SUM(L$21:L214)+L$16&lt;0.000001,0,IF($C215&gt;='H-32A-WP06 - Debt Service'!J$25,'H-32A-WP06 - Debt Service'!J$28/12,0)),"-")</f>
        <v>0</v>
      </c>
      <c r="M215" s="359">
        <f>IFERROR(IF(-SUM(M$21:M214)+M$16&lt;0.000001,0,IF($C215&gt;='H-32A-WP06 - Debt Service'!K$25,'H-32A-WP06 - Debt Service'!K$28/12,0)),"-")</f>
        <v>0</v>
      </c>
      <c r="N215" s="359">
        <f>IFERROR(IF(-SUM(N$21:N214)+N$16&lt;0.000001,0,IF($C215&gt;='H-32A-WP06 - Debt Service'!L$25,'H-32A-WP06 - Debt Service'!L$28/12,0)),"-")</f>
        <v>0</v>
      </c>
      <c r="O215" s="359">
        <f>IFERROR(IF(-SUM(O$21:O214)+O$16&lt;0.000001,0,IF($C215&gt;='H-32A-WP06 - Debt Service'!M$25,'H-32A-WP06 - Debt Service'!M$28/12,0)),"-")</f>
        <v>0</v>
      </c>
      <c r="P215" s="359">
        <f>IFERROR(IF(-SUM(P$21:P214)+P$16&lt;0.000001,0,IF($C215&gt;='H-32A-WP06 - Debt Service'!N$25,'H-32A-WP06 - Debt Service'!N$28/12,0)),"-")</f>
        <v>0</v>
      </c>
      <c r="Q215" s="449"/>
      <c r="R215" s="351">
        <f t="shared" si="14"/>
        <v>2035</v>
      </c>
      <c r="S215" s="368">
        <f t="shared" ref="S215:S278" si="16">EOMONTH(S214,0)+1</f>
        <v>49369</v>
      </c>
      <c r="T215" s="368"/>
      <c r="U215" s="359">
        <f>IFERROR(IF(-SUM(U$33:U214)+U$16&lt;0.000001,0,IF($C215&gt;='H-32A-WP06 - Debt Service'!R$25,'H-32A-WP06 - Debt Service'!R$28/12,0)),"-")</f>
        <v>0</v>
      </c>
      <c r="V215" s="359">
        <f>IFERROR(IF(-SUM(V$21:V214)+V$16&lt;0.000001,0,IF($C215&gt;='H-32A-WP06 - Debt Service'!S$25,'H-32A-WP06 - Debt Service'!S$28/12,0)),"-")</f>
        <v>0</v>
      </c>
      <c r="W215" s="359">
        <f>IFERROR(IF(-SUM(W$21:W214)+W$16&lt;0.000001,0,IF($C215&gt;='H-32A-WP06 - Debt Service'!T$25,'H-32A-WP06 - Debt Service'!T$28/12,0)),"-")</f>
        <v>0</v>
      </c>
      <c r="X215" s="359">
        <f>IFERROR(IF(-SUM(X$21:X214)+X$16&lt;0.000001,0,IF($C215&gt;='H-32A-WP06 - Debt Service'!U$25,'H-32A-WP06 - Debt Service'!U$28/12,0)),"-")</f>
        <v>0</v>
      </c>
      <c r="Y215" s="359">
        <f>IFERROR(IF(-SUM(Y$21:Y214)+Y$16&lt;0.000001,0,IF($C215&gt;='H-32A-WP06 - Debt Service'!W$25,'H-32A-WP06 - Debt Service'!V$28/12,0)),"-")</f>
        <v>0</v>
      </c>
      <c r="Z215" s="359">
        <f>IFERROR(IF(-SUM(Z$21:Z214)+Z$16&lt;0.000001,0,IF($C215&gt;='H-32A-WP06 - Debt Service'!W$25,'H-32A-WP06 - Debt Service'!W$28/12,0)),"-")</f>
        <v>0</v>
      </c>
      <c r="AA215" s="359">
        <f>IFERROR(IF(-SUM(AA$21:AA214)+AA$16&lt;0.000001,0,IF($C215&gt;='H-32A-WP06 - Debt Service'!Y$25,'H-32A-WP06 - Debt Service'!X$28/12,0)),"-")</f>
        <v>0</v>
      </c>
      <c r="AB215" s="359">
        <f>IFERROR(IF(-SUM(AB$21:AB214)+AB$16&lt;0.000001,0,IF($C215&gt;='H-32A-WP06 - Debt Service'!Y$25,'H-32A-WP06 - Debt Service'!Y$28/12,0)),"-")</f>
        <v>0</v>
      </c>
      <c r="AC215" s="359">
        <f>IFERROR(IF(-SUM(AC$21:AC214)+AC$16&lt;0.000001,0,IF($C215&gt;='H-32A-WP06 - Debt Service'!Z$25,'H-32A-WP06 - Debt Service'!Z$28/12,0)),"-")</f>
        <v>0</v>
      </c>
      <c r="AD215" s="359">
        <f>IFERROR(IF(-SUM(AD$21:AD214)+AD$16&lt;0.000001,0,IF($C215&gt;='H-32A-WP06 - Debt Service'!AB$25,'H-32A-WP06 - Debt Service'!AA$28/12,0)),"-")</f>
        <v>0</v>
      </c>
      <c r="AE215" s="359">
        <f>IFERROR(IF(-SUM(AE$21:AE214)+AE$16&lt;0.000001,0,IF($C215&gt;='H-32A-WP06 - Debt Service'!AC$25,'H-32A-WP06 - Debt Service'!AB$28/12,0)),"-")</f>
        <v>0</v>
      </c>
      <c r="AF215" s="359">
        <f>IFERROR(IF(-SUM(AF$21:AF214)+AF$16&lt;0.000001,0,IF($C215&gt;='H-32A-WP06 - Debt Service'!AD$25,'H-32A-WP06 - Debt Service'!AC$28/12,0)),"-")</f>
        <v>0</v>
      </c>
    </row>
    <row r="216" spans="2:32">
      <c r="B216" s="351">
        <f t="shared" si="13"/>
        <v>2035</v>
      </c>
      <c r="C216" s="368">
        <f t="shared" si="15"/>
        <v>49400</v>
      </c>
      <c r="D216" s="368"/>
      <c r="E216" s="359">
        <f>IFERROR(IF(-SUM(E$33:E215)+E$16&lt;0.000001,0,IF($C216&gt;='H-32A-WP06 - Debt Service'!C$25,'H-32A-WP06 - Debt Service'!C$28/12,0)),"-")</f>
        <v>0</v>
      </c>
      <c r="F216" s="359">
        <f>IFERROR(IF(-SUM(F$33:F215)+F$16&lt;0.000001,0,IF($C216&gt;='H-32A-WP06 - Debt Service'!D$25,'H-32A-WP06 - Debt Service'!D$28/12,0)),"-")</f>
        <v>0</v>
      </c>
      <c r="G216" s="359">
        <f>IFERROR(IF(-SUM(G$33:G215)+G$16&lt;0.000001,0,IF($C216&gt;='H-32A-WP06 - Debt Service'!E$25,'H-32A-WP06 - Debt Service'!E$28/12,0)),"-")</f>
        <v>0</v>
      </c>
      <c r="H216" s="359">
        <f>IFERROR(IF(-SUM(H$21:H215)+H$16&lt;0.000001,0,IF($C216&gt;='H-32A-WP06 - Debt Service'!F$25,'H-32A-WP06 - Debt Service'!F$28/12,0)),"-")</f>
        <v>0</v>
      </c>
      <c r="I216" s="359">
        <f>IFERROR(IF(-SUM(I$21:I215)+I$16&lt;0.000001,0,IF($C216&gt;='H-32A-WP06 - Debt Service'!G$25,'H-32A-WP06 - Debt Service'!G$28/12,0)),"-")</f>
        <v>0</v>
      </c>
      <c r="J216" s="359">
        <f>IFERROR(IF(-SUM(J$21:J215)+J$16&lt;0.000001,0,IF($C216&gt;='H-32A-WP06 - Debt Service'!H$25,'H-32A-WP06 - Debt Service'!H$28/12,0)),"-")</f>
        <v>0</v>
      </c>
      <c r="K216" s="359">
        <f>IFERROR(IF(-SUM(K$21:K215)+K$16&lt;0.000001,0,IF($C216&gt;='H-32A-WP06 - Debt Service'!I$25,'H-32A-WP06 - Debt Service'!I$28/12,0)),"-")</f>
        <v>0</v>
      </c>
      <c r="L216" s="359">
        <f>IFERROR(IF(-SUM(L$21:L215)+L$16&lt;0.000001,0,IF($C216&gt;='H-32A-WP06 - Debt Service'!J$25,'H-32A-WP06 - Debt Service'!J$28/12,0)),"-")</f>
        <v>0</v>
      </c>
      <c r="M216" s="359">
        <f>IFERROR(IF(-SUM(M$21:M215)+M$16&lt;0.000001,0,IF($C216&gt;='H-32A-WP06 - Debt Service'!K$25,'H-32A-WP06 - Debt Service'!K$28/12,0)),"-")</f>
        <v>0</v>
      </c>
      <c r="N216" s="359">
        <f>IFERROR(IF(-SUM(N$21:N215)+N$16&lt;0.000001,0,IF($C216&gt;='H-32A-WP06 - Debt Service'!L$25,'H-32A-WP06 - Debt Service'!L$28/12,0)),"-")</f>
        <v>0</v>
      </c>
      <c r="O216" s="359">
        <f>IFERROR(IF(-SUM(O$21:O215)+O$16&lt;0.000001,0,IF($C216&gt;='H-32A-WP06 - Debt Service'!M$25,'H-32A-WP06 - Debt Service'!M$28/12,0)),"-")</f>
        <v>0</v>
      </c>
      <c r="P216" s="359">
        <f>IFERROR(IF(-SUM(P$21:P215)+P$16&lt;0.000001,0,IF($C216&gt;='H-32A-WP06 - Debt Service'!N$25,'H-32A-WP06 - Debt Service'!N$28/12,0)),"-")</f>
        <v>0</v>
      </c>
      <c r="Q216" s="449"/>
      <c r="R216" s="351">
        <f t="shared" si="14"/>
        <v>2035</v>
      </c>
      <c r="S216" s="368">
        <f t="shared" si="16"/>
        <v>49400</v>
      </c>
      <c r="T216" s="368"/>
      <c r="U216" s="359">
        <f>IFERROR(IF(-SUM(U$33:U215)+U$16&lt;0.000001,0,IF($C216&gt;='H-32A-WP06 - Debt Service'!R$25,'H-32A-WP06 - Debt Service'!R$28/12,0)),"-")</f>
        <v>0</v>
      </c>
      <c r="V216" s="359">
        <f>IFERROR(IF(-SUM(V$21:V215)+V$16&lt;0.000001,0,IF($C216&gt;='H-32A-WP06 - Debt Service'!S$25,'H-32A-WP06 - Debt Service'!S$28/12,0)),"-")</f>
        <v>0</v>
      </c>
      <c r="W216" s="359">
        <f>IFERROR(IF(-SUM(W$21:W215)+W$16&lt;0.000001,0,IF($C216&gt;='H-32A-WP06 - Debt Service'!T$25,'H-32A-WP06 - Debt Service'!T$28/12,0)),"-")</f>
        <v>0</v>
      </c>
      <c r="X216" s="359">
        <f>IFERROR(IF(-SUM(X$21:X215)+X$16&lt;0.000001,0,IF($C216&gt;='H-32A-WP06 - Debt Service'!U$25,'H-32A-WP06 - Debt Service'!U$28/12,0)),"-")</f>
        <v>0</v>
      </c>
      <c r="Y216" s="359">
        <f>IFERROR(IF(-SUM(Y$21:Y215)+Y$16&lt;0.000001,0,IF($C216&gt;='H-32A-WP06 - Debt Service'!W$25,'H-32A-WP06 - Debt Service'!V$28/12,0)),"-")</f>
        <v>0</v>
      </c>
      <c r="Z216" s="359">
        <f>IFERROR(IF(-SUM(Z$21:Z215)+Z$16&lt;0.000001,0,IF($C216&gt;='H-32A-WP06 - Debt Service'!W$25,'H-32A-WP06 - Debt Service'!W$28/12,0)),"-")</f>
        <v>0</v>
      </c>
      <c r="AA216" s="359">
        <f>IFERROR(IF(-SUM(AA$21:AA215)+AA$16&lt;0.000001,0,IF($C216&gt;='H-32A-WP06 - Debt Service'!Y$25,'H-32A-WP06 - Debt Service'!X$28/12,0)),"-")</f>
        <v>0</v>
      </c>
      <c r="AB216" s="359">
        <f>IFERROR(IF(-SUM(AB$21:AB215)+AB$16&lt;0.000001,0,IF($C216&gt;='H-32A-WP06 - Debt Service'!Y$25,'H-32A-WP06 - Debt Service'!Y$28/12,0)),"-")</f>
        <v>0</v>
      </c>
      <c r="AC216" s="359">
        <f>IFERROR(IF(-SUM(AC$21:AC215)+AC$16&lt;0.000001,0,IF($C216&gt;='H-32A-WP06 - Debt Service'!Z$25,'H-32A-WP06 - Debt Service'!Z$28/12,0)),"-")</f>
        <v>0</v>
      </c>
      <c r="AD216" s="359">
        <f>IFERROR(IF(-SUM(AD$21:AD215)+AD$16&lt;0.000001,0,IF($C216&gt;='H-32A-WP06 - Debt Service'!AB$25,'H-32A-WP06 - Debt Service'!AA$28/12,0)),"-")</f>
        <v>0</v>
      </c>
      <c r="AE216" s="359">
        <f>IFERROR(IF(-SUM(AE$21:AE215)+AE$16&lt;0.000001,0,IF($C216&gt;='H-32A-WP06 - Debt Service'!AC$25,'H-32A-WP06 - Debt Service'!AB$28/12,0)),"-")</f>
        <v>0</v>
      </c>
      <c r="AF216" s="359">
        <f>IFERROR(IF(-SUM(AF$21:AF215)+AF$16&lt;0.000001,0,IF($C216&gt;='H-32A-WP06 - Debt Service'!AD$25,'H-32A-WP06 - Debt Service'!AC$28/12,0)),"-")</f>
        <v>0</v>
      </c>
    </row>
    <row r="217" spans="2:32">
      <c r="B217" s="351">
        <f t="shared" si="13"/>
        <v>2035</v>
      </c>
      <c r="C217" s="368">
        <f t="shared" si="15"/>
        <v>49430</v>
      </c>
      <c r="D217" s="368"/>
      <c r="E217" s="359">
        <f>IFERROR(IF(-SUM(E$33:E216)+E$16&lt;0.000001,0,IF($C217&gt;='H-32A-WP06 - Debt Service'!C$25,'H-32A-WP06 - Debt Service'!C$28/12,0)),"-")</f>
        <v>0</v>
      </c>
      <c r="F217" s="359">
        <f>IFERROR(IF(-SUM(F$33:F216)+F$16&lt;0.000001,0,IF($C217&gt;='H-32A-WP06 - Debt Service'!D$25,'H-32A-WP06 - Debt Service'!D$28/12,0)),"-")</f>
        <v>0</v>
      </c>
      <c r="G217" s="359">
        <f>IFERROR(IF(-SUM(G$33:G216)+G$16&lt;0.000001,0,IF($C217&gt;='H-32A-WP06 - Debt Service'!E$25,'H-32A-WP06 - Debt Service'!E$28/12,0)),"-")</f>
        <v>0</v>
      </c>
      <c r="H217" s="359">
        <f>IFERROR(IF(-SUM(H$21:H216)+H$16&lt;0.000001,0,IF($C217&gt;='H-32A-WP06 - Debt Service'!F$25,'H-32A-WP06 - Debt Service'!F$28/12,0)),"-")</f>
        <v>0</v>
      </c>
      <c r="I217" s="359">
        <f>IFERROR(IF(-SUM(I$21:I216)+I$16&lt;0.000001,0,IF($C217&gt;='H-32A-WP06 - Debt Service'!G$25,'H-32A-WP06 - Debt Service'!G$28/12,0)),"-")</f>
        <v>0</v>
      </c>
      <c r="J217" s="359">
        <f>IFERROR(IF(-SUM(J$21:J216)+J$16&lt;0.000001,0,IF($C217&gt;='H-32A-WP06 - Debt Service'!H$25,'H-32A-WP06 - Debt Service'!H$28/12,0)),"-")</f>
        <v>0</v>
      </c>
      <c r="K217" s="359">
        <f>IFERROR(IF(-SUM(K$21:K216)+K$16&lt;0.000001,0,IF($C217&gt;='H-32A-WP06 - Debt Service'!I$25,'H-32A-WP06 - Debt Service'!I$28/12,0)),"-")</f>
        <v>0</v>
      </c>
      <c r="L217" s="359">
        <f>IFERROR(IF(-SUM(L$21:L216)+L$16&lt;0.000001,0,IF($C217&gt;='H-32A-WP06 - Debt Service'!J$25,'H-32A-WP06 - Debt Service'!J$28/12,0)),"-")</f>
        <v>0</v>
      </c>
      <c r="M217" s="359">
        <f>IFERROR(IF(-SUM(M$21:M216)+M$16&lt;0.000001,0,IF($C217&gt;='H-32A-WP06 - Debt Service'!K$25,'H-32A-WP06 - Debt Service'!K$28/12,0)),"-")</f>
        <v>0</v>
      </c>
      <c r="N217" s="359">
        <f>IFERROR(IF(-SUM(N$21:N216)+N$16&lt;0.000001,0,IF($C217&gt;='H-32A-WP06 - Debt Service'!L$25,'H-32A-WP06 - Debt Service'!L$28/12,0)),"-")</f>
        <v>0</v>
      </c>
      <c r="O217" s="359">
        <f>IFERROR(IF(-SUM(O$21:O216)+O$16&lt;0.000001,0,IF($C217&gt;='H-32A-WP06 - Debt Service'!M$25,'H-32A-WP06 - Debt Service'!M$28/12,0)),"-")</f>
        <v>0</v>
      </c>
      <c r="P217" s="359">
        <f>IFERROR(IF(-SUM(P$21:P216)+P$16&lt;0.000001,0,IF($C217&gt;='H-32A-WP06 - Debt Service'!N$25,'H-32A-WP06 - Debt Service'!N$28/12,0)),"-")</f>
        <v>0</v>
      </c>
      <c r="Q217" s="449"/>
      <c r="R217" s="351">
        <f t="shared" si="14"/>
        <v>2035</v>
      </c>
      <c r="S217" s="368">
        <f t="shared" si="16"/>
        <v>49430</v>
      </c>
      <c r="T217" s="368"/>
      <c r="U217" s="359">
        <f>IFERROR(IF(-SUM(U$33:U216)+U$16&lt;0.000001,0,IF($C217&gt;='H-32A-WP06 - Debt Service'!R$25,'H-32A-WP06 - Debt Service'!R$28/12,0)),"-")</f>
        <v>0</v>
      </c>
      <c r="V217" s="359">
        <f>IFERROR(IF(-SUM(V$21:V216)+V$16&lt;0.000001,0,IF($C217&gt;='H-32A-WP06 - Debt Service'!S$25,'H-32A-WP06 - Debt Service'!S$28/12,0)),"-")</f>
        <v>0</v>
      </c>
      <c r="W217" s="359">
        <f>IFERROR(IF(-SUM(W$21:W216)+W$16&lt;0.000001,0,IF($C217&gt;='H-32A-WP06 - Debt Service'!T$25,'H-32A-WP06 - Debt Service'!T$28/12,0)),"-")</f>
        <v>0</v>
      </c>
      <c r="X217" s="359">
        <f>IFERROR(IF(-SUM(X$21:X216)+X$16&lt;0.000001,0,IF($C217&gt;='H-32A-WP06 - Debt Service'!U$25,'H-32A-WP06 - Debt Service'!U$28/12,0)),"-")</f>
        <v>0</v>
      </c>
      <c r="Y217" s="359">
        <f>IFERROR(IF(-SUM(Y$21:Y216)+Y$16&lt;0.000001,0,IF($C217&gt;='H-32A-WP06 - Debt Service'!W$25,'H-32A-WP06 - Debt Service'!V$28/12,0)),"-")</f>
        <v>0</v>
      </c>
      <c r="Z217" s="359">
        <f>IFERROR(IF(-SUM(Z$21:Z216)+Z$16&lt;0.000001,0,IF($C217&gt;='H-32A-WP06 - Debt Service'!W$25,'H-32A-WP06 - Debt Service'!W$28/12,0)),"-")</f>
        <v>0</v>
      </c>
      <c r="AA217" s="359">
        <f>IFERROR(IF(-SUM(AA$21:AA216)+AA$16&lt;0.000001,0,IF($C217&gt;='H-32A-WP06 - Debt Service'!Y$25,'H-32A-WP06 - Debt Service'!X$28/12,0)),"-")</f>
        <v>0</v>
      </c>
      <c r="AB217" s="359">
        <f>IFERROR(IF(-SUM(AB$21:AB216)+AB$16&lt;0.000001,0,IF($C217&gt;='H-32A-WP06 - Debt Service'!Y$25,'H-32A-WP06 - Debt Service'!Y$28/12,0)),"-")</f>
        <v>0</v>
      </c>
      <c r="AC217" s="359">
        <f>IFERROR(IF(-SUM(AC$21:AC216)+AC$16&lt;0.000001,0,IF($C217&gt;='H-32A-WP06 - Debt Service'!Z$25,'H-32A-WP06 - Debt Service'!Z$28/12,0)),"-")</f>
        <v>0</v>
      </c>
      <c r="AD217" s="359">
        <f>IFERROR(IF(-SUM(AD$21:AD216)+AD$16&lt;0.000001,0,IF($C217&gt;='H-32A-WP06 - Debt Service'!AB$25,'H-32A-WP06 - Debt Service'!AA$28/12,0)),"-")</f>
        <v>0</v>
      </c>
      <c r="AE217" s="359">
        <f>IFERROR(IF(-SUM(AE$21:AE216)+AE$16&lt;0.000001,0,IF($C217&gt;='H-32A-WP06 - Debt Service'!AC$25,'H-32A-WP06 - Debt Service'!AB$28/12,0)),"-")</f>
        <v>0</v>
      </c>
      <c r="AF217" s="359">
        <f>IFERROR(IF(-SUM(AF$21:AF216)+AF$16&lt;0.000001,0,IF($C217&gt;='H-32A-WP06 - Debt Service'!AD$25,'H-32A-WP06 - Debt Service'!AC$28/12,0)),"-")</f>
        <v>0</v>
      </c>
    </row>
    <row r="218" spans="2:32">
      <c r="B218" s="351">
        <f t="shared" si="13"/>
        <v>2035</v>
      </c>
      <c r="C218" s="368">
        <f t="shared" si="15"/>
        <v>49461</v>
      </c>
      <c r="D218" s="368"/>
      <c r="E218" s="359">
        <f>IFERROR(IF(-SUM(E$33:E217)+E$16&lt;0.000001,0,IF($C218&gt;='H-32A-WP06 - Debt Service'!C$25,'H-32A-WP06 - Debt Service'!C$28/12,0)),"-")</f>
        <v>0</v>
      </c>
      <c r="F218" s="359">
        <f>IFERROR(IF(-SUM(F$33:F217)+F$16&lt;0.000001,0,IF($C218&gt;='H-32A-WP06 - Debt Service'!D$25,'H-32A-WP06 - Debt Service'!D$28/12,0)),"-")</f>
        <v>0</v>
      </c>
      <c r="G218" s="359">
        <f>IFERROR(IF(-SUM(G$33:G217)+G$16&lt;0.000001,0,IF($C218&gt;='H-32A-WP06 - Debt Service'!E$25,'H-32A-WP06 - Debt Service'!E$28/12,0)),"-")</f>
        <v>0</v>
      </c>
      <c r="H218" s="359">
        <f>IFERROR(IF(-SUM(H$21:H217)+H$16&lt;0.000001,0,IF($C218&gt;='H-32A-WP06 - Debt Service'!F$25,'H-32A-WP06 - Debt Service'!F$28/12,0)),"-")</f>
        <v>0</v>
      </c>
      <c r="I218" s="359">
        <f>IFERROR(IF(-SUM(I$21:I217)+I$16&lt;0.000001,0,IF($C218&gt;='H-32A-WP06 - Debt Service'!G$25,'H-32A-WP06 - Debt Service'!G$28/12,0)),"-")</f>
        <v>0</v>
      </c>
      <c r="J218" s="359">
        <f>IFERROR(IF(-SUM(J$21:J217)+J$16&lt;0.000001,0,IF($C218&gt;='H-32A-WP06 - Debt Service'!H$25,'H-32A-WP06 - Debt Service'!H$28/12,0)),"-")</f>
        <v>0</v>
      </c>
      <c r="K218" s="359">
        <f>IFERROR(IF(-SUM(K$21:K217)+K$16&lt;0.000001,0,IF($C218&gt;='H-32A-WP06 - Debt Service'!I$25,'H-32A-WP06 - Debt Service'!I$28/12,0)),"-")</f>
        <v>0</v>
      </c>
      <c r="L218" s="359">
        <f>IFERROR(IF(-SUM(L$21:L217)+L$16&lt;0.000001,0,IF($C218&gt;='H-32A-WP06 - Debt Service'!J$25,'H-32A-WP06 - Debt Service'!J$28/12,0)),"-")</f>
        <v>0</v>
      </c>
      <c r="M218" s="359">
        <f>IFERROR(IF(-SUM(M$21:M217)+M$16&lt;0.000001,0,IF($C218&gt;='H-32A-WP06 - Debt Service'!K$25,'H-32A-WP06 - Debt Service'!K$28/12,0)),"-")</f>
        <v>0</v>
      </c>
      <c r="N218" s="359">
        <f>IFERROR(IF(-SUM(N$21:N217)+N$16&lt;0.000001,0,IF($C218&gt;='H-32A-WP06 - Debt Service'!L$25,'H-32A-WP06 - Debt Service'!L$28/12,0)),"-")</f>
        <v>0</v>
      </c>
      <c r="O218" s="359">
        <f>IFERROR(IF(-SUM(O$21:O217)+O$16&lt;0.000001,0,IF($C218&gt;='H-32A-WP06 - Debt Service'!M$25,'H-32A-WP06 - Debt Service'!M$28/12,0)),"-")</f>
        <v>0</v>
      </c>
      <c r="P218" s="359">
        <f>IFERROR(IF(-SUM(P$21:P217)+P$16&lt;0.000001,0,IF($C218&gt;='H-32A-WP06 - Debt Service'!N$25,'H-32A-WP06 - Debt Service'!N$28/12,0)),"-")</f>
        <v>0</v>
      </c>
      <c r="Q218" s="449"/>
      <c r="R218" s="351">
        <f t="shared" si="14"/>
        <v>2035</v>
      </c>
      <c r="S218" s="368">
        <f t="shared" si="16"/>
        <v>49461</v>
      </c>
      <c r="T218" s="368"/>
      <c r="U218" s="359">
        <f>IFERROR(IF(-SUM(U$33:U217)+U$16&lt;0.000001,0,IF($C218&gt;='H-32A-WP06 - Debt Service'!R$25,'H-32A-WP06 - Debt Service'!R$28/12,0)),"-")</f>
        <v>0</v>
      </c>
      <c r="V218" s="359">
        <f>IFERROR(IF(-SUM(V$21:V217)+V$16&lt;0.000001,0,IF($C218&gt;='H-32A-WP06 - Debt Service'!S$25,'H-32A-WP06 - Debt Service'!S$28/12,0)),"-")</f>
        <v>0</v>
      </c>
      <c r="W218" s="359">
        <f>IFERROR(IF(-SUM(W$21:W217)+W$16&lt;0.000001,0,IF($C218&gt;='H-32A-WP06 - Debt Service'!T$25,'H-32A-WP06 - Debt Service'!T$28/12,0)),"-")</f>
        <v>0</v>
      </c>
      <c r="X218" s="359">
        <f>IFERROR(IF(-SUM(X$21:X217)+X$16&lt;0.000001,0,IF($C218&gt;='H-32A-WP06 - Debt Service'!U$25,'H-32A-WP06 - Debt Service'!U$28/12,0)),"-")</f>
        <v>0</v>
      </c>
      <c r="Y218" s="359">
        <f>IFERROR(IF(-SUM(Y$21:Y217)+Y$16&lt;0.000001,0,IF($C218&gt;='H-32A-WP06 - Debt Service'!W$25,'H-32A-WP06 - Debt Service'!V$28/12,0)),"-")</f>
        <v>0</v>
      </c>
      <c r="Z218" s="359">
        <f>IFERROR(IF(-SUM(Z$21:Z217)+Z$16&lt;0.000001,0,IF($C218&gt;='H-32A-WP06 - Debt Service'!W$25,'H-32A-WP06 - Debt Service'!W$28/12,0)),"-")</f>
        <v>0</v>
      </c>
      <c r="AA218" s="359">
        <f>IFERROR(IF(-SUM(AA$21:AA217)+AA$16&lt;0.000001,0,IF($C218&gt;='H-32A-WP06 - Debt Service'!Y$25,'H-32A-WP06 - Debt Service'!X$28/12,0)),"-")</f>
        <v>0</v>
      </c>
      <c r="AB218" s="359">
        <f>IFERROR(IF(-SUM(AB$21:AB217)+AB$16&lt;0.000001,0,IF($C218&gt;='H-32A-WP06 - Debt Service'!Y$25,'H-32A-WP06 - Debt Service'!Y$28/12,0)),"-")</f>
        <v>0</v>
      </c>
      <c r="AC218" s="359">
        <f>IFERROR(IF(-SUM(AC$21:AC217)+AC$16&lt;0.000001,0,IF($C218&gt;='H-32A-WP06 - Debt Service'!Z$25,'H-32A-WP06 - Debt Service'!Z$28/12,0)),"-")</f>
        <v>0</v>
      </c>
      <c r="AD218" s="359">
        <f>IFERROR(IF(-SUM(AD$21:AD217)+AD$16&lt;0.000001,0,IF($C218&gt;='H-32A-WP06 - Debt Service'!AB$25,'H-32A-WP06 - Debt Service'!AA$28/12,0)),"-")</f>
        <v>0</v>
      </c>
      <c r="AE218" s="359">
        <f>IFERROR(IF(-SUM(AE$21:AE217)+AE$16&lt;0.000001,0,IF($C218&gt;='H-32A-WP06 - Debt Service'!AC$25,'H-32A-WP06 - Debt Service'!AB$28/12,0)),"-")</f>
        <v>0</v>
      </c>
      <c r="AF218" s="359">
        <f>IFERROR(IF(-SUM(AF$21:AF217)+AF$16&lt;0.000001,0,IF($C218&gt;='H-32A-WP06 - Debt Service'!AD$25,'H-32A-WP06 - Debt Service'!AC$28/12,0)),"-")</f>
        <v>0</v>
      </c>
    </row>
    <row r="219" spans="2:32">
      <c r="B219" s="351">
        <f t="shared" si="13"/>
        <v>2035</v>
      </c>
      <c r="C219" s="368">
        <f t="shared" si="15"/>
        <v>49491</v>
      </c>
      <c r="D219" s="368"/>
      <c r="E219" s="359">
        <f>IFERROR(IF(-SUM(E$33:E218)+E$16&lt;0.000001,0,IF($C219&gt;='H-32A-WP06 - Debt Service'!C$25,'H-32A-WP06 - Debt Service'!C$28/12,0)),"-")</f>
        <v>0</v>
      </c>
      <c r="F219" s="359">
        <f>IFERROR(IF(-SUM(F$33:F218)+F$16&lt;0.000001,0,IF($C219&gt;='H-32A-WP06 - Debt Service'!D$25,'H-32A-WP06 - Debt Service'!D$28/12,0)),"-")</f>
        <v>0</v>
      </c>
      <c r="G219" s="359">
        <f>IFERROR(IF(-SUM(G$33:G218)+G$16&lt;0.000001,0,IF($C219&gt;='H-32A-WP06 - Debt Service'!E$25,'H-32A-WP06 - Debt Service'!E$28/12,0)),"-")</f>
        <v>0</v>
      </c>
      <c r="H219" s="359">
        <f>IFERROR(IF(-SUM(H$21:H218)+H$16&lt;0.000001,0,IF($C219&gt;='H-32A-WP06 - Debt Service'!F$25,'H-32A-WP06 - Debt Service'!F$28/12,0)),"-")</f>
        <v>0</v>
      </c>
      <c r="I219" s="359">
        <f>IFERROR(IF(-SUM(I$21:I218)+I$16&lt;0.000001,0,IF($C219&gt;='H-32A-WP06 - Debt Service'!G$25,'H-32A-WP06 - Debt Service'!G$28/12,0)),"-")</f>
        <v>0</v>
      </c>
      <c r="J219" s="359">
        <f>IFERROR(IF(-SUM(J$21:J218)+J$16&lt;0.000001,0,IF($C219&gt;='H-32A-WP06 - Debt Service'!H$25,'H-32A-WP06 - Debt Service'!H$28/12,0)),"-")</f>
        <v>0</v>
      </c>
      <c r="K219" s="359">
        <f>IFERROR(IF(-SUM(K$21:K218)+K$16&lt;0.000001,0,IF($C219&gt;='H-32A-WP06 - Debt Service'!I$25,'H-32A-WP06 - Debt Service'!I$28/12,0)),"-")</f>
        <v>0</v>
      </c>
      <c r="L219" s="359">
        <f>IFERROR(IF(-SUM(L$21:L218)+L$16&lt;0.000001,0,IF($C219&gt;='H-32A-WP06 - Debt Service'!J$25,'H-32A-WP06 - Debt Service'!J$28/12,0)),"-")</f>
        <v>0</v>
      </c>
      <c r="M219" s="359">
        <f>IFERROR(IF(-SUM(M$21:M218)+M$16&lt;0.000001,0,IF($C219&gt;='H-32A-WP06 - Debt Service'!K$25,'H-32A-WP06 - Debt Service'!K$28/12,0)),"-")</f>
        <v>0</v>
      </c>
      <c r="N219" s="359">
        <f>IFERROR(IF(-SUM(N$21:N218)+N$16&lt;0.000001,0,IF($C219&gt;='H-32A-WP06 - Debt Service'!L$25,'H-32A-WP06 - Debt Service'!L$28/12,0)),"-")</f>
        <v>0</v>
      </c>
      <c r="O219" s="359">
        <f>IFERROR(IF(-SUM(O$21:O218)+O$16&lt;0.000001,0,IF($C219&gt;='H-32A-WP06 - Debt Service'!M$25,'H-32A-WP06 - Debt Service'!M$28/12,0)),"-")</f>
        <v>0</v>
      </c>
      <c r="P219" s="359">
        <f>IFERROR(IF(-SUM(P$21:P218)+P$16&lt;0.000001,0,IF($C219&gt;='H-32A-WP06 - Debt Service'!N$25,'H-32A-WP06 - Debt Service'!N$28/12,0)),"-")</f>
        <v>0</v>
      </c>
      <c r="Q219" s="449"/>
      <c r="R219" s="351">
        <f t="shared" si="14"/>
        <v>2035</v>
      </c>
      <c r="S219" s="368">
        <f t="shared" si="16"/>
        <v>49491</v>
      </c>
      <c r="T219" s="368"/>
      <c r="U219" s="359">
        <f>IFERROR(IF(-SUM(U$33:U218)+U$16&lt;0.000001,0,IF($C219&gt;='H-32A-WP06 - Debt Service'!R$25,'H-32A-WP06 - Debt Service'!R$28/12,0)),"-")</f>
        <v>0</v>
      </c>
      <c r="V219" s="359">
        <f>IFERROR(IF(-SUM(V$21:V218)+V$16&lt;0.000001,0,IF($C219&gt;='H-32A-WP06 - Debt Service'!S$25,'H-32A-WP06 - Debt Service'!S$28/12,0)),"-")</f>
        <v>0</v>
      </c>
      <c r="W219" s="359">
        <f>IFERROR(IF(-SUM(W$21:W218)+W$16&lt;0.000001,0,IF($C219&gt;='H-32A-WP06 - Debt Service'!T$25,'H-32A-WP06 - Debt Service'!T$28/12,0)),"-")</f>
        <v>0</v>
      </c>
      <c r="X219" s="359">
        <f>IFERROR(IF(-SUM(X$21:X218)+X$16&lt;0.000001,0,IF($C219&gt;='H-32A-WP06 - Debt Service'!U$25,'H-32A-WP06 - Debt Service'!U$28/12,0)),"-")</f>
        <v>0</v>
      </c>
      <c r="Y219" s="359">
        <f>IFERROR(IF(-SUM(Y$21:Y218)+Y$16&lt;0.000001,0,IF($C219&gt;='H-32A-WP06 - Debt Service'!W$25,'H-32A-WP06 - Debt Service'!V$28/12,0)),"-")</f>
        <v>0</v>
      </c>
      <c r="Z219" s="359">
        <f>IFERROR(IF(-SUM(Z$21:Z218)+Z$16&lt;0.000001,0,IF($C219&gt;='H-32A-WP06 - Debt Service'!W$25,'H-32A-WP06 - Debt Service'!W$28/12,0)),"-")</f>
        <v>0</v>
      </c>
      <c r="AA219" s="359">
        <f>IFERROR(IF(-SUM(AA$21:AA218)+AA$16&lt;0.000001,0,IF($C219&gt;='H-32A-WP06 - Debt Service'!Y$25,'H-32A-WP06 - Debt Service'!X$28/12,0)),"-")</f>
        <v>0</v>
      </c>
      <c r="AB219" s="359">
        <f>IFERROR(IF(-SUM(AB$21:AB218)+AB$16&lt;0.000001,0,IF($C219&gt;='H-32A-WP06 - Debt Service'!Y$25,'H-32A-WP06 - Debt Service'!Y$28/12,0)),"-")</f>
        <v>0</v>
      </c>
      <c r="AC219" s="359">
        <f>IFERROR(IF(-SUM(AC$21:AC218)+AC$16&lt;0.000001,0,IF($C219&gt;='H-32A-WP06 - Debt Service'!Z$25,'H-32A-WP06 - Debt Service'!Z$28/12,0)),"-")</f>
        <v>0</v>
      </c>
      <c r="AD219" s="359">
        <f>IFERROR(IF(-SUM(AD$21:AD218)+AD$16&lt;0.000001,0,IF($C219&gt;='H-32A-WP06 - Debt Service'!AB$25,'H-32A-WP06 - Debt Service'!AA$28/12,0)),"-")</f>
        <v>0</v>
      </c>
      <c r="AE219" s="359">
        <f>IFERROR(IF(-SUM(AE$21:AE218)+AE$16&lt;0.000001,0,IF($C219&gt;='H-32A-WP06 - Debt Service'!AC$25,'H-32A-WP06 - Debt Service'!AB$28/12,0)),"-")</f>
        <v>0</v>
      </c>
      <c r="AF219" s="359">
        <f>IFERROR(IF(-SUM(AF$21:AF218)+AF$16&lt;0.000001,0,IF($C219&gt;='H-32A-WP06 - Debt Service'!AD$25,'H-32A-WP06 - Debt Service'!AC$28/12,0)),"-")</f>
        <v>0</v>
      </c>
    </row>
    <row r="220" spans="2:32">
      <c r="B220" s="351">
        <f t="shared" si="13"/>
        <v>2035</v>
      </c>
      <c r="C220" s="368">
        <f t="shared" si="15"/>
        <v>49522</v>
      </c>
      <c r="D220" s="368"/>
      <c r="E220" s="359">
        <f>IFERROR(IF(-SUM(E$33:E219)+E$16&lt;0.000001,0,IF($C220&gt;='H-32A-WP06 - Debt Service'!C$25,'H-32A-WP06 - Debt Service'!C$28/12,0)),"-")</f>
        <v>0</v>
      </c>
      <c r="F220" s="359">
        <f>IFERROR(IF(-SUM(F$33:F219)+F$16&lt;0.000001,0,IF($C220&gt;='H-32A-WP06 - Debt Service'!D$25,'H-32A-WP06 - Debt Service'!D$28/12,0)),"-")</f>
        <v>0</v>
      </c>
      <c r="G220" s="359">
        <f>IFERROR(IF(-SUM(G$33:G219)+G$16&lt;0.000001,0,IF($C220&gt;='H-32A-WP06 - Debt Service'!E$25,'H-32A-WP06 - Debt Service'!E$28/12,0)),"-")</f>
        <v>0</v>
      </c>
      <c r="H220" s="359">
        <f>IFERROR(IF(-SUM(H$21:H219)+H$16&lt;0.000001,0,IF($C220&gt;='H-32A-WP06 - Debt Service'!F$25,'H-32A-WP06 - Debt Service'!F$28/12,0)),"-")</f>
        <v>0</v>
      </c>
      <c r="I220" s="359">
        <f>IFERROR(IF(-SUM(I$21:I219)+I$16&lt;0.000001,0,IF($C220&gt;='H-32A-WP06 - Debt Service'!G$25,'H-32A-WP06 - Debt Service'!G$28/12,0)),"-")</f>
        <v>0</v>
      </c>
      <c r="J220" s="359">
        <f>IFERROR(IF(-SUM(J$21:J219)+J$16&lt;0.000001,0,IF($C220&gt;='H-32A-WP06 - Debt Service'!H$25,'H-32A-WP06 - Debt Service'!H$28/12,0)),"-")</f>
        <v>0</v>
      </c>
      <c r="K220" s="359">
        <f>IFERROR(IF(-SUM(K$21:K219)+K$16&lt;0.000001,0,IF($C220&gt;='H-32A-WP06 - Debt Service'!I$25,'H-32A-WP06 - Debt Service'!I$28/12,0)),"-")</f>
        <v>0</v>
      </c>
      <c r="L220" s="359">
        <f>IFERROR(IF(-SUM(L$21:L219)+L$16&lt;0.000001,0,IF($C220&gt;='H-32A-WP06 - Debt Service'!J$25,'H-32A-WP06 - Debt Service'!J$28/12,0)),"-")</f>
        <v>0</v>
      </c>
      <c r="M220" s="359">
        <f>IFERROR(IF(-SUM(M$21:M219)+M$16&lt;0.000001,0,IF($C220&gt;='H-32A-WP06 - Debt Service'!K$25,'H-32A-WP06 - Debt Service'!K$28/12,0)),"-")</f>
        <v>0</v>
      </c>
      <c r="N220" s="359">
        <f>IFERROR(IF(-SUM(N$21:N219)+N$16&lt;0.000001,0,IF($C220&gt;='H-32A-WP06 - Debt Service'!L$25,'H-32A-WP06 - Debt Service'!L$28/12,0)),"-")</f>
        <v>0</v>
      </c>
      <c r="O220" s="359">
        <f>IFERROR(IF(-SUM(O$21:O219)+O$16&lt;0.000001,0,IF($C220&gt;='H-32A-WP06 - Debt Service'!M$25,'H-32A-WP06 - Debt Service'!M$28/12,0)),"-")</f>
        <v>0</v>
      </c>
      <c r="P220" s="359">
        <f>IFERROR(IF(-SUM(P$21:P219)+P$16&lt;0.000001,0,IF($C220&gt;='H-32A-WP06 - Debt Service'!N$25,'H-32A-WP06 - Debt Service'!N$28/12,0)),"-")</f>
        <v>0</v>
      </c>
      <c r="Q220" s="449"/>
      <c r="R220" s="351">
        <f t="shared" si="14"/>
        <v>2035</v>
      </c>
      <c r="S220" s="368">
        <f t="shared" si="16"/>
        <v>49522</v>
      </c>
      <c r="T220" s="368"/>
      <c r="U220" s="359">
        <f>IFERROR(IF(-SUM(U$33:U219)+U$16&lt;0.000001,0,IF($C220&gt;='H-32A-WP06 - Debt Service'!R$25,'H-32A-WP06 - Debt Service'!R$28/12,0)),"-")</f>
        <v>0</v>
      </c>
      <c r="V220" s="359">
        <f>IFERROR(IF(-SUM(V$21:V219)+V$16&lt;0.000001,0,IF($C220&gt;='H-32A-WP06 - Debt Service'!S$25,'H-32A-WP06 - Debt Service'!S$28/12,0)),"-")</f>
        <v>0</v>
      </c>
      <c r="W220" s="359">
        <f>IFERROR(IF(-SUM(W$21:W219)+W$16&lt;0.000001,0,IF($C220&gt;='H-32A-WP06 - Debt Service'!T$25,'H-32A-WP06 - Debt Service'!T$28/12,0)),"-")</f>
        <v>0</v>
      </c>
      <c r="X220" s="359">
        <f>IFERROR(IF(-SUM(X$21:X219)+X$16&lt;0.000001,0,IF($C220&gt;='H-32A-WP06 - Debt Service'!U$25,'H-32A-WP06 - Debt Service'!U$28/12,0)),"-")</f>
        <v>0</v>
      </c>
      <c r="Y220" s="359">
        <f>IFERROR(IF(-SUM(Y$21:Y219)+Y$16&lt;0.000001,0,IF($C220&gt;='H-32A-WP06 - Debt Service'!W$25,'H-32A-WP06 - Debt Service'!V$28/12,0)),"-")</f>
        <v>0</v>
      </c>
      <c r="Z220" s="359">
        <f>IFERROR(IF(-SUM(Z$21:Z219)+Z$16&lt;0.000001,0,IF($C220&gt;='H-32A-WP06 - Debt Service'!W$25,'H-32A-WP06 - Debt Service'!W$28/12,0)),"-")</f>
        <v>0</v>
      </c>
      <c r="AA220" s="359">
        <f>IFERROR(IF(-SUM(AA$21:AA219)+AA$16&lt;0.000001,0,IF($C220&gt;='H-32A-WP06 - Debt Service'!Y$25,'H-32A-WP06 - Debt Service'!X$28/12,0)),"-")</f>
        <v>0</v>
      </c>
      <c r="AB220" s="359">
        <f>IFERROR(IF(-SUM(AB$21:AB219)+AB$16&lt;0.000001,0,IF($C220&gt;='H-32A-WP06 - Debt Service'!Y$25,'H-32A-WP06 - Debt Service'!Y$28/12,0)),"-")</f>
        <v>0</v>
      </c>
      <c r="AC220" s="359">
        <f>IFERROR(IF(-SUM(AC$21:AC219)+AC$16&lt;0.000001,0,IF($C220&gt;='H-32A-WP06 - Debt Service'!Z$25,'H-32A-WP06 - Debt Service'!Z$28/12,0)),"-")</f>
        <v>0</v>
      </c>
      <c r="AD220" s="359">
        <f>IFERROR(IF(-SUM(AD$21:AD219)+AD$16&lt;0.000001,0,IF($C220&gt;='H-32A-WP06 - Debt Service'!AB$25,'H-32A-WP06 - Debt Service'!AA$28/12,0)),"-")</f>
        <v>0</v>
      </c>
      <c r="AE220" s="359">
        <f>IFERROR(IF(-SUM(AE$21:AE219)+AE$16&lt;0.000001,0,IF($C220&gt;='H-32A-WP06 - Debt Service'!AC$25,'H-32A-WP06 - Debt Service'!AB$28/12,0)),"-")</f>
        <v>0</v>
      </c>
      <c r="AF220" s="359">
        <f>IFERROR(IF(-SUM(AF$21:AF219)+AF$16&lt;0.000001,0,IF($C220&gt;='H-32A-WP06 - Debt Service'!AD$25,'H-32A-WP06 - Debt Service'!AC$28/12,0)),"-")</f>
        <v>0</v>
      </c>
    </row>
    <row r="221" spans="2:32">
      <c r="B221" s="351">
        <f t="shared" si="13"/>
        <v>2035</v>
      </c>
      <c r="C221" s="368">
        <f t="shared" si="15"/>
        <v>49553</v>
      </c>
      <c r="D221" s="368"/>
      <c r="E221" s="359">
        <f>IFERROR(IF(-SUM(E$33:E220)+E$16&lt;0.000001,0,IF($C221&gt;='H-32A-WP06 - Debt Service'!C$25,'H-32A-WP06 - Debt Service'!C$28/12,0)),"-")</f>
        <v>0</v>
      </c>
      <c r="F221" s="359">
        <f>IFERROR(IF(-SUM(F$33:F220)+F$16&lt;0.000001,0,IF($C221&gt;='H-32A-WP06 - Debt Service'!D$25,'H-32A-WP06 - Debt Service'!D$28/12,0)),"-")</f>
        <v>0</v>
      </c>
      <c r="G221" s="359">
        <f>IFERROR(IF(-SUM(G$33:G220)+G$16&lt;0.000001,0,IF($C221&gt;='H-32A-WP06 - Debt Service'!E$25,'H-32A-WP06 - Debt Service'!E$28/12,0)),"-")</f>
        <v>0</v>
      </c>
      <c r="H221" s="359">
        <f>IFERROR(IF(-SUM(H$21:H220)+H$16&lt;0.000001,0,IF($C221&gt;='H-32A-WP06 - Debt Service'!F$25,'H-32A-WP06 - Debt Service'!F$28/12,0)),"-")</f>
        <v>0</v>
      </c>
      <c r="I221" s="359">
        <f>IFERROR(IF(-SUM(I$21:I220)+I$16&lt;0.000001,0,IF($C221&gt;='H-32A-WP06 - Debt Service'!G$25,'H-32A-WP06 - Debt Service'!G$28/12,0)),"-")</f>
        <v>0</v>
      </c>
      <c r="J221" s="359">
        <f>IFERROR(IF(-SUM(J$21:J220)+J$16&lt;0.000001,0,IF($C221&gt;='H-32A-WP06 - Debt Service'!H$25,'H-32A-WP06 - Debt Service'!H$28/12,0)),"-")</f>
        <v>0</v>
      </c>
      <c r="K221" s="359">
        <f>IFERROR(IF(-SUM(K$21:K220)+K$16&lt;0.000001,0,IF($C221&gt;='H-32A-WP06 - Debt Service'!I$25,'H-32A-WP06 - Debt Service'!I$28/12,0)),"-")</f>
        <v>0</v>
      </c>
      <c r="L221" s="359">
        <f>IFERROR(IF(-SUM(L$21:L220)+L$16&lt;0.000001,0,IF($C221&gt;='H-32A-WP06 - Debt Service'!J$25,'H-32A-WP06 - Debt Service'!J$28/12,0)),"-")</f>
        <v>0</v>
      </c>
      <c r="M221" s="359">
        <f>IFERROR(IF(-SUM(M$21:M220)+M$16&lt;0.000001,0,IF($C221&gt;='H-32A-WP06 - Debt Service'!K$25,'H-32A-WP06 - Debt Service'!K$28/12,0)),"-")</f>
        <v>0</v>
      </c>
      <c r="N221" s="359">
        <f>IFERROR(IF(-SUM(N$21:N220)+N$16&lt;0.000001,0,IF($C221&gt;='H-32A-WP06 - Debt Service'!L$25,'H-32A-WP06 - Debt Service'!L$28/12,0)),"-")</f>
        <v>0</v>
      </c>
      <c r="O221" s="359">
        <f>IFERROR(IF(-SUM(O$21:O220)+O$16&lt;0.000001,0,IF($C221&gt;='H-32A-WP06 - Debt Service'!M$25,'H-32A-WP06 - Debt Service'!M$28/12,0)),"-")</f>
        <v>0</v>
      </c>
      <c r="P221" s="359">
        <f>IFERROR(IF(-SUM(P$21:P220)+P$16&lt;0.000001,0,IF($C221&gt;='H-32A-WP06 - Debt Service'!N$25,'H-32A-WP06 - Debt Service'!N$28/12,0)),"-")</f>
        <v>0</v>
      </c>
      <c r="Q221" s="449"/>
      <c r="R221" s="351">
        <f t="shared" si="14"/>
        <v>2035</v>
      </c>
      <c r="S221" s="368">
        <f t="shared" si="16"/>
        <v>49553</v>
      </c>
      <c r="T221" s="368"/>
      <c r="U221" s="359">
        <f>IFERROR(IF(-SUM(U$33:U220)+U$16&lt;0.000001,0,IF($C221&gt;='H-32A-WP06 - Debt Service'!R$25,'H-32A-WP06 - Debt Service'!R$28/12,0)),"-")</f>
        <v>0</v>
      </c>
      <c r="V221" s="359">
        <f>IFERROR(IF(-SUM(V$21:V220)+V$16&lt;0.000001,0,IF($C221&gt;='H-32A-WP06 - Debt Service'!S$25,'H-32A-WP06 - Debt Service'!S$28/12,0)),"-")</f>
        <v>0</v>
      </c>
      <c r="W221" s="359">
        <f>IFERROR(IF(-SUM(W$21:W220)+W$16&lt;0.000001,0,IF($C221&gt;='H-32A-WP06 - Debt Service'!T$25,'H-32A-WP06 - Debt Service'!T$28/12,0)),"-")</f>
        <v>0</v>
      </c>
      <c r="X221" s="359">
        <f>IFERROR(IF(-SUM(X$21:X220)+X$16&lt;0.000001,0,IF($C221&gt;='H-32A-WP06 - Debt Service'!U$25,'H-32A-WP06 - Debt Service'!U$28/12,0)),"-")</f>
        <v>0</v>
      </c>
      <c r="Y221" s="359">
        <f>IFERROR(IF(-SUM(Y$21:Y220)+Y$16&lt;0.000001,0,IF($C221&gt;='H-32A-WP06 - Debt Service'!W$25,'H-32A-WP06 - Debt Service'!V$28/12,0)),"-")</f>
        <v>0</v>
      </c>
      <c r="Z221" s="359">
        <f>IFERROR(IF(-SUM(Z$21:Z220)+Z$16&lt;0.000001,0,IF($C221&gt;='H-32A-WP06 - Debt Service'!W$25,'H-32A-WP06 - Debt Service'!W$28/12,0)),"-")</f>
        <v>0</v>
      </c>
      <c r="AA221" s="359">
        <f>IFERROR(IF(-SUM(AA$21:AA220)+AA$16&lt;0.000001,0,IF($C221&gt;='H-32A-WP06 - Debt Service'!Y$25,'H-32A-WP06 - Debt Service'!X$28/12,0)),"-")</f>
        <v>0</v>
      </c>
      <c r="AB221" s="359">
        <f>IFERROR(IF(-SUM(AB$21:AB220)+AB$16&lt;0.000001,0,IF($C221&gt;='H-32A-WP06 - Debt Service'!Y$25,'H-32A-WP06 - Debt Service'!Y$28/12,0)),"-")</f>
        <v>0</v>
      </c>
      <c r="AC221" s="359">
        <f>IFERROR(IF(-SUM(AC$21:AC220)+AC$16&lt;0.000001,0,IF($C221&gt;='H-32A-WP06 - Debt Service'!Z$25,'H-32A-WP06 - Debt Service'!Z$28/12,0)),"-")</f>
        <v>0</v>
      </c>
      <c r="AD221" s="359">
        <f>IFERROR(IF(-SUM(AD$21:AD220)+AD$16&lt;0.000001,0,IF($C221&gt;='H-32A-WP06 - Debt Service'!AB$25,'H-32A-WP06 - Debt Service'!AA$28/12,0)),"-")</f>
        <v>0</v>
      </c>
      <c r="AE221" s="359">
        <f>IFERROR(IF(-SUM(AE$21:AE220)+AE$16&lt;0.000001,0,IF($C221&gt;='H-32A-WP06 - Debt Service'!AC$25,'H-32A-WP06 - Debt Service'!AB$28/12,0)),"-")</f>
        <v>0</v>
      </c>
      <c r="AF221" s="359">
        <f>IFERROR(IF(-SUM(AF$21:AF220)+AF$16&lt;0.000001,0,IF($C221&gt;='H-32A-WP06 - Debt Service'!AD$25,'H-32A-WP06 - Debt Service'!AC$28/12,0)),"-")</f>
        <v>0</v>
      </c>
    </row>
    <row r="222" spans="2:32">
      <c r="B222" s="351">
        <f t="shared" si="13"/>
        <v>2035</v>
      </c>
      <c r="C222" s="368">
        <f t="shared" si="15"/>
        <v>49583</v>
      </c>
      <c r="D222" s="368"/>
      <c r="E222" s="359">
        <f>IFERROR(IF(-SUM(E$33:E221)+E$16&lt;0.000001,0,IF($C222&gt;='H-32A-WP06 - Debt Service'!C$25,'H-32A-WP06 - Debt Service'!C$28/12,0)),"-")</f>
        <v>0</v>
      </c>
      <c r="F222" s="359">
        <f>IFERROR(IF(-SUM(F$33:F221)+F$16&lt;0.000001,0,IF($C222&gt;='H-32A-WP06 - Debt Service'!D$25,'H-32A-WP06 - Debt Service'!D$28/12,0)),"-")</f>
        <v>0</v>
      </c>
      <c r="G222" s="359">
        <f>IFERROR(IF(-SUM(G$33:G221)+G$16&lt;0.000001,0,IF($C222&gt;='H-32A-WP06 - Debt Service'!E$25,'H-32A-WP06 - Debt Service'!E$28/12,0)),"-")</f>
        <v>0</v>
      </c>
      <c r="H222" s="359">
        <f>IFERROR(IF(-SUM(H$21:H221)+H$16&lt;0.000001,0,IF($C222&gt;='H-32A-WP06 - Debt Service'!F$25,'H-32A-WP06 - Debt Service'!F$28/12,0)),"-")</f>
        <v>0</v>
      </c>
      <c r="I222" s="359">
        <f>IFERROR(IF(-SUM(I$21:I221)+I$16&lt;0.000001,0,IF($C222&gt;='H-32A-WP06 - Debt Service'!G$25,'H-32A-WP06 - Debt Service'!G$28/12,0)),"-")</f>
        <v>0</v>
      </c>
      <c r="J222" s="359">
        <f>IFERROR(IF(-SUM(J$21:J221)+J$16&lt;0.000001,0,IF($C222&gt;='H-32A-WP06 - Debt Service'!H$25,'H-32A-WP06 - Debt Service'!H$28/12,0)),"-")</f>
        <v>0</v>
      </c>
      <c r="K222" s="359">
        <f>IFERROR(IF(-SUM(K$21:K221)+K$16&lt;0.000001,0,IF($C222&gt;='H-32A-WP06 - Debt Service'!I$25,'H-32A-WP06 - Debt Service'!I$28/12,0)),"-")</f>
        <v>0</v>
      </c>
      <c r="L222" s="359">
        <f>IFERROR(IF(-SUM(L$21:L221)+L$16&lt;0.000001,0,IF($C222&gt;='H-32A-WP06 - Debt Service'!J$25,'H-32A-WP06 - Debt Service'!J$28/12,0)),"-")</f>
        <v>0</v>
      </c>
      <c r="M222" s="359">
        <f>IFERROR(IF(-SUM(M$21:M221)+M$16&lt;0.000001,0,IF($C222&gt;='H-32A-WP06 - Debt Service'!K$25,'H-32A-WP06 - Debt Service'!K$28/12,0)),"-")</f>
        <v>0</v>
      </c>
      <c r="N222" s="359">
        <f>IFERROR(IF(-SUM(N$21:N221)+N$16&lt;0.000001,0,IF($C222&gt;='H-32A-WP06 - Debt Service'!L$25,'H-32A-WP06 - Debt Service'!L$28/12,0)),"-")</f>
        <v>0</v>
      </c>
      <c r="O222" s="359">
        <f>IFERROR(IF(-SUM(O$21:O221)+O$16&lt;0.000001,0,IF($C222&gt;='H-32A-WP06 - Debt Service'!M$25,'H-32A-WP06 - Debt Service'!M$28/12,0)),"-")</f>
        <v>0</v>
      </c>
      <c r="P222" s="359">
        <f>IFERROR(IF(-SUM(P$21:P221)+P$16&lt;0.000001,0,IF($C222&gt;='H-32A-WP06 - Debt Service'!N$25,'H-32A-WP06 - Debt Service'!N$28/12,0)),"-")</f>
        <v>0</v>
      </c>
      <c r="Q222" s="449"/>
      <c r="R222" s="351">
        <f t="shared" si="14"/>
        <v>2035</v>
      </c>
      <c r="S222" s="368">
        <f t="shared" si="16"/>
        <v>49583</v>
      </c>
      <c r="T222" s="368"/>
      <c r="U222" s="359">
        <f>IFERROR(IF(-SUM(U$33:U221)+U$16&lt;0.000001,0,IF($C222&gt;='H-32A-WP06 - Debt Service'!R$25,'H-32A-WP06 - Debt Service'!R$28/12,0)),"-")</f>
        <v>0</v>
      </c>
      <c r="V222" s="359">
        <f>IFERROR(IF(-SUM(V$21:V221)+V$16&lt;0.000001,0,IF($C222&gt;='H-32A-WP06 - Debt Service'!S$25,'H-32A-WP06 - Debt Service'!S$28/12,0)),"-")</f>
        <v>0</v>
      </c>
      <c r="W222" s="359">
        <f>IFERROR(IF(-SUM(W$21:W221)+W$16&lt;0.000001,0,IF($C222&gt;='H-32A-WP06 - Debt Service'!T$25,'H-32A-WP06 - Debt Service'!T$28/12,0)),"-")</f>
        <v>0</v>
      </c>
      <c r="X222" s="359">
        <f>IFERROR(IF(-SUM(X$21:X221)+X$16&lt;0.000001,0,IF($C222&gt;='H-32A-WP06 - Debt Service'!U$25,'H-32A-WP06 - Debt Service'!U$28/12,0)),"-")</f>
        <v>0</v>
      </c>
      <c r="Y222" s="359">
        <f>IFERROR(IF(-SUM(Y$21:Y221)+Y$16&lt;0.000001,0,IF($C222&gt;='H-32A-WP06 - Debt Service'!W$25,'H-32A-WP06 - Debt Service'!V$28/12,0)),"-")</f>
        <v>0</v>
      </c>
      <c r="Z222" s="359">
        <f>IFERROR(IF(-SUM(Z$21:Z221)+Z$16&lt;0.000001,0,IF($C222&gt;='H-32A-WP06 - Debt Service'!W$25,'H-32A-WP06 - Debt Service'!W$28/12,0)),"-")</f>
        <v>0</v>
      </c>
      <c r="AA222" s="359">
        <f>IFERROR(IF(-SUM(AA$21:AA221)+AA$16&lt;0.000001,0,IF($C222&gt;='H-32A-WP06 - Debt Service'!Y$25,'H-32A-WP06 - Debt Service'!X$28/12,0)),"-")</f>
        <v>0</v>
      </c>
      <c r="AB222" s="359">
        <f>IFERROR(IF(-SUM(AB$21:AB221)+AB$16&lt;0.000001,0,IF($C222&gt;='H-32A-WP06 - Debt Service'!Y$25,'H-32A-WP06 - Debt Service'!Y$28/12,0)),"-")</f>
        <v>0</v>
      </c>
      <c r="AC222" s="359">
        <f>IFERROR(IF(-SUM(AC$21:AC221)+AC$16&lt;0.000001,0,IF($C222&gt;='H-32A-WP06 - Debt Service'!Z$25,'H-32A-WP06 - Debt Service'!Z$28/12,0)),"-")</f>
        <v>0</v>
      </c>
      <c r="AD222" s="359">
        <f>IFERROR(IF(-SUM(AD$21:AD221)+AD$16&lt;0.000001,0,IF($C222&gt;='H-32A-WP06 - Debt Service'!AB$25,'H-32A-WP06 - Debt Service'!AA$28/12,0)),"-")</f>
        <v>0</v>
      </c>
      <c r="AE222" s="359">
        <f>IFERROR(IF(-SUM(AE$21:AE221)+AE$16&lt;0.000001,0,IF($C222&gt;='H-32A-WP06 - Debt Service'!AC$25,'H-32A-WP06 - Debt Service'!AB$28/12,0)),"-")</f>
        <v>0</v>
      </c>
      <c r="AF222" s="359">
        <f>IFERROR(IF(-SUM(AF$21:AF221)+AF$16&lt;0.000001,0,IF($C222&gt;='H-32A-WP06 - Debt Service'!AD$25,'H-32A-WP06 - Debt Service'!AC$28/12,0)),"-")</f>
        <v>0</v>
      </c>
    </row>
    <row r="223" spans="2:32">
      <c r="B223" s="351">
        <f t="shared" si="13"/>
        <v>2035</v>
      </c>
      <c r="C223" s="368">
        <f t="shared" si="15"/>
        <v>49614</v>
      </c>
      <c r="D223" s="368"/>
      <c r="E223" s="359">
        <f>IFERROR(IF(-SUM(E$33:E222)+E$16&lt;0.000001,0,IF($C223&gt;='H-32A-WP06 - Debt Service'!C$25,'H-32A-WP06 - Debt Service'!C$28/12,0)),"-")</f>
        <v>0</v>
      </c>
      <c r="F223" s="359">
        <f>IFERROR(IF(-SUM(F$33:F222)+F$16&lt;0.000001,0,IF($C223&gt;='H-32A-WP06 - Debt Service'!D$25,'H-32A-WP06 - Debt Service'!D$28/12,0)),"-")</f>
        <v>0</v>
      </c>
      <c r="G223" s="359">
        <f>IFERROR(IF(-SUM(G$33:G222)+G$16&lt;0.000001,0,IF($C223&gt;='H-32A-WP06 - Debt Service'!E$25,'H-32A-WP06 - Debt Service'!E$28/12,0)),"-")</f>
        <v>0</v>
      </c>
      <c r="H223" s="359">
        <f>IFERROR(IF(-SUM(H$21:H222)+H$16&lt;0.000001,0,IF($C223&gt;='H-32A-WP06 - Debt Service'!F$25,'H-32A-WP06 - Debt Service'!F$28/12,0)),"-")</f>
        <v>0</v>
      </c>
      <c r="I223" s="359">
        <f>IFERROR(IF(-SUM(I$21:I222)+I$16&lt;0.000001,0,IF($C223&gt;='H-32A-WP06 - Debt Service'!G$25,'H-32A-WP06 - Debt Service'!G$28/12,0)),"-")</f>
        <v>0</v>
      </c>
      <c r="J223" s="359">
        <f>IFERROR(IF(-SUM(J$21:J222)+J$16&lt;0.000001,0,IF($C223&gt;='H-32A-WP06 - Debt Service'!H$25,'H-32A-WP06 - Debt Service'!H$28/12,0)),"-")</f>
        <v>0</v>
      </c>
      <c r="K223" s="359">
        <f>IFERROR(IF(-SUM(K$21:K222)+K$16&lt;0.000001,0,IF($C223&gt;='H-32A-WP06 - Debt Service'!I$25,'H-32A-WP06 - Debt Service'!I$28/12,0)),"-")</f>
        <v>0</v>
      </c>
      <c r="L223" s="359">
        <f>IFERROR(IF(-SUM(L$21:L222)+L$16&lt;0.000001,0,IF($C223&gt;='H-32A-WP06 - Debt Service'!J$25,'H-32A-WP06 - Debt Service'!J$28/12,0)),"-")</f>
        <v>0</v>
      </c>
      <c r="M223" s="359">
        <f>IFERROR(IF(-SUM(M$21:M222)+M$16&lt;0.000001,0,IF($C223&gt;='H-32A-WP06 - Debt Service'!K$25,'H-32A-WP06 - Debt Service'!K$28/12,0)),"-")</f>
        <v>0</v>
      </c>
      <c r="N223" s="359">
        <f>IFERROR(IF(-SUM(N$21:N222)+N$16&lt;0.000001,0,IF($C223&gt;='H-32A-WP06 - Debt Service'!L$25,'H-32A-WP06 - Debt Service'!L$28/12,0)),"-")</f>
        <v>0</v>
      </c>
      <c r="O223" s="359">
        <f>IFERROR(IF(-SUM(O$21:O222)+O$16&lt;0.000001,0,IF($C223&gt;='H-32A-WP06 - Debt Service'!M$25,'H-32A-WP06 - Debt Service'!M$28/12,0)),"-")</f>
        <v>0</v>
      </c>
      <c r="P223" s="359">
        <f>IFERROR(IF(-SUM(P$21:P222)+P$16&lt;0.000001,0,IF($C223&gt;='H-32A-WP06 - Debt Service'!N$25,'H-32A-WP06 - Debt Service'!N$28/12,0)),"-")</f>
        <v>0</v>
      </c>
      <c r="Q223" s="449"/>
      <c r="R223" s="351">
        <f t="shared" si="14"/>
        <v>2035</v>
      </c>
      <c r="S223" s="368">
        <f t="shared" si="16"/>
        <v>49614</v>
      </c>
      <c r="T223" s="368"/>
      <c r="U223" s="359">
        <f>IFERROR(IF(-SUM(U$33:U222)+U$16&lt;0.000001,0,IF($C223&gt;='H-32A-WP06 - Debt Service'!R$25,'H-32A-WP06 - Debt Service'!R$28/12,0)),"-")</f>
        <v>0</v>
      </c>
      <c r="V223" s="359">
        <f>IFERROR(IF(-SUM(V$21:V222)+V$16&lt;0.000001,0,IF($C223&gt;='H-32A-WP06 - Debt Service'!S$25,'H-32A-WP06 - Debt Service'!S$28/12,0)),"-")</f>
        <v>0</v>
      </c>
      <c r="W223" s="359">
        <f>IFERROR(IF(-SUM(W$21:W222)+W$16&lt;0.000001,0,IF($C223&gt;='H-32A-WP06 - Debt Service'!T$25,'H-32A-WP06 - Debt Service'!T$28/12,0)),"-")</f>
        <v>0</v>
      </c>
      <c r="X223" s="359">
        <f>IFERROR(IF(-SUM(X$21:X222)+X$16&lt;0.000001,0,IF($C223&gt;='H-32A-WP06 - Debt Service'!U$25,'H-32A-WP06 - Debt Service'!U$28/12,0)),"-")</f>
        <v>0</v>
      </c>
      <c r="Y223" s="359">
        <f>IFERROR(IF(-SUM(Y$21:Y222)+Y$16&lt;0.000001,0,IF($C223&gt;='H-32A-WP06 - Debt Service'!W$25,'H-32A-WP06 - Debt Service'!V$28/12,0)),"-")</f>
        <v>0</v>
      </c>
      <c r="Z223" s="359">
        <f>IFERROR(IF(-SUM(Z$21:Z222)+Z$16&lt;0.000001,0,IF($C223&gt;='H-32A-WP06 - Debt Service'!W$25,'H-32A-WP06 - Debt Service'!W$28/12,0)),"-")</f>
        <v>0</v>
      </c>
      <c r="AA223" s="359">
        <f>IFERROR(IF(-SUM(AA$21:AA222)+AA$16&lt;0.000001,0,IF($C223&gt;='H-32A-WP06 - Debt Service'!Y$25,'H-32A-WP06 - Debt Service'!X$28/12,0)),"-")</f>
        <v>0</v>
      </c>
      <c r="AB223" s="359">
        <f>IFERROR(IF(-SUM(AB$21:AB222)+AB$16&lt;0.000001,0,IF($C223&gt;='H-32A-WP06 - Debt Service'!Y$25,'H-32A-WP06 - Debt Service'!Y$28/12,0)),"-")</f>
        <v>0</v>
      </c>
      <c r="AC223" s="359">
        <f>IFERROR(IF(-SUM(AC$21:AC222)+AC$16&lt;0.000001,0,IF($C223&gt;='H-32A-WP06 - Debt Service'!Z$25,'H-32A-WP06 - Debt Service'!Z$28/12,0)),"-")</f>
        <v>0</v>
      </c>
      <c r="AD223" s="359">
        <f>IFERROR(IF(-SUM(AD$21:AD222)+AD$16&lt;0.000001,0,IF($C223&gt;='H-32A-WP06 - Debt Service'!AB$25,'H-32A-WP06 - Debt Service'!AA$28/12,0)),"-")</f>
        <v>0</v>
      </c>
      <c r="AE223" s="359">
        <f>IFERROR(IF(-SUM(AE$21:AE222)+AE$16&lt;0.000001,0,IF($C223&gt;='H-32A-WP06 - Debt Service'!AC$25,'H-32A-WP06 - Debt Service'!AB$28/12,0)),"-")</f>
        <v>0</v>
      </c>
      <c r="AF223" s="359">
        <f>IFERROR(IF(-SUM(AF$21:AF222)+AF$16&lt;0.000001,0,IF($C223&gt;='H-32A-WP06 - Debt Service'!AD$25,'H-32A-WP06 - Debt Service'!AC$28/12,0)),"-")</f>
        <v>0</v>
      </c>
    </row>
    <row r="224" spans="2:32">
      <c r="B224" s="351">
        <f t="shared" si="13"/>
        <v>2035</v>
      </c>
      <c r="C224" s="368">
        <f t="shared" si="15"/>
        <v>49644</v>
      </c>
      <c r="D224" s="368"/>
      <c r="E224" s="359">
        <f>IFERROR(IF(-SUM(E$33:E223)+E$16&lt;0.000001,0,IF($C224&gt;='H-32A-WP06 - Debt Service'!C$25,'H-32A-WP06 - Debt Service'!C$28/12,0)),"-")</f>
        <v>0</v>
      </c>
      <c r="F224" s="359">
        <f>IFERROR(IF(-SUM(F$33:F223)+F$16&lt;0.000001,0,IF($C224&gt;='H-32A-WP06 - Debt Service'!D$25,'H-32A-WP06 - Debt Service'!D$28/12,0)),"-")</f>
        <v>0</v>
      </c>
      <c r="G224" s="359">
        <f>IFERROR(IF(-SUM(G$33:G223)+G$16&lt;0.000001,0,IF($C224&gt;='H-32A-WP06 - Debt Service'!E$25,'H-32A-WP06 - Debt Service'!E$28/12,0)),"-")</f>
        <v>0</v>
      </c>
      <c r="H224" s="359">
        <f>IFERROR(IF(-SUM(H$21:H223)+H$16&lt;0.000001,0,IF($C224&gt;='H-32A-WP06 - Debt Service'!F$25,'H-32A-WP06 - Debt Service'!F$28/12,0)),"-")</f>
        <v>0</v>
      </c>
      <c r="I224" s="359">
        <f>IFERROR(IF(-SUM(I$21:I223)+I$16&lt;0.000001,0,IF($C224&gt;='H-32A-WP06 - Debt Service'!G$25,'H-32A-WP06 - Debt Service'!G$28/12,0)),"-")</f>
        <v>0</v>
      </c>
      <c r="J224" s="359">
        <f>IFERROR(IF(-SUM(J$21:J223)+J$16&lt;0.000001,0,IF($C224&gt;='H-32A-WP06 - Debt Service'!H$25,'H-32A-WP06 - Debt Service'!H$28/12,0)),"-")</f>
        <v>0</v>
      </c>
      <c r="K224" s="359">
        <f>IFERROR(IF(-SUM(K$21:K223)+K$16&lt;0.000001,0,IF($C224&gt;='H-32A-WP06 - Debt Service'!I$25,'H-32A-WP06 - Debt Service'!I$28/12,0)),"-")</f>
        <v>0</v>
      </c>
      <c r="L224" s="359">
        <f>IFERROR(IF(-SUM(L$21:L223)+L$16&lt;0.000001,0,IF($C224&gt;='H-32A-WP06 - Debt Service'!J$25,'H-32A-WP06 - Debt Service'!J$28/12,0)),"-")</f>
        <v>0</v>
      </c>
      <c r="M224" s="359">
        <f>IFERROR(IF(-SUM(M$21:M223)+M$16&lt;0.000001,0,IF($C224&gt;='H-32A-WP06 - Debt Service'!K$25,'H-32A-WP06 - Debt Service'!K$28/12,0)),"-")</f>
        <v>0</v>
      </c>
      <c r="N224" s="359">
        <f>IFERROR(IF(-SUM(N$21:N223)+N$16&lt;0.000001,0,IF($C224&gt;='H-32A-WP06 - Debt Service'!L$25,'H-32A-WP06 - Debt Service'!L$28/12,0)),"-")</f>
        <v>0</v>
      </c>
      <c r="O224" s="359">
        <f>IFERROR(IF(-SUM(O$21:O223)+O$16&lt;0.000001,0,IF($C224&gt;='H-32A-WP06 - Debt Service'!M$25,'H-32A-WP06 - Debt Service'!M$28/12,0)),"-")</f>
        <v>0</v>
      </c>
      <c r="P224" s="359">
        <f>IFERROR(IF(-SUM(P$21:P223)+P$16&lt;0.000001,0,IF($C224&gt;='H-32A-WP06 - Debt Service'!N$25,'H-32A-WP06 - Debt Service'!N$28/12,0)),"-")</f>
        <v>0</v>
      </c>
      <c r="Q224" s="449"/>
      <c r="R224" s="351">
        <f t="shared" si="14"/>
        <v>2035</v>
      </c>
      <c r="S224" s="368">
        <f t="shared" si="16"/>
        <v>49644</v>
      </c>
      <c r="T224" s="368"/>
      <c r="U224" s="359">
        <f>IFERROR(IF(-SUM(U$33:U223)+U$16&lt;0.000001,0,IF($C224&gt;='H-32A-WP06 - Debt Service'!R$25,'H-32A-WP06 - Debt Service'!R$28/12,0)),"-")</f>
        <v>0</v>
      </c>
      <c r="V224" s="359">
        <f>IFERROR(IF(-SUM(V$21:V223)+V$16&lt;0.000001,0,IF($C224&gt;='H-32A-WP06 - Debt Service'!S$25,'H-32A-WP06 - Debt Service'!S$28/12,0)),"-")</f>
        <v>0</v>
      </c>
      <c r="W224" s="359">
        <f>IFERROR(IF(-SUM(W$21:W223)+W$16&lt;0.000001,0,IF($C224&gt;='H-32A-WP06 - Debt Service'!T$25,'H-32A-WP06 - Debt Service'!T$28/12,0)),"-")</f>
        <v>0</v>
      </c>
      <c r="X224" s="359">
        <f>IFERROR(IF(-SUM(X$21:X223)+X$16&lt;0.000001,0,IF($C224&gt;='H-32A-WP06 - Debt Service'!U$25,'H-32A-WP06 - Debt Service'!U$28/12,0)),"-")</f>
        <v>0</v>
      </c>
      <c r="Y224" s="359">
        <f>IFERROR(IF(-SUM(Y$21:Y223)+Y$16&lt;0.000001,0,IF($C224&gt;='H-32A-WP06 - Debt Service'!W$25,'H-32A-WP06 - Debt Service'!V$28/12,0)),"-")</f>
        <v>0</v>
      </c>
      <c r="Z224" s="359">
        <f>IFERROR(IF(-SUM(Z$21:Z223)+Z$16&lt;0.000001,0,IF($C224&gt;='H-32A-WP06 - Debt Service'!W$25,'H-32A-WP06 - Debt Service'!W$28/12,0)),"-")</f>
        <v>0</v>
      </c>
      <c r="AA224" s="359">
        <f>IFERROR(IF(-SUM(AA$21:AA223)+AA$16&lt;0.000001,0,IF($C224&gt;='H-32A-WP06 - Debt Service'!Y$25,'H-32A-WP06 - Debt Service'!X$28/12,0)),"-")</f>
        <v>0</v>
      </c>
      <c r="AB224" s="359">
        <f>IFERROR(IF(-SUM(AB$21:AB223)+AB$16&lt;0.000001,0,IF($C224&gt;='H-32A-WP06 - Debt Service'!Y$25,'H-32A-WP06 - Debt Service'!Y$28/12,0)),"-")</f>
        <v>0</v>
      </c>
      <c r="AC224" s="359">
        <f>IFERROR(IF(-SUM(AC$21:AC223)+AC$16&lt;0.000001,0,IF($C224&gt;='H-32A-WP06 - Debt Service'!Z$25,'H-32A-WP06 - Debt Service'!Z$28/12,0)),"-")</f>
        <v>0</v>
      </c>
      <c r="AD224" s="359">
        <f>IFERROR(IF(-SUM(AD$21:AD223)+AD$16&lt;0.000001,0,IF($C224&gt;='H-32A-WP06 - Debt Service'!AB$25,'H-32A-WP06 - Debt Service'!AA$28/12,0)),"-")</f>
        <v>0</v>
      </c>
      <c r="AE224" s="359">
        <f>IFERROR(IF(-SUM(AE$21:AE223)+AE$16&lt;0.000001,0,IF($C224&gt;='H-32A-WP06 - Debt Service'!AC$25,'H-32A-WP06 - Debt Service'!AB$28/12,0)),"-")</f>
        <v>0</v>
      </c>
      <c r="AF224" s="359">
        <f>IFERROR(IF(-SUM(AF$21:AF223)+AF$16&lt;0.000001,0,IF($C224&gt;='H-32A-WP06 - Debt Service'!AD$25,'H-32A-WP06 - Debt Service'!AC$28/12,0)),"-")</f>
        <v>0</v>
      </c>
    </row>
    <row r="225" spans="2:32">
      <c r="B225" s="351">
        <f t="shared" si="13"/>
        <v>2036</v>
      </c>
      <c r="C225" s="368">
        <f t="shared" si="15"/>
        <v>49675</v>
      </c>
      <c r="D225" s="368"/>
      <c r="E225" s="359">
        <f>IFERROR(IF(-SUM(E$33:E224)+E$16&lt;0.000001,0,IF($C225&gt;='H-32A-WP06 - Debt Service'!C$25,'H-32A-WP06 - Debt Service'!C$28/12,0)),"-")</f>
        <v>0</v>
      </c>
      <c r="F225" s="359">
        <f>IFERROR(IF(-SUM(F$33:F224)+F$16&lt;0.000001,0,IF($C225&gt;='H-32A-WP06 - Debt Service'!D$25,'H-32A-WP06 - Debt Service'!D$28/12,0)),"-")</f>
        <v>0</v>
      </c>
      <c r="G225" s="359">
        <f>IFERROR(IF(-SUM(G$33:G224)+G$16&lt;0.000001,0,IF($C225&gt;='H-32A-WP06 - Debt Service'!E$25,'H-32A-WP06 - Debt Service'!E$28/12,0)),"-")</f>
        <v>0</v>
      </c>
      <c r="H225" s="359">
        <f>IFERROR(IF(-SUM(H$21:H224)+H$16&lt;0.000001,0,IF($C225&gt;='H-32A-WP06 - Debt Service'!F$25,'H-32A-WP06 - Debt Service'!F$28/12,0)),"-")</f>
        <v>0</v>
      </c>
      <c r="I225" s="359">
        <f>IFERROR(IF(-SUM(I$21:I224)+I$16&lt;0.000001,0,IF($C225&gt;='H-32A-WP06 - Debt Service'!G$25,'H-32A-WP06 - Debt Service'!G$28/12,0)),"-")</f>
        <v>0</v>
      </c>
      <c r="J225" s="359">
        <f>IFERROR(IF(-SUM(J$21:J224)+J$16&lt;0.000001,0,IF($C225&gt;='H-32A-WP06 - Debt Service'!H$25,'H-32A-WP06 - Debt Service'!H$28/12,0)),"-")</f>
        <v>0</v>
      </c>
      <c r="K225" s="359">
        <f>IFERROR(IF(-SUM(K$21:K224)+K$16&lt;0.000001,0,IF($C225&gt;='H-32A-WP06 - Debt Service'!I$25,'H-32A-WP06 - Debt Service'!I$28/12,0)),"-")</f>
        <v>0</v>
      </c>
      <c r="L225" s="359">
        <f>IFERROR(IF(-SUM(L$21:L224)+L$16&lt;0.000001,0,IF($C225&gt;='H-32A-WP06 - Debt Service'!J$25,'H-32A-WP06 - Debt Service'!J$28/12,0)),"-")</f>
        <v>0</v>
      </c>
      <c r="M225" s="359">
        <f>IFERROR(IF(-SUM(M$21:M224)+M$16&lt;0.000001,0,IF($C225&gt;='H-32A-WP06 - Debt Service'!K$25,'H-32A-WP06 - Debt Service'!K$28/12,0)),"-")</f>
        <v>0</v>
      </c>
      <c r="N225" s="359">
        <f>IFERROR(IF(-SUM(N$21:N224)+N$16&lt;0.000001,0,IF($C225&gt;='H-32A-WP06 - Debt Service'!L$25,'H-32A-WP06 - Debt Service'!L$28/12,0)),"-")</f>
        <v>0</v>
      </c>
      <c r="O225" s="359">
        <f>IFERROR(IF(-SUM(O$21:O224)+O$16&lt;0.000001,0,IF($C225&gt;='H-32A-WP06 - Debt Service'!M$25,'H-32A-WP06 - Debt Service'!M$28/12,0)),"-")</f>
        <v>0</v>
      </c>
      <c r="P225" s="359">
        <f>IFERROR(IF(-SUM(P$21:P224)+P$16&lt;0.000001,0,IF($C225&gt;='H-32A-WP06 - Debt Service'!N$25,'H-32A-WP06 - Debt Service'!N$28/12,0)),"-")</f>
        <v>0</v>
      </c>
      <c r="Q225" s="449"/>
      <c r="R225" s="351">
        <f t="shared" si="14"/>
        <v>2036</v>
      </c>
      <c r="S225" s="368">
        <f t="shared" si="16"/>
        <v>49675</v>
      </c>
      <c r="T225" s="368"/>
      <c r="U225" s="359">
        <f>IFERROR(IF(-SUM(U$33:U224)+U$16&lt;0.000001,0,IF($C225&gt;='H-32A-WP06 - Debt Service'!R$25,'H-32A-WP06 - Debt Service'!R$28/12,0)),"-")</f>
        <v>0</v>
      </c>
      <c r="V225" s="359">
        <f>IFERROR(IF(-SUM(V$21:V224)+V$16&lt;0.000001,0,IF($C225&gt;='H-32A-WP06 - Debt Service'!S$25,'H-32A-WP06 - Debt Service'!S$28/12,0)),"-")</f>
        <v>0</v>
      </c>
      <c r="W225" s="359">
        <f>IFERROR(IF(-SUM(W$21:W224)+W$16&lt;0.000001,0,IF($C225&gt;='H-32A-WP06 - Debt Service'!T$25,'H-32A-WP06 - Debt Service'!T$28/12,0)),"-")</f>
        <v>0</v>
      </c>
      <c r="X225" s="359">
        <f>IFERROR(IF(-SUM(X$21:X224)+X$16&lt;0.000001,0,IF($C225&gt;='H-32A-WP06 - Debt Service'!U$25,'H-32A-WP06 - Debt Service'!U$28/12,0)),"-")</f>
        <v>0</v>
      </c>
      <c r="Y225" s="359">
        <f>IFERROR(IF(-SUM(Y$21:Y224)+Y$16&lt;0.000001,0,IF($C225&gt;='H-32A-WP06 - Debt Service'!W$25,'H-32A-WP06 - Debt Service'!V$28/12,0)),"-")</f>
        <v>0</v>
      </c>
      <c r="Z225" s="359">
        <f>IFERROR(IF(-SUM(Z$21:Z224)+Z$16&lt;0.000001,0,IF($C225&gt;='H-32A-WP06 - Debt Service'!W$25,'H-32A-WP06 - Debt Service'!W$28/12,0)),"-")</f>
        <v>0</v>
      </c>
      <c r="AA225" s="359">
        <f>IFERROR(IF(-SUM(AA$21:AA224)+AA$16&lt;0.000001,0,IF($C225&gt;='H-32A-WP06 - Debt Service'!Y$25,'H-32A-WP06 - Debt Service'!X$28/12,0)),"-")</f>
        <v>0</v>
      </c>
      <c r="AB225" s="359">
        <f>IFERROR(IF(-SUM(AB$21:AB224)+AB$16&lt;0.000001,0,IF($C225&gt;='H-32A-WP06 - Debt Service'!Y$25,'H-32A-WP06 - Debt Service'!Y$28/12,0)),"-")</f>
        <v>0</v>
      </c>
      <c r="AC225" s="359">
        <f>IFERROR(IF(-SUM(AC$21:AC224)+AC$16&lt;0.000001,0,IF($C225&gt;='H-32A-WP06 - Debt Service'!Z$25,'H-32A-WP06 - Debt Service'!Z$28/12,0)),"-")</f>
        <v>0</v>
      </c>
      <c r="AD225" s="359">
        <f>IFERROR(IF(-SUM(AD$21:AD224)+AD$16&lt;0.000001,0,IF($C225&gt;='H-32A-WP06 - Debt Service'!AB$25,'H-32A-WP06 - Debt Service'!AA$28/12,0)),"-")</f>
        <v>0</v>
      </c>
      <c r="AE225" s="359">
        <f>IFERROR(IF(-SUM(AE$21:AE224)+AE$16&lt;0.000001,0,IF($C225&gt;='H-32A-WP06 - Debt Service'!AC$25,'H-32A-WP06 - Debt Service'!AB$28/12,0)),"-")</f>
        <v>0</v>
      </c>
      <c r="AF225" s="359">
        <f>IFERROR(IF(-SUM(AF$21:AF224)+AF$16&lt;0.000001,0,IF($C225&gt;='H-32A-WP06 - Debt Service'!AD$25,'H-32A-WP06 - Debt Service'!AC$28/12,0)),"-")</f>
        <v>0</v>
      </c>
    </row>
    <row r="226" spans="2:32">
      <c r="B226" s="351">
        <f t="shared" si="13"/>
        <v>2036</v>
      </c>
      <c r="C226" s="368">
        <f t="shared" si="15"/>
        <v>49706</v>
      </c>
      <c r="D226" s="368"/>
      <c r="E226" s="359">
        <f>IFERROR(IF(-SUM(E$33:E225)+E$16&lt;0.000001,0,IF($C226&gt;='H-32A-WP06 - Debt Service'!C$25,'H-32A-WP06 - Debt Service'!C$28/12,0)),"-")</f>
        <v>0</v>
      </c>
      <c r="F226" s="359">
        <f>IFERROR(IF(-SUM(F$33:F225)+F$16&lt;0.000001,0,IF($C226&gt;='H-32A-WP06 - Debt Service'!D$25,'H-32A-WP06 - Debt Service'!D$28/12,0)),"-")</f>
        <v>0</v>
      </c>
      <c r="G226" s="359">
        <f>IFERROR(IF(-SUM(G$33:G225)+G$16&lt;0.000001,0,IF($C226&gt;='H-32A-WP06 - Debt Service'!E$25,'H-32A-WP06 - Debt Service'!E$28/12,0)),"-")</f>
        <v>0</v>
      </c>
      <c r="H226" s="359">
        <f>IFERROR(IF(-SUM(H$21:H225)+H$16&lt;0.000001,0,IF($C226&gt;='H-32A-WP06 - Debt Service'!F$25,'H-32A-WP06 - Debt Service'!F$28/12,0)),"-")</f>
        <v>0</v>
      </c>
      <c r="I226" s="359">
        <f>IFERROR(IF(-SUM(I$21:I225)+I$16&lt;0.000001,0,IF($C226&gt;='H-32A-WP06 - Debt Service'!G$25,'H-32A-WP06 - Debt Service'!G$28/12,0)),"-")</f>
        <v>0</v>
      </c>
      <c r="J226" s="359">
        <f>IFERROR(IF(-SUM(J$21:J225)+J$16&lt;0.000001,0,IF($C226&gt;='H-32A-WP06 - Debt Service'!H$25,'H-32A-WP06 - Debt Service'!H$28/12,0)),"-")</f>
        <v>0</v>
      </c>
      <c r="K226" s="359">
        <f>IFERROR(IF(-SUM(K$21:K225)+K$16&lt;0.000001,0,IF($C226&gt;='H-32A-WP06 - Debt Service'!I$25,'H-32A-WP06 - Debt Service'!I$28/12,0)),"-")</f>
        <v>0</v>
      </c>
      <c r="L226" s="359">
        <f>IFERROR(IF(-SUM(L$21:L225)+L$16&lt;0.000001,0,IF($C226&gt;='H-32A-WP06 - Debt Service'!J$25,'H-32A-WP06 - Debt Service'!J$28/12,0)),"-")</f>
        <v>0</v>
      </c>
      <c r="M226" s="359">
        <f>IFERROR(IF(-SUM(M$21:M225)+M$16&lt;0.000001,0,IF($C226&gt;='H-32A-WP06 - Debt Service'!K$25,'H-32A-WP06 - Debt Service'!K$28/12,0)),"-")</f>
        <v>0</v>
      </c>
      <c r="N226" s="359">
        <f>IFERROR(IF(-SUM(N$21:N225)+N$16&lt;0.000001,0,IF($C226&gt;='H-32A-WP06 - Debt Service'!L$25,'H-32A-WP06 - Debt Service'!L$28/12,0)),"-")</f>
        <v>0</v>
      </c>
      <c r="O226" s="359">
        <f>IFERROR(IF(-SUM(O$21:O225)+O$16&lt;0.000001,0,IF($C226&gt;='H-32A-WP06 - Debt Service'!M$25,'H-32A-WP06 - Debt Service'!M$28/12,0)),"-")</f>
        <v>0</v>
      </c>
      <c r="P226" s="359">
        <f>IFERROR(IF(-SUM(P$21:P225)+P$16&lt;0.000001,0,IF($C226&gt;='H-32A-WP06 - Debt Service'!N$25,'H-32A-WP06 - Debt Service'!N$28/12,0)),"-")</f>
        <v>0</v>
      </c>
      <c r="Q226" s="449"/>
      <c r="R226" s="351">
        <f t="shared" si="14"/>
        <v>2036</v>
      </c>
      <c r="S226" s="368">
        <f t="shared" si="16"/>
        <v>49706</v>
      </c>
      <c r="T226" s="368"/>
      <c r="U226" s="359">
        <f>IFERROR(IF(-SUM(U$33:U225)+U$16&lt;0.000001,0,IF($C226&gt;='H-32A-WP06 - Debt Service'!R$25,'H-32A-WP06 - Debt Service'!R$28/12,0)),"-")</f>
        <v>0</v>
      </c>
      <c r="V226" s="359">
        <f>IFERROR(IF(-SUM(V$21:V225)+V$16&lt;0.000001,0,IF($C226&gt;='H-32A-WP06 - Debt Service'!S$25,'H-32A-WP06 - Debt Service'!S$28/12,0)),"-")</f>
        <v>0</v>
      </c>
      <c r="W226" s="359">
        <f>IFERROR(IF(-SUM(W$21:W225)+W$16&lt;0.000001,0,IF($C226&gt;='H-32A-WP06 - Debt Service'!T$25,'H-32A-WP06 - Debt Service'!T$28/12,0)),"-")</f>
        <v>0</v>
      </c>
      <c r="X226" s="359">
        <f>IFERROR(IF(-SUM(X$21:X225)+X$16&lt;0.000001,0,IF($C226&gt;='H-32A-WP06 - Debt Service'!U$25,'H-32A-WP06 - Debt Service'!U$28/12,0)),"-")</f>
        <v>0</v>
      </c>
      <c r="Y226" s="359">
        <f>IFERROR(IF(-SUM(Y$21:Y225)+Y$16&lt;0.000001,0,IF($C226&gt;='H-32A-WP06 - Debt Service'!W$25,'H-32A-WP06 - Debt Service'!V$28/12,0)),"-")</f>
        <v>0</v>
      </c>
      <c r="Z226" s="359">
        <f>IFERROR(IF(-SUM(Z$21:Z225)+Z$16&lt;0.000001,0,IF($C226&gt;='H-32A-WP06 - Debt Service'!W$25,'H-32A-WP06 - Debt Service'!W$28/12,0)),"-")</f>
        <v>0</v>
      </c>
      <c r="AA226" s="359">
        <f>IFERROR(IF(-SUM(AA$21:AA225)+AA$16&lt;0.000001,0,IF($C226&gt;='H-32A-WP06 - Debt Service'!Y$25,'H-32A-WP06 - Debt Service'!X$28/12,0)),"-")</f>
        <v>0</v>
      </c>
      <c r="AB226" s="359">
        <f>IFERROR(IF(-SUM(AB$21:AB225)+AB$16&lt;0.000001,0,IF($C226&gt;='H-32A-WP06 - Debt Service'!Y$25,'H-32A-WP06 - Debt Service'!Y$28/12,0)),"-")</f>
        <v>0</v>
      </c>
      <c r="AC226" s="359">
        <f>IFERROR(IF(-SUM(AC$21:AC225)+AC$16&lt;0.000001,0,IF($C226&gt;='H-32A-WP06 - Debt Service'!Z$25,'H-32A-WP06 - Debt Service'!Z$28/12,0)),"-")</f>
        <v>0</v>
      </c>
      <c r="AD226" s="359">
        <f>IFERROR(IF(-SUM(AD$21:AD225)+AD$16&lt;0.000001,0,IF($C226&gt;='H-32A-WP06 - Debt Service'!AB$25,'H-32A-WP06 - Debt Service'!AA$28/12,0)),"-")</f>
        <v>0</v>
      </c>
      <c r="AE226" s="359">
        <f>IFERROR(IF(-SUM(AE$21:AE225)+AE$16&lt;0.000001,0,IF($C226&gt;='H-32A-WP06 - Debt Service'!AC$25,'H-32A-WP06 - Debt Service'!AB$28/12,0)),"-")</f>
        <v>0</v>
      </c>
      <c r="AF226" s="359">
        <f>IFERROR(IF(-SUM(AF$21:AF225)+AF$16&lt;0.000001,0,IF($C226&gt;='H-32A-WP06 - Debt Service'!AD$25,'H-32A-WP06 - Debt Service'!AC$28/12,0)),"-")</f>
        <v>0</v>
      </c>
    </row>
    <row r="227" spans="2:32">
      <c r="B227" s="351">
        <f t="shared" si="13"/>
        <v>2036</v>
      </c>
      <c r="C227" s="368">
        <f t="shared" si="15"/>
        <v>49735</v>
      </c>
      <c r="D227" s="368"/>
      <c r="E227" s="359">
        <f>IFERROR(IF(-SUM(E$33:E226)+E$16&lt;0.000001,0,IF($C227&gt;='H-32A-WP06 - Debt Service'!C$25,'H-32A-WP06 - Debt Service'!C$28/12,0)),"-")</f>
        <v>0</v>
      </c>
      <c r="F227" s="359">
        <f>IFERROR(IF(-SUM(F$33:F226)+F$16&lt;0.000001,0,IF($C227&gt;='H-32A-WP06 - Debt Service'!D$25,'H-32A-WP06 - Debt Service'!D$28/12,0)),"-")</f>
        <v>0</v>
      </c>
      <c r="G227" s="359">
        <f>IFERROR(IF(-SUM(G$33:G226)+G$16&lt;0.000001,0,IF($C227&gt;='H-32A-WP06 - Debt Service'!E$25,'H-32A-WP06 - Debt Service'!E$28/12,0)),"-")</f>
        <v>0</v>
      </c>
      <c r="H227" s="359">
        <f>IFERROR(IF(-SUM(H$21:H226)+H$16&lt;0.000001,0,IF($C227&gt;='H-32A-WP06 - Debt Service'!F$25,'H-32A-WP06 - Debt Service'!F$28/12,0)),"-")</f>
        <v>0</v>
      </c>
      <c r="I227" s="359">
        <f>IFERROR(IF(-SUM(I$21:I226)+I$16&lt;0.000001,0,IF($C227&gt;='H-32A-WP06 - Debt Service'!G$25,'H-32A-WP06 - Debt Service'!G$28/12,0)),"-")</f>
        <v>0</v>
      </c>
      <c r="J227" s="359">
        <f>IFERROR(IF(-SUM(J$21:J226)+J$16&lt;0.000001,0,IF($C227&gt;='H-32A-WP06 - Debt Service'!H$25,'H-32A-WP06 - Debt Service'!H$28/12,0)),"-")</f>
        <v>0</v>
      </c>
      <c r="K227" s="359">
        <f>IFERROR(IF(-SUM(K$21:K226)+K$16&lt;0.000001,0,IF($C227&gt;='H-32A-WP06 - Debt Service'!I$25,'H-32A-WP06 - Debt Service'!I$28/12,0)),"-")</f>
        <v>0</v>
      </c>
      <c r="L227" s="359">
        <f>IFERROR(IF(-SUM(L$21:L226)+L$16&lt;0.000001,0,IF($C227&gt;='H-32A-WP06 - Debt Service'!J$25,'H-32A-WP06 - Debt Service'!J$28/12,0)),"-")</f>
        <v>0</v>
      </c>
      <c r="M227" s="359">
        <f>IFERROR(IF(-SUM(M$21:M226)+M$16&lt;0.000001,0,IF($C227&gt;='H-32A-WP06 - Debt Service'!K$25,'H-32A-WP06 - Debt Service'!K$28/12,0)),"-")</f>
        <v>0</v>
      </c>
      <c r="N227" s="359">
        <f>IFERROR(IF(-SUM(N$21:N226)+N$16&lt;0.000001,0,IF($C227&gt;='H-32A-WP06 - Debt Service'!L$25,'H-32A-WP06 - Debt Service'!L$28/12,0)),"-")</f>
        <v>0</v>
      </c>
      <c r="O227" s="359">
        <f>IFERROR(IF(-SUM(O$21:O226)+O$16&lt;0.000001,0,IF($C227&gt;='H-32A-WP06 - Debt Service'!M$25,'H-32A-WP06 - Debt Service'!M$28/12,0)),"-")</f>
        <v>0</v>
      </c>
      <c r="P227" s="359">
        <f>IFERROR(IF(-SUM(P$21:P226)+P$16&lt;0.000001,0,IF($C227&gt;='H-32A-WP06 - Debt Service'!N$25,'H-32A-WP06 - Debt Service'!N$28/12,0)),"-")</f>
        <v>0</v>
      </c>
      <c r="Q227" s="449"/>
      <c r="R227" s="351">
        <f t="shared" si="14"/>
        <v>2036</v>
      </c>
      <c r="S227" s="368">
        <f t="shared" si="16"/>
        <v>49735</v>
      </c>
      <c r="T227" s="368"/>
      <c r="U227" s="359">
        <f>IFERROR(IF(-SUM(U$33:U226)+U$16&lt;0.000001,0,IF($C227&gt;='H-32A-WP06 - Debt Service'!R$25,'H-32A-WP06 - Debt Service'!R$28/12,0)),"-")</f>
        <v>0</v>
      </c>
      <c r="V227" s="359">
        <f>IFERROR(IF(-SUM(V$21:V226)+V$16&lt;0.000001,0,IF($C227&gt;='H-32A-WP06 - Debt Service'!S$25,'H-32A-WP06 - Debt Service'!S$28/12,0)),"-")</f>
        <v>0</v>
      </c>
      <c r="W227" s="359">
        <f>IFERROR(IF(-SUM(W$21:W226)+W$16&lt;0.000001,0,IF($C227&gt;='H-32A-WP06 - Debt Service'!T$25,'H-32A-WP06 - Debt Service'!T$28/12,0)),"-")</f>
        <v>0</v>
      </c>
      <c r="X227" s="359">
        <f>IFERROR(IF(-SUM(X$21:X226)+X$16&lt;0.000001,0,IF($C227&gt;='H-32A-WP06 - Debt Service'!U$25,'H-32A-WP06 - Debt Service'!U$28/12,0)),"-")</f>
        <v>0</v>
      </c>
      <c r="Y227" s="359">
        <f>IFERROR(IF(-SUM(Y$21:Y226)+Y$16&lt;0.000001,0,IF($C227&gt;='H-32A-WP06 - Debt Service'!W$25,'H-32A-WP06 - Debt Service'!V$28/12,0)),"-")</f>
        <v>0</v>
      </c>
      <c r="Z227" s="359">
        <f>IFERROR(IF(-SUM(Z$21:Z226)+Z$16&lt;0.000001,0,IF($C227&gt;='H-32A-WP06 - Debt Service'!W$25,'H-32A-WP06 - Debt Service'!W$28/12,0)),"-")</f>
        <v>0</v>
      </c>
      <c r="AA227" s="359">
        <f>IFERROR(IF(-SUM(AA$21:AA226)+AA$16&lt;0.000001,0,IF($C227&gt;='H-32A-WP06 - Debt Service'!Y$25,'H-32A-WP06 - Debt Service'!X$28/12,0)),"-")</f>
        <v>0</v>
      </c>
      <c r="AB227" s="359">
        <f>IFERROR(IF(-SUM(AB$21:AB226)+AB$16&lt;0.000001,0,IF($C227&gt;='H-32A-WP06 - Debt Service'!Y$25,'H-32A-WP06 - Debt Service'!Y$28/12,0)),"-")</f>
        <v>0</v>
      </c>
      <c r="AC227" s="359">
        <f>IFERROR(IF(-SUM(AC$21:AC226)+AC$16&lt;0.000001,0,IF($C227&gt;='H-32A-WP06 - Debt Service'!Z$25,'H-32A-WP06 - Debt Service'!Z$28/12,0)),"-")</f>
        <v>0</v>
      </c>
      <c r="AD227" s="359">
        <f>IFERROR(IF(-SUM(AD$21:AD226)+AD$16&lt;0.000001,0,IF($C227&gt;='H-32A-WP06 - Debt Service'!AB$25,'H-32A-WP06 - Debt Service'!AA$28/12,0)),"-")</f>
        <v>0</v>
      </c>
      <c r="AE227" s="359">
        <f>IFERROR(IF(-SUM(AE$21:AE226)+AE$16&lt;0.000001,0,IF($C227&gt;='H-32A-WP06 - Debt Service'!AC$25,'H-32A-WP06 - Debt Service'!AB$28/12,0)),"-")</f>
        <v>0</v>
      </c>
      <c r="AF227" s="359">
        <f>IFERROR(IF(-SUM(AF$21:AF226)+AF$16&lt;0.000001,0,IF($C227&gt;='H-32A-WP06 - Debt Service'!AD$25,'H-32A-WP06 - Debt Service'!AC$28/12,0)),"-")</f>
        <v>0</v>
      </c>
    </row>
    <row r="228" spans="2:32">
      <c r="B228" s="351">
        <f t="shared" si="13"/>
        <v>2036</v>
      </c>
      <c r="C228" s="368">
        <f t="shared" si="15"/>
        <v>49766</v>
      </c>
      <c r="D228" s="368"/>
      <c r="E228" s="359">
        <f>IFERROR(IF(-SUM(E$33:E227)+E$16&lt;0.000001,0,IF($C228&gt;='H-32A-WP06 - Debt Service'!C$25,'H-32A-WP06 - Debt Service'!C$28/12,0)),"-")</f>
        <v>0</v>
      </c>
      <c r="F228" s="359">
        <f>IFERROR(IF(-SUM(F$33:F227)+F$16&lt;0.000001,0,IF($C228&gt;='H-32A-WP06 - Debt Service'!D$25,'H-32A-WP06 - Debt Service'!D$28/12,0)),"-")</f>
        <v>0</v>
      </c>
      <c r="G228" s="359">
        <f>IFERROR(IF(-SUM(G$33:G227)+G$16&lt;0.000001,0,IF($C228&gt;='H-32A-WP06 - Debt Service'!E$25,'H-32A-WP06 - Debt Service'!E$28/12,0)),"-")</f>
        <v>0</v>
      </c>
      <c r="H228" s="359">
        <f>IFERROR(IF(-SUM(H$21:H227)+H$16&lt;0.000001,0,IF($C228&gt;='H-32A-WP06 - Debt Service'!F$25,'H-32A-WP06 - Debt Service'!F$28/12,0)),"-")</f>
        <v>0</v>
      </c>
      <c r="I228" s="359">
        <f>IFERROR(IF(-SUM(I$21:I227)+I$16&lt;0.000001,0,IF($C228&gt;='H-32A-WP06 - Debt Service'!G$25,'H-32A-WP06 - Debt Service'!G$28/12,0)),"-")</f>
        <v>0</v>
      </c>
      <c r="J228" s="359">
        <f>IFERROR(IF(-SUM(J$21:J227)+J$16&lt;0.000001,0,IF($C228&gt;='H-32A-WP06 - Debt Service'!H$25,'H-32A-WP06 - Debt Service'!H$28/12,0)),"-")</f>
        <v>0</v>
      </c>
      <c r="K228" s="359">
        <f>IFERROR(IF(-SUM(K$21:K227)+K$16&lt;0.000001,0,IF($C228&gt;='H-32A-WP06 - Debt Service'!I$25,'H-32A-WP06 - Debt Service'!I$28/12,0)),"-")</f>
        <v>0</v>
      </c>
      <c r="L228" s="359">
        <f>IFERROR(IF(-SUM(L$21:L227)+L$16&lt;0.000001,0,IF($C228&gt;='H-32A-WP06 - Debt Service'!J$25,'H-32A-WP06 - Debt Service'!J$28/12,0)),"-")</f>
        <v>0</v>
      </c>
      <c r="M228" s="359">
        <f>IFERROR(IF(-SUM(M$21:M227)+M$16&lt;0.000001,0,IF($C228&gt;='H-32A-WP06 - Debt Service'!K$25,'H-32A-WP06 - Debt Service'!K$28/12,0)),"-")</f>
        <v>0</v>
      </c>
      <c r="N228" s="359">
        <f>IFERROR(IF(-SUM(N$21:N227)+N$16&lt;0.000001,0,IF($C228&gt;='H-32A-WP06 - Debt Service'!L$25,'H-32A-WP06 - Debt Service'!L$28/12,0)),"-")</f>
        <v>0</v>
      </c>
      <c r="O228" s="359">
        <f>IFERROR(IF(-SUM(O$21:O227)+O$16&lt;0.000001,0,IF($C228&gt;='H-32A-WP06 - Debt Service'!M$25,'H-32A-WP06 - Debt Service'!M$28/12,0)),"-")</f>
        <v>0</v>
      </c>
      <c r="P228" s="359">
        <f>IFERROR(IF(-SUM(P$21:P227)+P$16&lt;0.000001,0,IF($C228&gt;='H-32A-WP06 - Debt Service'!N$25,'H-32A-WP06 - Debt Service'!N$28/12,0)),"-")</f>
        <v>0</v>
      </c>
      <c r="Q228" s="449"/>
      <c r="R228" s="351">
        <f t="shared" si="14"/>
        <v>2036</v>
      </c>
      <c r="S228" s="368">
        <f t="shared" si="16"/>
        <v>49766</v>
      </c>
      <c r="T228" s="368"/>
      <c r="U228" s="359">
        <f>IFERROR(IF(-SUM(U$33:U227)+U$16&lt;0.000001,0,IF($C228&gt;='H-32A-WP06 - Debt Service'!R$25,'H-32A-WP06 - Debt Service'!R$28/12,0)),"-")</f>
        <v>0</v>
      </c>
      <c r="V228" s="359">
        <f>IFERROR(IF(-SUM(V$21:V227)+V$16&lt;0.000001,0,IF($C228&gt;='H-32A-WP06 - Debt Service'!S$25,'H-32A-WP06 - Debt Service'!S$28/12,0)),"-")</f>
        <v>0</v>
      </c>
      <c r="W228" s="359">
        <f>IFERROR(IF(-SUM(W$21:W227)+W$16&lt;0.000001,0,IF($C228&gt;='H-32A-WP06 - Debt Service'!T$25,'H-32A-WP06 - Debt Service'!T$28/12,0)),"-")</f>
        <v>0</v>
      </c>
      <c r="X228" s="359">
        <f>IFERROR(IF(-SUM(X$21:X227)+X$16&lt;0.000001,0,IF($C228&gt;='H-32A-WP06 - Debt Service'!U$25,'H-32A-WP06 - Debt Service'!U$28/12,0)),"-")</f>
        <v>0</v>
      </c>
      <c r="Y228" s="359">
        <f>IFERROR(IF(-SUM(Y$21:Y227)+Y$16&lt;0.000001,0,IF($C228&gt;='H-32A-WP06 - Debt Service'!W$25,'H-32A-WP06 - Debt Service'!V$28/12,0)),"-")</f>
        <v>0</v>
      </c>
      <c r="Z228" s="359">
        <f>IFERROR(IF(-SUM(Z$21:Z227)+Z$16&lt;0.000001,0,IF($C228&gt;='H-32A-WP06 - Debt Service'!W$25,'H-32A-WP06 - Debt Service'!W$28/12,0)),"-")</f>
        <v>0</v>
      </c>
      <c r="AA228" s="359">
        <f>IFERROR(IF(-SUM(AA$21:AA227)+AA$16&lt;0.000001,0,IF($C228&gt;='H-32A-WP06 - Debt Service'!Y$25,'H-32A-WP06 - Debt Service'!X$28/12,0)),"-")</f>
        <v>0</v>
      </c>
      <c r="AB228" s="359">
        <f>IFERROR(IF(-SUM(AB$21:AB227)+AB$16&lt;0.000001,0,IF($C228&gt;='H-32A-WP06 - Debt Service'!Y$25,'H-32A-WP06 - Debt Service'!Y$28/12,0)),"-")</f>
        <v>0</v>
      </c>
      <c r="AC228" s="359">
        <f>IFERROR(IF(-SUM(AC$21:AC227)+AC$16&lt;0.000001,0,IF($C228&gt;='H-32A-WP06 - Debt Service'!Z$25,'H-32A-WP06 - Debt Service'!Z$28/12,0)),"-")</f>
        <v>0</v>
      </c>
      <c r="AD228" s="359">
        <f>IFERROR(IF(-SUM(AD$21:AD227)+AD$16&lt;0.000001,0,IF($C228&gt;='H-32A-WP06 - Debt Service'!AB$25,'H-32A-WP06 - Debt Service'!AA$28/12,0)),"-")</f>
        <v>0</v>
      </c>
      <c r="AE228" s="359">
        <f>IFERROR(IF(-SUM(AE$21:AE227)+AE$16&lt;0.000001,0,IF($C228&gt;='H-32A-WP06 - Debt Service'!AC$25,'H-32A-WP06 - Debt Service'!AB$28/12,0)),"-")</f>
        <v>0</v>
      </c>
      <c r="AF228" s="359">
        <f>IFERROR(IF(-SUM(AF$21:AF227)+AF$16&lt;0.000001,0,IF($C228&gt;='H-32A-WP06 - Debt Service'!AD$25,'H-32A-WP06 - Debt Service'!AC$28/12,0)),"-")</f>
        <v>0</v>
      </c>
    </row>
    <row r="229" spans="2:32">
      <c r="B229" s="351">
        <f t="shared" si="13"/>
        <v>2036</v>
      </c>
      <c r="C229" s="368">
        <f t="shared" si="15"/>
        <v>49796</v>
      </c>
      <c r="D229" s="368"/>
      <c r="E229" s="359">
        <f>IFERROR(IF(-SUM(E$33:E228)+E$16&lt;0.000001,0,IF($C229&gt;='H-32A-WP06 - Debt Service'!C$25,'H-32A-WP06 - Debt Service'!C$28/12,0)),"-")</f>
        <v>0</v>
      </c>
      <c r="F229" s="359">
        <f>IFERROR(IF(-SUM(F$33:F228)+F$16&lt;0.000001,0,IF($C229&gt;='H-32A-WP06 - Debt Service'!D$25,'H-32A-WP06 - Debt Service'!D$28/12,0)),"-")</f>
        <v>0</v>
      </c>
      <c r="G229" s="359">
        <f>IFERROR(IF(-SUM(G$33:G228)+G$16&lt;0.000001,0,IF($C229&gt;='H-32A-WP06 - Debt Service'!E$25,'H-32A-WP06 - Debt Service'!E$28/12,0)),"-")</f>
        <v>0</v>
      </c>
      <c r="H229" s="359">
        <f>IFERROR(IF(-SUM(H$21:H228)+H$16&lt;0.000001,0,IF($C229&gt;='H-32A-WP06 - Debt Service'!F$25,'H-32A-WP06 - Debt Service'!F$28/12,0)),"-")</f>
        <v>0</v>
      </c>
      <c r="I229" s="359">
        <f>IFERROR(IF(-SUM(I$21:I228)+I$16&lt;0.000001,0,IF($C229&gt;='H-32A-WP06 - Debt Service'!G$25,'H-32A-WP06 - Debt Service'!G$28/12,0)),"-")</f>
        <v>0</v>
      </c>
      <c r="J229" s="359">
        <f>IFERROR(IF(-SUM(J$21:J228)+J$16&lt;0.000001,0,IF($C229&gt;='H-32A-WP06 - Debt Service'!H$25,'H-32A-WP06 - Debt Service'!H$28/12,0)),"-")</f>
        <v>0</v>
      </c>
      <c r="K229" s="359">
        <f>IFERROR(IF(-SUM(K$21:K228)+K$16&lt;0.000001,0,IF($C229&gt;='H-32A-WP06 - Debt Service'!I$25,'H-32A-WP06 - Debt Service'!I$28/12,0)),"-")</f>
        <v>0</v>
      </c>
      <c r="L229" s="359">
        <f>IFERROR(IF(-SUM(L$21:L228)+L$16&lt;0.000001,0,IF($C229&gt;='H-32A-WP06 - Debt Service'!J$25,'H-32A-WP06 - Debt Service'!J$28/12,0)),"-")</f>
        <v>0</v>
      </c>
      <c r="M229" s="359">
        <f>IFERROR(IF(-SUM(M$21:M228)+M$16&lt;0.000001,0,IF($C229&gt;='H-32A-WP06 - Debt Service'!K$25,'H-32A-WP06 - Debt Service'!K$28/12,0)),"-")</f>
        <v>0</v>
      </c>
      <c r="N229" s="359">
        <f>IFERROR(IF(-SUM(N$21:N228)+N$16&lt;0.000001,0,IF($C229&gt;='H-32A-WP06 - Debt Service'!L$25,'H-32A-WP06 - Debt Service'!L$28/12,0)),"-")</f>
        <v>0</v>
      </c>
      <c r="O229" s="359">
        <f>IFERROR(IF(-SUM(O$21:O228)+O$16&lt;0.000001,0,IF($C229&gt;='H-32A-WP06 - Debt Service'!M$25,'H-32A-WP06 - Debt Service'!M$28/12,0)),"-")</f>
        <v>0</v>
      </c>
      <c r="P229" s="359">
        <f>IFERROR(IF(-SUM(P$21:P228)+P$16&lt;0.000001,0,IF($C229&gt;='H-32A-WP06 - Debt Service'!N$25,'H-32A-WP06 - Debt Service'!N$28/12,0)),"-")</f>
        <v>0</v>
      </c>
      <c r="Q229" s="449"/>
      <c r="R229" s="351">
        <f t="shared" si="14"/>
        <v>2036</v>
      </c>
      <c r="S229" s="368">
        <f t="shared" si="16"/>
        <v>49796</v>
      </c>
      <c r="T229" s="368"/>
      <c r="U229" s="359">
        <f>IFERROR(IF(-SUM(U$33:U228)+U$16&lt;0.000001,0,IF($C229&gt;='H-32A-WP06 - Debt Service'!R$25,'H-32A-WP06 - Debt Service'!R$28/12,0)),"-")</f>
        <v>0</v>
      </c>
      <c r="V229" s="359">
        <f>IFERROR(IF(-SUM(V$21:V228)+V$16&lt;0.000001,0,IF($C229&gt;='H-32A-WP06 - Debt Service'!S$25,'H-32A-WP06 - Debt Service'!S$28/12,0)),"-")</f>
        <v>0</v>
      </c>
      <c r="W229" s="359">
        <f>IFERROR(IF(-SUM(W$21:W228)+W$16&lt;0.000001,0,IF($C229&gt;='H-32A-WP06 - Debt Service'!T$25,'H-32A-WP06 - Debt Service'!T$28/12,0)),"-")</f>
        <v>0</v>
      </c>
      <c r="X229" s="359">
        <f>IFERROR(IF(-SUM(X$21:X228)+X$16&lt;0.000001,0,IF($C229&gt;='H-32A-WP06 - Debt Service'!U$25,'H-32A-WP06 - Debt Service'!U$28/12,0)),"-")</f>
        <v>0</v>
      </c>
      <c r="Y229" s="359">
        <f>IFERROR(IF(-SUM(Y$21:Y228)+Y$16&lt;0.000001,0,IF($C229&gt;='H-32A-WP06 - Debt Service'!W$25,'H-32A-WP06 - Debt Service'!V$28/12,0)),"-")</f>
        <v>0</v>
      </c>
      <c r="Z229" s="359">
        <f>IFERROR(IF(-SUM(Z$21:Z228)+Z$16&lt;0.000001,0,IF($C229&gt;='H-32A-WP06 - Debt Service'!W$25,'H-32A-WP06 - Debt Service'!W$28/12,0)),"-")</f>
        <v>0</v>
      </c>
      <c r="AA229" s="359">
        <f>IFERROR(IF(-SUM(AA$21:AA228)+AA$16&lt;0.000001,0,IF($C229&gt;='H-32A-WP06 - Debt Service'!Y$25,'H-32A-WP06 - Debt Service'!X$28/12,0)),"-")</f>
        <v>0</v>
      </c>
      <c r="AB229" s="359">
        <f>IFERROR(IF(-SUM(AB$21:AB228)+AB$16&lt;0.000001,0,IF($C229&gt;='H-32A-WP06 - Debt Service'!Y$25,'H-32A-WP06 - Debt Service'!Y$28/12,0)),"-")</f>
        <v>0</v>
      </c>
      <c r="AC229" s="359">
        <f>IFERROR(IF(-SUM(AC$21:AC228)+AC$16&lt;0.000001,0,IF($C229&gt;='H-32A-WP06 - Debt Service'!Z$25,'H-32A-WP06 - Debt Service'!Z$28/12,0)),"-")</f>
        <v>0</v>
      </c>
      <c r="AD229" s="359">
        <f>IFERROR(IF(-SUM(AD$21:AD228)+AD$16&lt;0.000001,0,IF($C229&gt;='H-32A-WP06 - Debt Service'!AB$25,'H-32A-WP06 - Debt Service'!AA$28/12,0)),"-")</f>
        <v>0</v>
      </c>
      <c r="AE229" s="359">
        <f>IFERROR(IF(-SUM(AE$21:AE228)+AE$16&lt;0.000001,0,IF($C229&gt;='H-32A-WP06 - Debt Service'!AC$25,'H-32A-WP06 - Debt Service'!AB$28/12,0)),"-")</f>
        <v>0</v>
      </c>
      <c r="AF229" s="359">
        <f>IFERROR(IF(-SUM(AF$21:AF228)+AF$16&lt;0.000001,0,IF($C229&gt;='H-32A-WP06 - Debt Service'!AD$25,'H-32A-WP06 - Debt Service'!AC$28/12,0)),"-")</f>
        <v>0</v>
      </c>
    </row>
    <row r="230" spans="2:32">
      <c r="B230" s="351">
        <f t="shared" si="13"/>
        <v>2036</v>
      </c>
      <c r="C230" s="368">
        <f t="shared" si="15"/>
        <v>49827</v>
      </c>
      <c r="D230" s="368"/>
      <c r="E230" s="359">
        <f>IFERROR(IF(-SUM(E$33:E229)+E$16&lt;0.000001,0,IF($C230&gt;='H-32A-WP06 - Debt Service'!C$25,'H-32A-WP06 - Debt Service'!C$28/12,0)),"-")</f>
        <v>0</v>
      </c>
      <c r="F230" s="359">
        <f>IFERROR(IF(-SUM(F$33:F229)+F$16&lt;0.000001,0,IF($C230&gt;='H-32A-WP06 - Debt Service'!D$25,'H-32A-WP06 - Debt Service'!D$28/12,0)),"-")</f>
        <v>0</v>
      </c>
      <c r="G230" s="359">
        <f>IFERROR(IF(-SUM(G$33:G229)+G$16&lt;0.000001,0,IF($C230&gt;='H-32A-WP06 - Debt Service'!E$25,'H-32A-WP06 - Debt Service'!E$28/12,0)),"-")</f>
        <v>0</v>
      </c>
      <c r="H230" s="359">
        <f>IFERROR(IF(-SUM(H$21:H229)+H$16&lt;0.000001,0,IF($C230&gt;='H-32A-WP06 - Debt Service'!F$25,'H-32A-WP06 - Debt Service'!F$28/12,0)),"-")</f>
        <v>0</v>
      </c>
      <c r="I230" s="359">
        <f>IFERROR(IF(-SUM(I$21:I229)+I$16&lt;0.000001,0,IF($C230&gt;='H-32A-WP06 - Debt Service'!G$25,'H-32A-WP06 - Debt Service'!G$28/12,0)),"-")</f>
        <v>0</v>
      </c>
      <c r="J230" s="359">
        <f>IFERROR(IF(-SUM(J$21:J229)+J$16&lt;0.000001,0,IF($C230&gt;='H-32A-WP06 - Debt Service'!H$25,'H-32A-WP06 - Debt Service'!H$28/12,0)),"-")</f>
        <v>0</v>
      </c>
      <c r="K230" s="359">
        <f>IFERROR(IF(-SUM(K$21:K229)+K$16&lt;0.000001,0,IF($C230&gt;='H-32A-WP06 - Debt Service'!I$25,'H-32A-WP06 - Debt Service'!I$28/12,0)),"-")</f>
        <v>0</v>
      </c>
      <c r="L230" s="359">
        <f>IFERROR(IF(-SUM(L$21:L229)+L$16&lt;0.000001,0,IF($C230&gt;='H-32A-WP06 - Debt Service'!J$25,'H-32A-WP06 - Debt Service'!J$28/12,0)),"-")</f>
        <v>0</v>
      </c>
      <c r="M230" s="359">
        <f>IFERROR(IF(-SUM(M$21:M229)+M$16&lt;0.000001,0,IF($C230&gt;='H-32A-WP06 - Debt Service'!K$25,'H-32A-WP06 - Debt Service'!K$28/12,0)),"-")</f>
        <v>0</v>
      </c>
      <c r="N230" s="359">
        <f>IFERROR(IF(-SUM(N$21:N229)+N$16&lt;0.000001,0,IF($C230&gt;='H-32A-WP06 - Debt Service'!L$25,'H-32A-WP06 - Debt Service'!L$28/12,0)),"-")</f>
        <v>0</v>
      </c>
      <c r="O230" s="359">
        <f>IFERROR(IF(-SUM(O$21:O229)+O$16&lt;0.000001,0,IF($C230&gt;='H-32A-WP06 - Debt Service'!M$25,'H-32A-WP06 - Debt Service'!M$28/12,0)),"-")</f>
        <v>0</v>
      </c>
      <c r="P230" s="359">
        <f>IFERROR(IF(-SUM(P$21:P229)+P$16&lt;0.000001,0,IF($C230&gt;='H-32A-WP06 - Debt Service'!N$25,'H-32A-WP06 - Debt Service'!N$28/12,0)),"-")</f>
        <v>0</v>
      </c>
      <c r="Q230" s="449"/>
      <c r="R230" s="351">
        <f t="shared" si="14"/>
        <v>2036</v>
      </c>
      <c r="S230" s="368">
        <f t="shared" si="16"/>
        <v>49827</v>
      </c>
      <c r="T230" s="368"/>
      <c r="U230" s="359">
        <f>IFERROR(IF(-SUM(U$33:U229)+U$16&lt;0.000001,0,IF($C230&gt;='H-32A-WP06 - Debt Service'!R$25,'H-32A-WP06 - Debt Service'!R$28/12,0)),"-")</f>
        <v>0</v>
      </c>
      <c r="V230" s="359">
        <f>IFERROR(IF(-SUM(V$21:V229)+V$16&lt;0.000001,0,IF($C230&gt;='H-32A-WP06 - Debt Service'!S$25,'H-32A-WP06 - Debt Service'!S$28/12,0)),"-")</f>
        <v>0</v>
      </c>
      <c r="W230" s="359">
        <f>IFERROR(IF(-SUM(W$21:W229)+W$16&lt;0.000001,0,IF($C230&gt;='H-32A-WP06 - Debt Service'!T$25,'H-32A-WP06 - Debt Service'!T$28/12,0)),"-")</f>
        <v>0</v>
      </c>
      <c r="X230" s="359">
        <f>IFERROR(IF(-SUM(X$21:X229)+X$16&lt;0.000001,0,IF($C230&gt;='H-32A-WP06 - Debt Service'!U$25,'H-32A-WP06 - Debt Service'!U$28/12,0)),"-")</f>
        <v>0</v>
      </c>
      <c r="Y230" s="359">
        <f>IFERROR(IF(-SUM(Y$21:Y229)+Y$16&lt;0.000001,0,IF($C230&gt;='H-32A-WP06 - Debt Service'!W$25,'H-32A-WP06 - Debt Service'!V$28/12,0)),"-")</f>
        <v>0</v>
      </c>
      <c r="Z230" s="359">
        <f>IFERROR(IF(-SUM(Z$21:Z229)+Z$16&lt;0.000001,0,IF($C230&gt;='H-32A-WP06 - Debt Service'!W$25,'H-32A-WP06 - Debt Service'!W$28/12,0)),"-")</f>
        <v>0</v>
      </c>
      <c r="AA230" s="359">
        <f>IFERROR(IF(-SUM(AA$21:AA229)+AA$16&lt;0.000001,0,IF($C230&gt;='H-32A-WP06 - Debt Service'!Y$25,'H-32A-WP06 - Debt Service'!X$28/12,0)),"-")</f>
        <v>0</v>
      </c>
      <c r="AB230" s="359">
        <f>IFERROR(IF(-SUM(AB$21:AB229)+AB$16&lt;0.000001,0,IF($C230&gt;='H-32A-WP06 - Debt Service'!Y$25,'H-32A-WP06 - Debt Service'!Y$28/12,0)),"-")</f>
        <v>0</v>
      </c>
      <c r="AC230" s="359">
        <f>IFERROR(IF(-SUM(AC$21:AC229)+AC$16&lt;0.000001,0,IF($C230&gt;='H-32A-WP06 - Debt Service'!Z$25,'H-32A-WP06 - Debt Service'!Z$28/12,0)),"-")</f>
        <v>0</v>
      </c>
      <c r="AD230" s="359">
        <f>IFERROR(IF(-SUM(AD$21:AD229)+AD$16&lt;0.000001,0,IF($C230&gt;='H-32A-WP06 - Debt Service'!AB$25,'H-32A-WP06 - Debt Service'!AA$28/12,0)),"-")</f>
        <v>0</v>
      </c>
      <c r="AE230" s="359">
        <f>IFERROR(IF(-SUM(AE$21:AE229)+AE$16&lt;0.000001,0,IF($C230&gt;='H-32A-WP06 - Debt Service'!AC$25,'H-32A-WP06 - Debt Service'!AB$28/12,0)),"-")</f>
        <v>0</v>
      </c>
      <c r="AF230" s="359">
        <f>IFERROR(IF(-SUM(AF$21:AF229)+AF$16&lt;0.000001,0,IF($C230&gt;='H-32A-WP06 - Debt Service'!AD$25,'H-32A-WP06 - Debt Service'!AC$28/12,0)),"-")</f>
        <v>0</v>
      </c>
    </row>
    <row r="231" spans="2:32">
      <c r="B231" s="351">
        <f t="shared" si="13"/>
        <v>2036</v>
      </c>
      <c r="C231" s="368">
        <f t="shared" si="15"/>
        <v>49857</v>
      </c>
      <c r="D231" s="368"/>
      <c r="E231" s="359">
        <f>IFERROR(IF(-SUM(E$33:E230)+E$16&lt;0.000001,0,IF($C231&gt;='H-32A-WP06 - Debt Service'!C$25,'H-32A-WP06 - Debt Service'!C$28/12,0)),"-")</f>
        <v>0</v>
      </c>
      <c r="F231" s="359">
        <f>IFERROR(IF(-SUM(F$33:F230)+F$16&lt;0.000001,0,IF($C231&gt;='H-32A-WP06 - Debt Service'!D$25,'H-32A-WP06 - Debt Service'!D$28/12,0)),"-")</f>
        <v>0</v>
      </c>
      <c r="G231" s="359">
        <f>IFERROR(IF(-SUM(G$33:G230)+G$16&lt;0.000001,0,IF($C231&gt;='H-32A-WP06 - Debt Service'!E$25,'H-32A-WP06 - Debt Service'!E$28/12,0)),"-")</f>
        <v>0</v>
      </c>
      <c r="H231" s="359">
        <f>IFERROR(IF(-SUM(H$21:H230)+H$16&lt;0.000001,0,IF($C231&gt;='H-32A-WP06 - Debt Service'!F$25,'H-32A-WP06 - Debt Service'!F$28/12,0)),"-")</f>
        <v>0</v>
      </c>
      <c r="I231" s="359">
        <f>IFERROR(IF(-SUM(I$21:I230)+I$16&lt;0.000001,0,IF($C231&gt;='H-32A-WP06 - Debt Service'!G$25,'H-32A-WP06 - Debt Service'!G$28/12,0)),"-")</f>
        <v>0</v>
      </c>
      <c r="J231" s="359">
        <f>IFERROR(IF(-SUM(J$21:J230)+J$16&lt;0.000001,0,IF($C231&gt;='H-32A-WP06 - Debt Service'!H$25,'H-32A-WP06 - Debt Service'!H$28/12,0)),"-")</f>
        <v>0</v>
      </c>
      <c r="K231" s="359">
        <f>IFERROR(IF(-SUM(K$21:K230)+K$16&lt;0.000001,0,IF($C231&gt;='H-32A-WP06 - Debt Service'!I$25,'H-32A-WP06 - Debt Service'!I$28/12,0)),"-")</f>
        <v>0</v>
      </c>
      <c r="L231" s="359">
        <f>IFERROR(IF(-SUM(L$21:L230)+L$16&lt;0.000001,0,IF($C231&gt;='H-32A-WP06 - Debt Service'!J$25,'H-32A-WP06 - Debt Service'!J$28/12,0)),"-")</f>
        <v>0</v>
      </c>
      <c r="M231" s="359">
        <f>IFERROR(IF(-SUM(M$21:M230)+M$16&lt;0.000001,0,IF($C231&gt;='H-32A-WP06 - Debt Service'!K$25,'H-32A-WP06 - Debt Service'!K$28/12,0)),"-")</f>
        <v>0</v>
      </c>
      <c r="N231" s="359">
        <f>IFERROR(IF(-SUM(N$21:N230)+N$16&lt;0.000001,0,IF($C231&gt;='H-32A-WP06 - Debt Service'!L$25,'H-32A-WP06 - Debt Service'!L$28/12,0)),"-")</f>
        <v>0</v>
      </c>
      <c r="O231" s="359">
        <f>IFERROR(IF(-SUM(O$21:O230)+O$16&lt;0.000001,0,IF($C231&gt;='H-32A-WP06 - Debt Service'!M$25,'H-32A-WP06 - Debt Service'!M$28/12,0)),"-")</f>
        <v>0</v>
      </c>
      <c r="P231" s="359">
        <f>IFERROR(IF(-SUM(P$21:P230)+P$16&lt;0.000001,0,IF($C231&gt;='H-32A-WP06 - Debt Service'!N$25,'H-32A-WP06 - Debt Service'!N$28/12,0)),"-")</f>
        <v>0</v>
      </c>
      <c r="Q231" s="449"/>
      <c r="R231" s="351">
        <f t="shared" si="14"/>
        <v>2036</v>
      </c>
      <c r="S231" s="368">
        <f t="shared" si="16"/>
        <v>49857</v>
      </c>
      <c r="T231" s="368"/>
      <c r="U231" s="359">
        <f>IFERROR(IF(-SUM(U$33:U230)+U$16&lt;0.000001,0,IF($C231&gt;='H-32A-WP06 - Debt Service'!R$25,'H-32A-WP06 - Debt Service'!R$28/12,0)),"-")</f>
        <v>0</v>
      </c>
      <c r="V231" s="359">
        <f>IFERROR(IF(-SUM(V$21:V230)+V$16&lt;0.000001,0,IF($C231&gt;='H-32A-WP06 - Debt Service'!S$25,'H-32A-WP06 - Debt Service'!S$28/12,0)),"-")</f>
        <v>0</v>
      </c>
      <c r="W231" s="359">
        <f>IFERROR(IF(-SUM(W$21:W230)+W$16&lt;0.000001,0,IF($C231&gt;='H-32A-WP06 - Debt Service'!T$25,'H-32A-WP06 - Debt Service'!T$28/12,0)),"-")</f>
        <v>0</v>
      </c>
      <c r="X231" s="359">
        <f>IFERROR(IF(-SUM(X$21:X230)+X$16&lt;0.000001,0,IF($C231&gt;='H-32A-WP06 - Debt Service'!U$25,'H-32A-WP06 - Debt Service'!U$28/12,0)),"-")</f>
        <v>0</v>
      </c>
      <c r="Y231" s="359">
        <f>IFERROR(IF(-SUM(Y$21:Y230)+Y$16&lt;0.000001,0,IF($C231&gt;='H-32A-WP06 - Debt Service'!W$25,'H-32A-WP06 - Debt Service'!V$28/12,0)),"-")</f>
        <v>0</v>
      </c>
      <c r="Z231" s="359">
        <f>IFERROR(IF(-SUM(Z$21:Z230)+Z$16&lt;0.000001,0,IF($C231&gt;='H-32A-WP06 - Debt Service'!W$25,'H-32A-WP06 - Debt Service'!W$28/12,0)),"-")</f>
        <v>0</v>
      </c>
      <c r="AA231" s="359">
        <f>IFERROR(IF(-SUM(AA$21:AA230)+AA$16&lt;0.000001,0,IF($C231&gt;='H-32A-WP06 - Debt Service'!Y$25,'H-32A-WP06 - Debt Service'!X$28/12,0)),"-")</f>
        <v>0</v>
      </c>
      <c r="AB231" s="359">
        <f>IFERROR(IF(-SUM(AB$21:AB230)+AB$16&lt;0.000001,0,IF($C231&gt;='H-32A-WP06 - Debt Service'!Y$25,'H-32A-WP06 - Debt Service'!Y$28/12,0)),"-")</f>
        <v>0</v>
      </c>
      <c r="AC231" s="359">
        <f>IFERROR(IF(-SUM(AC$21:AC230)+AC$16&lt;0.000001,0,IF($C231&gt;='H-32A-WP06 - Debt Service'!Z$25,'H-32A-WP06 - Debt Service'!Z$28/12,0)),"-")</f>
        <v>0</v>
      </c>
      <c r="AD231" s="359">
        <f>IFERROR(IF(-SUM(AD$21:AD230)+AD$16&lt;0.000001,0,IF($C231&gt;='H-32A-WP06 - Debt Service'!AB$25,'H-32A-WP06 - Debt Service'!AA$28/12,0)),"-")</f>
        <v>0</v>
      </c>
      <c r="AE231" s="359">
        <f>IFERROR(IF(-SUM(AE$21:AE230)+AE$16&lt;0.000001,0,IF($C231&gt;='H-32A-WP06 - Debt Service'!AC$25,'H-32A-WP06 - Debt Service'!AB$28/12,0)),"-")</f>
        <v>0</v>
      </c>
      <c r="AF231" s="359">
        <f>IFERROR(IF(-SUM(AF$21:AF230)+AF$16&lt;0.000001,0,IF($C231&gt;='H-32A-WP06 - Debt Service'!AD$25,'H-32A-WP06 - Debt Service'!AC$28/12,0)),"-")</f>
        <v>0</v>
      </c>
    </row>
    <row r="232" spans="2:32">
      <c r="B232" s="351">
        <f t="shared" si="13"/>
        <v>2036</v>
      </c>
      <c r="C232" s="368">
        <f t="shared" si="15"/>
        <v>49888</v>
      </c>
      <c r="D232" s="368"/>
      <c r="E232" s="359">
        <f>IFERROR(IF(-SUM(E$33:E231)+E$16&lt;0.000001,0,IF($C232&gt;='H-32A-WP06 - Debt Service'!C$25,'H-32A-WP06 - Debt Service'!C$28/12,0)),"-")</f>
        <v>0</v>
      </c>
      <c r="F232" s="359">
        <f>IFERROR(IF(-SUM(F$33:F231)+F$16&lt;0.000001,0,IF($C232&gt;='H-32A-WP06 - Debt Service'!D$25,'H-32A-WP06 - Debt Service'!D$28/12,0)),"-")</f>
        <v>0</v>
      </c>
      <c r="G232" s="359">
        <f>IFERROR(IF(-SUM(G$33:G231)+G$16&lt;0.000001,0,IF($C232&gt;='H-32A-WP06 - Debt Service'!E$25,'H-32A-WP06 - Debt Service'!E$28/12,0)),"-")</f>
        <v>0</v>
      </c>
      <c r="H232" s="359">
        <f>IFERROR(IF(-SUM(H$21:H231)+H$16&lt;0.000001,0,IF($C232&gt;='H-32A-WP06 - Debt Service'!F$25,'H-32A-WP06 - Debt Service'!F$28/12,0)),"-")</f>
        <v>0</v>
      </c>
      <c r="I232" s="359">
        <f>IFERROR(IF(-SUM(I$21:I231)+I$16&lt;0.000001,0,IF($C232&gt;='H-32A-WP06 - Debt Service'!G$25,'H-32A-WP06 - Debt Service'!G$28/12,0)),"-")</f>
        <v>0</v>
      </c>
      <c r="J232" s="359">
        <f>IFERROR(IF(-SUM(J$21:J231)+J$16&lt;0.000001,0,IF($C232&gt;='H-32A-WP06 - Debt Service'!H$25,'H-32A-WP06 - Debt Service'!H$28/12,0)),"-")</f>
        <v>0</v>
      </c>
      <c r="K232" s="359">
        <f>IFERROR(IF(-SUM(K$21:K231)+K$16&lt;0.000001,0,IF($C232&gt;='H-32A-WP06 - Debt Service'!I$25,'H-32A-WP06 - Debt Service'!I$28/12,0)),"-")</f>
        <v>0</v>
      </c>
      <c r="L232" s="359">
        <f>IFERROR(IF(-SUM(L$21:L231)+L$16&lt;0.000001,0,IF($C232&gt;='H-32A-WP06 - Debt Service'!J$25,'H-32A-WP06 - Debt Service'!J$28/12,0)),"-")</f>
        <v>0</v>
      </c>
      <c r="M232" s="359">
        <f>IFERROR(IF(-SUM(M$21:M231)+M$16&lt;0.000001,0,IF($C232&gt;='H-32A-WP06 - Debt Service'!K$25,'H-32A-WP06 - Debt Service'!K$28/12,0)),"-")</f>
        <v>0</v>
      </c>
      <c r="N232" s="359">
        <f>IFERROR(IF(-SUM(N$21:N231)+N$16&lt;0.000001,0,IF($C232&gt;='H-32A-WP06 - Debt Service'!L$25,'H-32A-WP06 - Debt Service'!L$28/12,0)),"-")</f>
        <v>0</v>
      </c>
      <c r="O232" s="359">
        <f>IFERROR(IF(-SUM(O$21:O231)+O$16&lt;0.000001,0,IF($C232&gt;='H-32A-WP06 - Debt Service'!M$25,'H-32A-WP06 - Debt Service'!M$28/12,0)),"-")</f>
        <v>0</v>
      </c>
      <c r="P232" s="359">
        <f>IFERROR(IF(-SUM(P$21:P231)+P$16&lt;0.000001,0,IF($C232&gt;='H-32A-WP06 - Debt Service'!N$25,'H-32A-WP06 - Debt Service'!N$28/12,0)),"-")</f>
        <v>0</v>
      </c>
      <c r="Q232" s="449"/>
      <c r="R232" s="351">
        <f t="shared" si="14"/>
        <v>2036</v>
      </c>
      <c r="S232" s="368">
        <f t="shared" si="16"/>
        <v>49888</v>
      </c>
      <c r="T232" s="368"/>
      <c r="U232" s="359">
        <f>IFERROR(IF(-SUM(U$33:U231)+U$16&lt;0.000001,0,IF($C232&gt;='H-32A-WP06 - Debt Service'!R$25,'H-32A-WP06 - Debt Service'!R$28/12,0)),"-")</f>
        <v>0</v>
      </c>
      <c r="V232" s="359">
        <f>IFERROR(IF(-SUM(V$21:V231)+V$16&lt;0.000001,0,IF($C232&gt;='H-32A-WP06 - Debt Service'!S$25,'H-32A-WP06 - Debt Service'!S$28/12,0)),"-")</f>
        <v>0</v>
      </c>
      <c r="W232" s="359">
        <f>IFERROR(IF(-SUM(W$21:W231)+W$16&lt;0.000001,0,IF($C232&gt;='H-32A-WP06 - Debt Service'!T$25,'H-32A-WP06 - Debt Service'!T$28/12,0)),"-")</f>
        <v>0</v>
      </c>
      <c r="X232" s="359">
        <f>IFERROR(IF(-SUM(X$21:X231)+X$16&lt;0.000001,0,IF($C232&gt;='H-32A-WP06 - Debt Service'!U$25,'H-32A-WP06 - Debt Service'!U$28/12,0)),"-")</f>
        <v>0</v>
      </c>
      <c r="Y232" s="359">
        <f>IFERROR(IF(-SUM(Y$21:Y231)+Y$16&lt;0.000001,0,IF($C232&gt;='H-32A-WP06 - Debt Service'!W$25,'H-32A-WP06 - Debt Service'!V$28/12,0)),"-")</f>
        <v>0</v>
      </c>
      <c r="Z232" s="359">
        <f>IFERROR(IF(-SUM(Z$21:Z231)+Z$16&lt;0.000001,0,IF($C232&gt;='H-32A-WP06 - Debt Service'!W$25,'H-32A-WP06 - Debt Service'!W$28/12,0)),"-")</f>
        <v>0</v>
      </c>
      <c r="AA232" s="359">
        <f>IFERROR(IF(-SUM(AA$21:AA231)+AA$16&lt;0.000001,0,IF($C232&gt;='H-32A-WP06 - Debt Service'!Y$25,'H-32A-WP06 - Debt Service'!X$28/12,0)),"-")</f>
        <v>0</v>
      </c>
      <c r="AB232" s="359">
        <f>IFERROR(IF(-SUM(AB$21:AB231)+AB$16&lt;0.000001,0,IF($C232&gt;='H-32A-WP06 - Debt Service'!Y$25,'H-32A-WP06 - Debt Service'!Y$28/12,0)),"-")</f>
        <v>0</v>
      </c>
      <c r="AC232" s="359">
        <f>IFERROR(IF(-SUM(AC$21:AC231)+AC$16&lt;0.000001,0,IF($C232&gt;='H-32A-WP06 - Debt Service'!Z$25,'H-32A-WP06 - Debt Service'!Z$28/12,0)),"-")</f>
        <v>0</v>
      </c>
      <c r="AD232" s="359">
        <f>IFERROR(IF(-SUM(AD$21:AD231)+AD$16&lt;0.000001,0,IF($C232&gt;='H-32A-WP06 - Debt Service'!AB$25,'H-32A-WP06 - Debt Service'!AA$28/12,0)),"-")</f>
        <v>0</v>
      </c>
      <c r="AE232" s="359">
        <f>IFERROR(IF(-SUM(AE$21:AE231)+AE$16&lt;0.000001,0,IF($C232&gt;='H-32A-WP06 - Debt Service'!AC$25,'H-32A-WP06 - Debt Service'!AB$28/12,0)),"-")</f>
        <v>0</v>
      </c>
      <c r="AF232" s="359">
        <f>IFERROR(IF(-SUM(AF$21:AF231)+AF$16&lt;0.000001,0,IF($C232&gt;='H-32A-WP06 - Debt Service'!AD$25,'H-32A-WP06 - Debt Service'!AC$28/12,0)),"-")</f>
        <v>0</v>
      </c>
    </row>
    <row r="233" spans="2:32">
      <c r="B233" s="351">
        <f t="shared" si="13"/>
        <v>2036</v>
      </c>
      <c r="C233" s="368">
        <f t="shared" si="15"/>
        <v>49919</v>
      </c>
      <c r="D233" s="368"/>
      <c r="E233" s="359">
        <f>IFERROR(IF(-SUM(E$33:E232)+E$16&lt;0.000001,0,IF($C233&gt;='H-32A-WP06 - Debt Service'!C$25,'H-32A-WP06 - Debt Service'!C$28/12,0)),"-")</f>
        <v>0</v>
      </c>
      <c r="F233" s="359">
        <f>IFERROR(IF(-SUM(F$33:F232)+F$16&lt;0.000001,0,IF($C233&gt;='H-32A-WP06 - Debt Service'!D$25,'H-32A-WP06 - Debt Service'!D$28/12,0)),"-")</f>
        <v>0</v>
      </c>
      <c r="G233" s="359">
        <f>IFERROR(IF(-SUM(G$33:G232)+G$16&lt;0.000001,0,IF($C233&gt;='H-32A-WP06 - Debt Service'!E$25,'H-32A-WP06 - Debt Service'!E$28/12,0)),"-")</f>
        <v>0</v>
      </c>
      <c r="H233" s="359">
        <f>IFERROR(IF(-SUM(H$21:H232)+H$16&lt;0.000001,0,IF($C233&gt;='H-32A-WP06 - Debt Service'!F$25,'H-32A-WP06 - Debt Service'!F$28/12,0)),"-")</f>
        <v>0</v>
      </c>
      <c r="I233" s="359">
        <f>IFERROR(IF(-SUM(I$21:I232)+I$16&lt;0.000001,0,IF($C233&gt;='H-32A-WP06 - Debt Service'!G$25,'H-32A-WP06 - Debt Service'!G$28/12,0)),"-")</f>
        <v>0</v>
      </c>
      <c r="J233" s="359">
        <f>IFERROR(IF(-SUM(J$21:J232)+J$16&lt;0.000001,0,IF($C233&gt;='H-32A-WP06 - Debt Service'!H$25,'H-32A-WP06 - Debt Service'!H$28/12,0)),"-")</f>
        <v>0</v>
      </c>
      <c r="K233" s="359">
        <f>IFERROR(IF(-SUM(K$21:K232)+K$16&lt;0.000001,0,IF($C233&gt;='H-32A-WP06 - Debt Service'!I$25,'H-32A-WP06 - Debt Service'!I$28/12,0)),"-")</f>
        <v>0</v>
      </c>
      <c r="L233" s="359">
        <f>IFERROR(IF(-SUM(L$21:L232)+L$16&lt;0.000001,0,IF($C233&gt;='H-32A-WP06 - Debt Service'!J$25,'H-32A-WP06 - Debt Service'!J$28/12,0)),"-")</f>
        <v>0</v>
      </c>
      <c r="M233" s="359">
        <f>IFERROR(IF(-SUM(M$21:M232)+M$16&lt;0.000001,0,IF($C233&gt;='H-32A-WP06 - Debt Service'!K$25,'H-32A-WP06 - Debt Service'!K$28/12,0)),"-")</f>
        <v>0</v>
      </c>
      <c r="N233" s="359">
        <f>IFERROR(IF(-SUM(N$21:N232)+N$16&lt;0.000001,0,IF($C233&gt;='H-32A-WP06 - Debt Service'!L$25,'H-32A-WP06 - Debt Service'!L$28/12,0)),"-")</f>
        <v>0</v>
      </c>
      <c r="O233" s="359">
        <f>IFERROR(IF(-SUM(O$21:O232)+O$16&lt;0.000001,0,IF($C233&gt;='H-32A-WP06 - Debt Service'!M$25,'H-32A-WP06 - Debt Service'!M$28/12,0)),"-")</f>
        <v>0</v>
      </c>
      <c r="P233" s="359">
        <f>IFERROR(IF(-SUM(P$21:P232)+P$16&lt;0.000001,0,IF($C233&gt;='H-32A-WP06 - Debt Service'!N$25,'H-32A-WP06 - Debt Service'!N$28/12,0)),"-")</f>
        <v>0</v>
      </c>
      <c r="Q233" s="449"/>
      <c r="R233" s="351">
        <f t="shared" si="14"/>
        <v>2036</v>
      </c>
      <c r="S233" s="368">
        <f t="shared" si="16"/>
        <v>49919</v>
      </c>
      <c r="T233" s="368"/>
      <c r="U233" s="359">
        <f>IFERROR(IF(-SUM(U$33:U232)+U$16&lt;0.000001,0,IF($C233&gt;='H-32A-WP06 - Debt Service'!R$25,'H-32A-WP06 - Debt Service'!R$28/12,0)),"-")</f>
        <v>0</v>
      </c>
      <c r="V233" s="359">
        <f>IFERROR(IF(-SUM(V$21:V232)+V$16&lt;0.000001,0,IF($C233&gt;='H-32A-WP06 - Debt Service'!S$25,'H-32A-WP06 - Debt Service'!S$28/12,0)),"-")</f>
        <v>0</v>
      </c>
      <c r="W233" s="359">
        <f>IFERROR(IF(-SUM(W$21:W232)+W$16&lt;0.000001,0,IF($C233&gt;='H-32A-WP06 - Debt Service'!T$25,'H-32A-WP06 - Debt Service'!T$28/12,0)),"-")</f>
        <v>0</v>
      </c>
      <c r="X233" s="359">
        <f>IFERROR(IF(-SUM(X$21:X232)+X$16&lt;0.000001,0,IF($C233&gt;='H-32A-WP06 - Debt Service'!U$25,'H-32A-WP06 - Debt Service'!U$28/12,0)),"-")</f>
        <v>0</v>
      </c>
      <c r="Y233" s="359">
        <f>IFERROR(IF(-SUM(Y$21:Y232)+Y$16&lt;0.000001,0,IF($C233&gt;='H-32A-WP06 - Debt Service'!W$25,'H-32A-WP06 - Debt Service'!V$28/12,0)),"-")</f>
        <v>0</v>
      </c>
      <c r="Z233" s="359">
        <f>IFERROR(IF(-SUM(Z$21:Z232)+Z$16&lt;0.000001,0,IF($C233&gt;='H-32A-WP06 - Debt Service'!W$25,'H-32A-WP06 - Debt Service'!W$28/12,0)),"-")</f>
        <v>0</v>
      </c>
      <c r="AA233" s="359">
        <f>IFERROR(IF(-SUM(AA$21:AA232)+AA$16&lt;0.000001,0,IF($C233&gt;='H-32A-WP06 - Debt Service'!Y$25,'H-32A-WP06 - Debt Service'!X$28/12,0)),"-")</f>
        <v>0</v>
      </c>
      <c r="AB233" s="359">
        <f>IFERROR(IF(-SUM(AB$21:AB232)+AB$16&lt;0.000001,0,IF($C233&gt;='H-32A-WP06 - Debt Service'!Y$25,'H-32A-WP06 - Debt Service'!Y$28/12,0)),"-")</f>
        <v>0</v>
      </c>
      <c r="AC233" s="359">
        <f>IFERROR(IF(-SUM(AC$21:AC232)+AC$16&lt;0.000001,0,IF($C233&gt;='H-32A-WP06 - Debt Service'!Z$25,'H-32A-WP06 - Debt Service'!Z$28/12,0)),"-")</f>
        <v>0</v>
      </c>
      <c r="AD233" s="359">
        <f>IFERROR(IF(-SUM(AD$21:AD232)+AD$16&lt;0.000001,0,IF($C233&gt;='H-32A-WP06 - Debt Service'!AB$25,'H-32A-WP06 - Debt Service'!AA$28/12,0)),"-")</f>
        <v>0</v>
      </c>
      <c r="AE233" s="359">
        <f>IFERROR(IF(-SUM(AE$21:AE232)+AE$16&lt;0.000001,0,IF($C233&gt;='H-32A-WP06 - Debt Service'!AC$25,'H-32A-WP06 - Debt Service'!AB$28/12,0)),"-")</f>
        <v>0</v>
      </c>
      <c r="AF233" s="359">
        <f>IFERROR(IF(-SUM(AF$21:AF232)+AF$16&lt;0.000001,0,IF($C233&gt;='H-32A-WP06 - Debt Service'!AD$25,'H-32A-WP06 - Debt Service'!AC$28/12,0)),"-")</f>
        <v>0</v>
      </c>
    </row>
    <row r="234" spans="2:32">
      <c r="B234" s="351">
        <f t="shared" si="13"/>
        <v>2036</v>
      </c>
      <c r="C234" s="368">
        <f t="shared" si="15"/>
        <v>49949</v>
      </c>
      <c r="D234" s="368"/>
      <c r="E234" s="359">
        <f>IFERROR(IF(-SUM(E$33:E233)+E$16&lt;0.000001,0,IF($C234&gt;='H-32A-WP06 - Debt Service'!C$25,'H-32A-WP06 - Debt Service'!C$28/12,0)),"-")</f>
        <v>0</v>
      </c>
      <c r="F234" s="359">
        <f>IFERROR(IF(-SUM(F$33:F233)+F$16&lt;0.000001,0,IF($C234&gt;='H-32A-WP06 - Debt Service'!D$25,'H-32A-WP06 - Debt Service'!D$28/12,0)),"-")</f>
        <v>0</v>
      </c>
      <c r="G234" s="359">
        <f>IFERROR(IF(-SUM(G$33:G233)+G$16&lt;0.000001,0,IF($C234&gt;='H-32A-WP06 - Debt Service'!E$25,'H-32A-WP06 - Debt Service'!E$28/12,0)),"-")</f>
        <v>0</v>
      </c>
      <c r="H234" s="359">
        <f>IFERROR(IF(-SUM(H$21:H233)+H$16&lt;0.000001,0,IF($C234&gt;='H-32A-WP06 - Debt Service'!F$25,'H-32A-WP06 - Debt Service'!F$28/12,0)),"-")</f>
        <v>0</v>
      </c>
      <c r="I234" s="359">
        <f>IFERROR(IF(-SUM(I$21:I233)+I$16&lt;0.000001,0,IF($C234&gt;='H-32A-WP06 - Debt Service'!G$25,'H-32A-WP06 - Debt Service'!G$28/12,0)),"-")</f>
        <v>0</v>
      </c>
      <c r="J234" s="359">
        <f>IFERROR(IF(-SUM(J$21:J233)+J$16&lt;0.000001,0,IF($C234&gt;='H-32A-WP06 - Debt Service'!H$25,'H-32A-WP06 - Debt Service'!H$28/12,0)),"-")</f>
        <v>0</v>
      </c>
      <c r="K234" s="359">
        <f>IFERROR(IF(-SUM(K$21:K233)+K$16&lt;0.000001,0,IF($C234&gt;='H-32A-WP06 - Debt Service'!I$25,'H-32A-WP06 - Debt Service'!I$28/12,0)),"-")</f>
        <v>0</v>
      </c>
      <c r="L234" s="359">
        <f>IFERROR(IF(-SUM(L$21:L233)+L$16&lt;0.000001,0,IF($C234&gt;='H-32A-WP06 - Debt Service'!J$25,'H-32A-WP06 - Debt Service'!J$28/12,0)),"-")</f>
        <v>0</v>
      </c>
      <c r="M234" s="359">
        <f>IFERROR(IF(-SUM(M$21:M233)+M$16&lt;0.000001,0,IF($C234&gt;='H-32A-WP06 - Debt Service'!K$25,'H-32A-WP06 - Debt Service'!K$28/12,0)),"-")</f>
        <v>0</v>
      </c>
      <c r="N234" s="359">
        <f>IFERROR(IF(-SUM(N$21:N233)+N$16&lt;0.000001,0,IF($C234&gt;='H-32A-WP06 - Debt Service'!L$25,'H-32A-WP06 - Debt Service'!L$28/12,0)),"-")</f>
        <v>0</v>
      </c>
      <c r="O234" s="359">
        <f>IFERROR(IF(-SUM(O$21:O233)+O$16&lt;0.000001,0,IF($C234&gt;='H-32A-WP06 - Debt Service'!M$25,'H-32A-WP06 - Debt Service'!M$28/12,0)),"-")</f>
        <v>0</v>
      </c>
      <c r="P234" s="359">
        <f>IFERROR(IF(-SUM(P$21:P233)+P$16&lt;0.000001,0,IF($C234&gt;='H-32A-WP06 - Debt Service'!N$25,'H-32A-WP06 - Debt Service'!N$28/12,0)),"-")</f>
        <v>0</v>
      </c>
      <c r="Q234" s="449"/>
      <c r="R234" s="351">
        <f t="shared" si="14"/>
        <v>2036</v>
      </c>
      <c r="S234" s="368">
        <f t="shared" si="16"/>
        <v>49949</v>
      </c>
      <c r="T234" s="368"/>
      <c r="U234" s="359">
        <f>IFERROR(IF(-SUM(U$33:U233)+U$16&lt;0.000001,0,IF($C234&gt;='H-32A-WP06 - Debt Service'!R$25,'H-32A-WP06 - Debt Service'!R$28/12,0)),"-")</f>
        <v>0</v>
      </c>
      <c r="V234" s="359">
        <f>IFERROR(IF(-SUM(V$21:V233)+V$16&lt;0.000001,0,IF($C234&gt;='H-32A-WP06 - Debt Service'!S$25,'H-32A-WP06 - Debt Service'!S$28/12,0)),"-")</f>
        <v>0</v>
      </c>
      <c r="W234" s="359">
        <f>IFERROR(IF(-SUM(W$21:W233)+W$16&lt;0.000001,0,IF($C234&gt;='H-32A-WP06 - Debt Service'!T$25,'H-32A-WP06 - Debt Service'!T$28/12,0)),"-")</f>
        <v>0</v>
      </c>
      <c r="X234" s="359">
        <f>IFERROR(IF(-SUM(X$21:X233)+X$16&lt;0.000001,0,IF($C234&gt;='H-32A-WP06 - Debt Service'!U$25,'H-32A-WP06 - Debt Service'!U$28/12,0)),"-")</f>
        <v>0</v>
      </c>
      <c r="Y234" s="359">
        <f>IFERROR(IF(-SUM(Y$21:Y233)+Y$16&lt;0.000001,0,IF($C234&gt;='H-32A-WP06 - Debt Service'!W$25,'H-32A-WP06 - Debt Service'!V$28/12,0)),"-")</f>
        <v>0</v>
      </c>
      <c r="Z234" s="359">
        <f>IFERROR(IF(-SUM(Z$21:Z233)+Z$16&lt;0.000001,0,IF($C234&gt;='H-32A-WP06 - Debt Service'!W$25,'H-32A-WP06 - Debt Service'!W$28/12,0)),"-")</f>
        <v>0</v>
      </c>
      <c r="AA234" s="359">
        <f>IFERROR(IF(-SUM(AA$21:AA233)+AA$16&lt;0.000001,0,IF($C234&gt;='H-32A-WP06 - Debt Service'!Y$25,'H-32A-WP06 - Debt Service'!X$28/12,0)),"-")</f>
        <v>0</v>
      </c>
      <c r="AB234" s="359">
        <f>IFERROR(IF(-SUM(AB$21:AB233)+AB$16&lt;0.000001,0,IF($C234&gt;='H-32A-WP06 - Debt Service'!Y$25,'H-32A-WP06 - Debt Service'!Y$28/12,0)),"-")</f>
        <v>0</v>
      </c>
      <c r="AC234" s="359">
        <f>IFERROR(IF(-SUM(AC$21:AC233)+AC$16&lt;0.000001,0,IF($C234&gt;='H-32A-WP06 - Debt Service'!Z$25,'H-32A-WP06 - Debt Service'!Z$28/12,0)),"-")</f>
        <v>0</v>
      </c>
      <c r="AD234" s="359">
        <f>IFERROR(IF(-SUM(AD$21:AD233)+AD$16&lt;0.000001,0,IF($C234&gt;='H-32A-WP06 - Debt Service'!AB$25,'H-32A-WP06 - Debt Service'!AA$28/12,0)),"-")</f>
        <v>0</v>
      </c>
      <c r="AE234" s="359">
        <f>IFERROR(IF(-SUM(AE$21:AE233)+AE$16&lt;0.000001,0,IF($C234&gt;='H-32A-WP06 - Debt Service'!AC$25,'H-32A-WP06 - Debt Service'!AB$28/12,0)),"-")</f>
        <v>0</v>
      </c>
      <c r="AF234" s="359">
        <f>IFERROR(IF(-SUM(AF$21:AF233)+AF$16&lt;0.000001,0,IF($C234&gt;='H-32A-WP06 - Debt Service'!AD$25,'H-32A-WP06 - Debt Service'!AC$28/12,0)),"-")</f>
        <v>0</v>
      </c>
    </row>
    <row r="235" spans="2:32">
      <c r="B235" s="351">
        <f t="shared" si="13"/>
        <v>2036</v>
      </c>
      <c r="C235" s="368">
        <f t="shared" si="15"/>
        <v>49980</v>
      </c>
      <c r="D235" s="368"/>
      <c r="E235" s="359">
        <f>IFERROR(IF(-SUM(E$33:E234)+E$16&lt;0.000001,0,IF($C235&gt;='H-32A-WP06 - Debt Service'!C$25,'H-32A-WP06 - Debt Service'!C$28/12,0)),"-")</f>
        <v>0</v>
      </c>
      <c r="F235" s="359">
        <f>IFERROR(IF(-SUM(F$33:F234)+F$16&lt;0.000001,0,IF($C235&gt;='H-32A-WP06 - Debt Service'!D$25,'H-32A-WP06 - Debt Service'!D$28/12,0)),"-")</f>
        <v>0</v>
      </c>
      <c r="G235" s="359">
        <f>IFERROR(IF(-SUM(G$33:G234)+G$16&lt;0.000001,0,IF($C235&gt;='H-32A-WP06 - Debt Service'!E$25,'H-32A-WP06 - Debt Service'!E$28/12,0)),"-")</f>
        <v>0</v>
      </c>
      <c r="H235" s="359">
        <f>IFERROR(IF(-SUM(H$21:H234)+H$16&lt;0.000001,0,IF($C235&gt;='H-32A-WP06 - Debt Service'!F$25,'H-32A-WP06 - Debt Service'!F$28/12,0)),"-")</f>
        <v>0</v>
      </c>
      <c r="I235" s="359">
        <f>IFERROR(IF(-SUM(I$21:I234)+I$16&lt;0.000001,0,IF($C235&gt;='H-32A-WP06 - Debt Service'!G$25,'H-32A-WP06 - Debt Service'!G$28/12,0)),"-")</f>
        <v>0</v>
      </c>
      <c r="J235" s="359">
        <f>IFERROR(IF(-SUM(J$21:J234)+J$16&lt;0.000001,0,IF($C235&gt;='H-32A-WP06 - Debt Service'!H$25,'H-32A-WP06 - Debt Service'!H$28/12,0)),"-")</f>
        <v>0</v>
      </c>
      <c r="K235" s="359">
        <f>IFERROR(IF(-SUM(K$21:K234)+K$16&lt;0.000001,0,IF($C235&gt;='H-32A-WP06 - Debt Service'!I$25,'H-32A-WP06 - Debt Service'!I$28/12,0)),"-")</f>
        <v>0</v>
      </c>
      <c r="L235" s="359">
        <f>IFERROR(IF(-SUM(L$21:L234)+L$16&lt;0.000001,0,IF($C235&gt;='H-32A-WP06 - Debt Service'!J$25,'H-32A-WP06 - Debt Service'!J$28/12,0)),"-")</f>
        <v>0</v>
      </c>
      <c r="M235" s="359">
        <f>IFERROR(IF(-SUM(M$21:M234)+M$16&lt;0.000001,0,IF($C235&gt;='H-32A-WP06 - Debt Service'!K$25,'H-32A-WP06 - Debt Service'!K$28/12,0)),"-")</f>
        <v>0</v>
      </c>
      <c r="N235" s="359">
        <f>IFERROR(IF(-SUM(N$21:N234)+N$16&lt;0.000001,0,IF($C235&gt;='H-32A-WP06 - Debt Service'!L$25,'H-32A-WP06 - Debt Service'!L$28/12,0)),"-")</f>
        <v>0</v>
      </c>
      <c r="O235" s="359">
        <f>IFERROR(IF(-SUM(O$21:O234)+O$16&lt;0.000001,0,IF($C235&gt;='H-32A-WP06 - Debt Service'!M$25,'H-32A-WP06 - Debt Service'!M$28/12,0)),"-")</f>
        <v>0</v>
      </c>
      <c r="P235" s="359">
        <f>IFERROR(IF(-SUM(P$21:P234)+P$16&lt;0.000001,0,IF($C235&gt;='H-32A-WP06 - Debt Service'!N$25,'H-32A-WP06 - Debt Service'!N$28/12,0)),"-")</f>
        <v>0</v>
      </c>
      <c r="Q235" s="449"/>
      <c r="R235" s="351">
        <f t="shared" si="14"/>
        <v>2036</v>
      </c>
      <c r="S235" s="368">
        <f t="shared" si="16"/>
        <v>49980</v>
      </c>
      <c r="T235" s="368"/>
      <c r="U235" s="359">
        <f>IFERROR(IF(-SUM(U$33:U234)+U$16&lt;0.000001,0,IF($C235&gt;='H-32A-WP06 - Debt Service'!R$25,'H-32A-WP06 - Debt Service'!R$28/12,0)),"-")</f>
        <v>0</v>
      </c>
      <c r="V235" s="359">
        <f>IFERROR(IF(-SUM(V$21:V234)+V$16&lt;0.000001,0,IF($C235&gt;='H-32A-WP06 - Debt Service'!S$25,'H-32A-WP06 - Debt Service'!S$28/12,0)),"-")</f>
        <v>0</v>
      </c>
      <c r="W235" s="359">
        <f>IFERROR(IF(-SUM(W$21:W234)+W$16&lt;0.000001,0,IF($C235&gt;='H-32A-WP06 - Debt Service'!T$25,'H-32A-WP06 - Debt Service'!T$28/12,0)),"-")</f>
        <v>0</v>
      </c>
      <c r="X235" s="359">
        <f>IFERROR(IF(-SUM(X$21:X234)+X$16&lt;0.000001,0,IF($C235&gt;='H-32A-WP06 - Debt Service'!U$25,'H-32A-WP06 - Debt Service'!U$28/12,0)),"-")</f>
        <v>0</v>
      </c>
      <c r="Y235" s="359">
        <f>IFERROR(IF(-SUM(Y$21:Y234)+Y$16&lt;0.000001,0,IF($C235&gt;='H-32A-WP06 - Debt Service'!W$25,'H-32A-WP06 - Debt Service'!V$28/12,0)),"-")</f>
        <v>0</v>
      </c>
      <c r="Z235" s="359">
        <f>IFERROR(IF(-SUM(Z$21:Z234)+Z$16&lt;0.000001,0,IF($C235&gt;='H-32A-WP06 - Debt Service'!W$25,'H-32A-WP06 - Debt Service'!W$28/12,0)),"-")</f>
        <v>0</v>
      </c>
      <c r="AA235" s="359">
        <f>IFERROR(IF(-SUM(AA$21:AA234)+AA$16&lt;0.000001,0,IF($C235&gt;='H-32A-WP06 - Debt Service'!Y$25,'H-32A-WP06 - Debt Service'!X$28/12,0)),"-")</f>
        <v>0</v>
      </c>
      <c r="AB235" s="359">
        <f>IFERROR(IF(-SUM(AB$21:AB234)+AB$16&lt;0.000001,0,IF($C235&gt;='H-32A-WP06 - Debt Service'!Y$25,'H-32A-WP06 - Debt Service'!Y$28/12,0)),"-")</f>
        <v>0</v>
      </c>
      <c r="AC235" s="359">
        <f>IFERROR(IF(-SUM(AC$21:AC234)+AC$16&lt;0.000001,0,IF($C235&gt;='H-32A-WP06 - Debt Service'!Z$25,'H-32A-WP06 - Debt Service'!Z$28/12,0)),"-")</f>
        <v>0</v>
      </c>
      <c r="AD235" s="359">
        <f>IFERROR(IF(-SUM(AD$21:AD234)+AD$16&lt;0.000001,0,IF($C235&gt;='H-32A-WP06 - Debt Service'!AB$25,'H-32A-WP06 - Debt Service'!AA$28/12,0)),"-")</f>
        <v>0</v>
      </c>
      <c r="AE235" s="359">
        <f>IFERROR(IF(-SUM(AE$21:AE234)+AE$16&lt;0.000001,0,IF($C235&gt;='H-32A-WP06 - Debt Service'!AC$25,'H-32A-WP06 - Debt Service'!AB$28/12,0)),"-")</f>
        <v>0</v>
      </c>
      <c r="AF235" s="359">
        <f>IFERROR(IF(-SUM(AF$21:AF234)+AF$16&lt;0.000001,0,IF($C235&gt;='H-32A-WP06 - Debt Service'!AD$25,'H-32A-WP06 - Debt Service'!AC$28/12,0)),"-")</f>
        <v>0</v>
      </c>
    </row>
    <row r="236" spans="2:32">
      <c r="B236" s="351">
        <f t="shared" si="13"/>
        <v>2036</v>
      </c>
      <c r="C236" s="368">
        <f t="shared" si="15"/>
        <v>50010</v>
      </c>
      <c r="D236" s="368"/>
      <c r="E236" s="359">
        <f>IFERROR(IF(-SUM(E$33:E235)+E$16&lt;0.000001,0,IF($C236&gt;='H-32A-WP06 - Debt Service'!C$25,'H-32A-WP06 - Debt Service'!C$28/12,0)),"-")</f>
        <v>0</v>
      </c>
      <c r="F236" s="359">
        <f>IFERROR(IF(-SUM(F$33:F235)+F$16&lt;0.000001,0,IF($C236&gt;='H-32A-WP06 - Debt Service'!D$25,'H-32A-WP06 - Debt Service'!D$28/12,0)),"-")</f>
        <v>0</v>
      </c>
      <c r="G236" s="359">
        <f>IFERROR(IF(-SUM(G$33:G235)+G$16&lt;0.000001,0,IF($C236&gt;='H-32A-WP06 - Debt Service'!E$25,'H-32A-WP06 - Debt Service'!E$28/12,0)),"-")</f>
        <v>0</v>
      </c>
      <c r="H236" s="359">
        <f>IFERROR(IF(-SUM(H$21:H235)+H$16&lt;0.000001,0,IF($C236&gt;='H-32A-WP06 - Debt Service'!F$25,'H-32A-WP06 - Debt Service'!F$28/12,0)),"-")</f>
        <v>0</v>
      </c>
      <c r="I236" s="359">
        <f>IFERROR(IF(-SUM(I$21:I235)+I$16&lt;0.000001,0,IF($C236&gt;='H-32A-WP06 - Debt Service'!G$25,'H-32A-WP06 - Debt Service'!G$28/12,0)),"-")</f>
        <v>0</v>
      </c>
      <c r="J236" s="359">
        <f>IFERROR(IF(-SUM(J$21:J235)+J$16&lt;0.000001,0,IF($C236&gt;='H-32A-WP06 - Debt Service'!H$25,'H-32A-WP06 - Debt Service'!H$28/12,0)),"-")</f>
        <v>0</v>
      </c>
      <c r="K236" s="359">
        <f>IFERROR(IF(-SUM(K$21:K235)+K$16&lt;0.000001,0,IF($C236&gt;='H-32A-WP06 - Debt Service'!I$25,'H-32A-WP06 - Debt Service'!I$28/12,0)),"-")</f>
        <v>0</v>
      </c>
      <c r="L236" s="359">
        <f>IFERROR(IF(-SUM(L$21:L235)+L$16&lt;0.000001,0,IF($C236&gt;='H-32A-WP06 - Debt Service'!J$25,'H-32A-WP06 - Debt Service'!J$28/12,0)),"-")</f>
        <v>0</v>
      </c>
      <c r="M236" s="359">
        <f>IFERROR(IF(-SUM(M$21:M235)+M$16&lt;0.000001,0,IF($C236&gt;='H-32A-WP06 - Debt Service'!K$25,'H-32A-WP06 - Debt Service'!K$28/12,0)),"-")</f>
        <v>0</v>
      </c>
      <c r="N236" s="359">
        <f>IFERROR(IF(-SUM(N$21:N235)+N$16&lt;0.000001,0,IF($C236&gt;='H-32A-WP06 - Debt Service'!L$25,'H-32A-WP06 - Debt Service'!L$28/12,0)),"-")</f>
        <v>0</v>
      </c>
      <c r="O236" s="359">
        <f>IFERROR(IF(-SUM(O$21:O235)+O$16&lt;0.000001,0,IF($C236&gt;='H-32A-WP06 - Debt Service'!M$25,'H-32A-WP06 - Debt Service'!M$28/12,0)),"-")</f>
        <v>0</v>
      </c>
      <c r="P236" s="359">
        <f>IFERROR(IF(-SUM(P$21:P235)+P$16&lt;0.000001,0,IF($C236&gt;='H-32A-WP06 - Debt Service'!N$25,'H-32A-WP06 - Debt Service'!N$28/12,0)),"-")</f>
        <v>0</v>
      </c>
      <c r="Q236" s="449"/>
      <c r="R236" s="351">
        <f t="shared" si="14"/>
        <v>2036</v>
      </c>
      <c r="S236" s="368">
        <f t="shared" si="16"/>
        <v>50010</v>
      </c>
      <c r="T236" s="368"/>
      <c r="U236" s="359">
        <f>IFERROR(IF(-SUM(U$33:U235)+U$16&lt;0.000001,0,IF($C236&gt;='H-32A-WP06 - Debt Service'!R$25,'H-32A-WP06 - Debt Service'!R$28/12,0)),"-")</f>
        <v>0</v>
      </c>
      <c r="V236" s="359">
        <f>IFERROR(IF(-SUM(V$21:V235)+V$16&lt;0.000001,0,IF($C236&gt;='H-32A-WP06 - Debt Service'!S$25,'H-32A-WP06 - Debt Service'!S$28/12,0)),"-")</f>
        <v>0</v>
      </c>
      <c r="W236" s="359">
        <f>IFERROR(IF(-SUM(W$21:W235)+W$16&lt;0.000001,0,IF($C236&gt;='H-32A-WP06 - Debt Service'!T$25,'H-32A-WP06 - Debt Service'!T$28/12,0)),"-")</f>
        <v>0</v>
      </c>
      <c r="X236" s="359">
        <f>IFERROR(IF(-SUM(X$21:X235)+X$16&lt;0.000001,0,IF($C236&gt;='H-32A-WP06 - Debt Service'!U$25,'H-32A-WP06 - Debt Service'!U$28/12,0)),"-")</f>
        <v>0</v>
      </c>
      <c r="Y236" s="359">
        <f>IFERROR(IF(-SUM(Y$21:Y235)+Y$16&lt;0.000001,0,IF($C236&gt;='H-32A-WP06 - Debt Service'!W$25,'H-32A-WP06 - Debt Service'!V$28/12,0)),"-")</f>
        <v>0</v>
      </c>
      <c r="Z236" s="359">
        <f>IFERROR(IF(-SUM(Z$21:Z235)+Z$16&lt;0.000001,0,IF($C236&gt;='H-32A-WP06 - Debt Service'!W$25,'H-32A-WP06 - Debt Service'!W$28/12,0)),"-")</f>
        <v>0</v>
      </c>
      <c r="AA236" s="359">
        <f>IFERROR(IF(-SUM(AA$21:AA235)+AA$16&lt;0.000001,0,IF($C236&gt;='H-32A-WP06 - Debt Service'!Y$25,'H-32A-WP06 - Debt Service'!X$28/12,0)),"-")</f>
        <v>0</v>
      </c>
      <c r="AB236" s="359">
        <f>IFERROR(IF(-SUM(AB$21:AB235)+AB$16&lt;0.000001,0,IF($C236&gt;='H-32A-WP06 - Debt Service'!Y$25,'H-32A-WP06 - Debt Service'!Y$28/12,0)),"-")</f>
        <v>0</v>
      </c>
      <c r="AC236" s="359">
        <f>IFERROR(IF(-SUM(AC$21:AC235)+AC$16&lt;0.000001,0,IF($C236&gt;='H-32A-WP06 - Debt Service'!Z$25,'H-32A-WP06 - Debt Service'!Z$28/12,0)),"-")</f>
        <v>0</v>
      </c>
      <c r="AD236" s="359">
        <f>IFERROR(IF(-SUM(AD$21:AD235)+AD$16&lt;0.000001,0,IF($C236&gt;='H-32A-WP06 - Debt Service'!AB$25,'H-32A-WP06 - Debt Service'!AA$28/12,0)),"-")</f>
        <v>0</v>
      </c>
      <c r="AE236" s="359">
        <f>IFERROR(IF(-SUM(AE$21:AE235)+AE$16&lt;0.000001,0,IF($C236&gt;='H-32A-WP06 - Debt Service'!AC$25,'H-32A-WP06 - Debt Service'!AB$28/12,0)),"-")</f>
        <v>0</v>
      </c>
      <c r="AF236" s="359">
        <f>IFERROR(IF(-SUM(AF$21:AF235)+AF$16&lt;0.000001,0,IF($C236&gt;='H-32A-WP06 - Debt Service'!AD$25,'H-32A-WP06 - Debt Service'!AC$28/12,0)),"-")</f>
        <v>0</v>
      </c>
    </row>
    <row r="237" spans="2:32">
      <c r="B237" s="351">
        <f t="shared" si="13"/>
        <v>2037</v>
      </c>
      <c r="C237" s="368">
        <f t="shared" si="15"/>
        <v>50041</v>
      </c>
      <c r="D237" s="368"/>
      <c r="E237" s="359">
        <f>IFERROR(IF(-SUM(E$33:E236)+E$16&lt;0.000001,0,IF($C237&gt;='H-32A-WP06 - Debt Service'!C$25,'H-32A-WP06 - Debt Service'!C$28/12,0)),"-")</f>
        <v>0</v>
      </c>
      <c r="F237" s="359">
        <f>IFERROR(IF(-SUM(F$33:F236)+F$16&lt;0.000001,0,IF($C237&gt;='H-32A-WP06 - Debt Service'!D$25,'H-32A-WP06 - Debt Service'!D$28/12,0)),"-")</f>
        <v>0</v>
      </c>
      <c r="G237" s="359">
        <f>IFERROR(IF(-SUM(G$33:G236)+G$16&lt;0.000001,0,IF($C237&gt;='H-32A-WP06 - Debt Service'!E$25,'H-32A-WP06 - Debt Service'!E$28/12,0)),"-")</f>
        <v>0</v>
      </c>
      <c r="H237" s="359">
        <f>IFERROR(IF(-SUM(H$21:H236)+H$16&lt;0.000001,0,IF($C237&gt;='H-32A-WP06 - Debt Service'!F$25,'H-32A-WP06 - Debt Service'!F$28/12,0)),"-")</f>
        <v>0</v>
      </c>
      <c r="I237" s="359">
        <f>IFERROR(IF(-SUM(I$21:I236)+I$16&lt;0.000001,0,IF($C237&gt;='H-32A-WP06 - Debt Service'!G$25,'H-32A-WP06 - Debt Service'!G$28/12,0)),"-")</f>
        <v>0</v>
      </c>
      <c r="J237" s="359">
        <f>IFERROR(IF(-SUM(J$21:J236)+J$16&lt;0.000001,0,IF($C237&gt;='H-32A-WP06 - Debt Service'!H$25,'H-32A-WP06 - Debt Service'!H$28/12,0)),"-")</f>
        <v>0</v>
      </c>
      <c r="K237" s="359">
        <f>IFERROR(IF(-SUM(K$21:K236)+K$16&lt;0.000001,0,IF($C237&gt;='H-32A-WP06 - Debt Service'!I$25,'H-32A-WP06 - Debt Service'!I$28/12,0)),"-")</f>
        <v>0</v>
      </c>
      <c r="L237" s="359">
        <f>IFERROR(IF(-SUM(L$21:L236)+L$16&lt;0.000001,0,IF($C237&gt;='H-32A-WP06 - Debt Service'!J$25,'H-32A-WP06 - Debt Service'!J$28/12,0)),"-")</f>
        <v>0</v>
      </c>
      <c r="M237" s="359">
        <f>IFERROR(IF(-SUM(M$21:M236)+M$16&lt;0.000001,0,IF($C237&gt;='H-32A-WP06 - Debt Service'!K$25,'H-32A-WP06 - Debt Service'!K$28/12,0)),"-")</f>
        <v>0</v>
      </c>
      <c r="N237" s="359">
        <f>IFERROR(IF(-SUM(N$21:N236)+N$16&lt;0.000001,0,IF($C237&gt;='H-32A-WP06 - Debt Service'!L$25,'H-32A-WP06 - Debt Service'!L$28/12,0)),"-")</f>
        <v>0</v>
      </c>
      <c r="O237" s="359">
        <f>IFERROR(IF(-SUM(O$21:O236)+O$16&lt;0.000001,0,IF($C237&gt;='H-32A-WP06 - Debt Service'!M$25,'H-32A-WP06 - Debt Service'!M$28/12,0)),"-")</f>
        <v>0</v>
      </c>
      <c r="P237" s="359">
        <f>IFERROR(IF(-SUM(P$21:P236)+P$16&lt;0.000001,0,IF($C237&gt;='H-32A-WP06 - Debt Service'!N$25,'H-32A-WP06 - Debt Service'!N$28/12,0)),"-")</f>
        <v>0</v>
      </c>
      <c r="Q237" s="449"/>
      <c r="R237" s="351">
        <f t="shared" si="14"/>
        <v>2037</v>
      </c>
      <c r="S237" s="368">
        <f t="shared" si="16"/>
        <v>50041</v>
      </c>
      <c r="T237" s="368"/>
      <c r="U237" s="359">
        <f>IFERROR(IF(-SUM(U$33:U236)+U$16&lt;0.000001,0,IF($C237&gt;='H-32A-WP06 - Debt Service'!R$25,'H-32A-WP06 - Debt Service'!R$28/12,0)),"-")</f>
        <v>0</v>
      </c>
      <c r="V237" s="359">
        <f>IFERROR(IF(-SUM(V$21:V236)+V$16&lt;0.000001,0,IF($C237&gt;='H-32A-WP06 - Debt Service'!S$25,'H-32A-WP06 - Debt Service'!S$28/12,0)),"-")</f>
        <v>0</v>
      </c>
      <c r="W237" s="359">
        <f>IFERROR(IF(-SUM(W$21:W236)+W$16&lt;0.000001,0,IF($C237&gt;='H-32A-WP06 - Debt Service'!T$25,'H-32A-WP06 - Debt Service'!T$28/12,0)),"-")</f>
        <v>0</v>
      </c>
      <c r="X237" s="359">
        <f>IFERROR(IF(-SUM(X$21:X236)+X$16&lt;0.000001,0,IF($C237&gt;='H-32A-WP06 - Debt Service'!U$25,'H-32A-WP06 - Debt Service'!U$28/12,0)),"-")</f>
        <v>0</v>
      </c>
      <c r="Y237" s="359">
        <f>IFERROR(IF(-SUM(Y$21:Y236)+Y$16&lt;0.000001,0,IF($C237&gt;='H-32A-WP06 - Debt Service'!W$25,'H-32A-WP06 - Debt Service'!V$28/12,0)),"-")</f>
        <v>0</v>
      </c>
      <c r="Z237" s="359">
        <f>IFERROR(IF(-SUM(Z$21:Z236)+Z$16&lt;0.000001,0,IF($C237&gt;='H-32A-WP06 - Debt Service'!W$25,'H-32A-WP06 - Debt Service'!W$28/12,0)),"-")</f>
        <v>0</v>
      </c>
      <c r="AA237" s="359">
        <f>IFERROR(IF(-SUM(AA$21:AA236)+AA$16&lt;0.000001,0,IF($C237&gt;='H-32A-WP06 - Debt Service'!Y$25,'H-32A-WP06 - Debt Service'!X$28/12,0)),"-")</f>
        <v>0</v>
      </c>
      <c r="AB237" s="359">
        <f>IFERROR(IF(-SUM(AB$21:AB236)+AB$16&lt;0.000001,0,IF($C237&gt;='H-32A-WP06 - Debt Service'!Y$25,'H-32A-WP06 - Debt Service'!Y$28/12,0)),"-")</f>
        <v>0</v>
      </c>
      <c r="AC237" s="359">
        <f>IFERROR(IF(-SUM(AC$21:AC236)+AC$16&lt;0.000001,0,IF($C237&gt;='H-32A-WP06 - Debt Service'!Z$25,'H-32A-WP06 - Debt Service'!Z$28/12,0)),"-")</f>
        <v>0</v>
      </c>
      <c r="AD237" s="359">
        <f>IFERROR(IF(-SUM(AD$21:AD236)+AD$16&lt;0.000001,0,IF($C237&gt;='H-32A-WP06 - Debt Service'!AB$25,'H-32A-WP06 - Debt Service'!AA$28/12,0)),"-")</f>
        <v>0</v>
      </c>
      <c r="AE237" s="359">
        <f>IFERROR(IF(-SUM(AE$21:AE236)+AE$16&lt;0.000001,0,IF($C237&gt;='H-32A-WP06 - Debt Service'!AC$25,'H-32A-WP06 - Debt Service'!AB$28/12,0)),"-")</f>
        <v>0</v>
      </c>
      <c r="AF237" s="359">
        <f>IFERROR(IF(-SUM(AF$21:AF236)+AF$16&lt;0.000001,0,IF($C237&gt;='H-32A-WP06 - Debt Service'!AD$25,'H-32A-WP06 - Debt Service'!AC$28/12,0)),"-")</f>
        <v>0</v>
      </c>
    </row>
    <row r="238" spans="2:32">
      <c r="B238" s="351">
        <f t="shared" si="13"/>
        <v>2037</v>
      </c>
      <c r="C238" s="368">
        <f t="shared" si="15"/>
        <v>50072</v>
      </c>
      <c r="D238" s="368"/>
      <c r="E238" s="359">
        <f>IFERROR(IF(-SUM(E$33:E237)+E$16&lt;0.000001,0,IF($C238&gt;='H-32A-WP06 - Debt Service'!C$25,'H-32A-WP06 - Debt Service'!C$28/12,0)),"-")</f>
        <v>0</v>
      </c>
      <c r="F238" s="359">
        <f>IFERROR(IF(-SUM(F$33:F237)+F$16&lt;0.000001,0,IF($C238&gt;='H-32A-WP06 - Debt Service'!D$25,'H-32A-WP06 - Debt Service'!D$28/12,0)),"-")</f>
        <v>0</v>
      </c>
      <c r="G238" s="359">
        <f>IFERROR(IF(-SUM(G$33:G237)+G$16&lt;0.000001,0,IF($C238&gt;='H-32A-WP06 - Debt Service'!E$25,'H-32A-WP06 - Debt Service'!E$28/12,0)),"-")</f>
        <v>0</v>
      </c>
      <c r="H238" s="359">
        <f>IFERROR(IF(-SUM(H$21:H237)+H$16&lt;0.000001,0,IF($C238&gt;='H-32A-WP06 - Debt Service'!F$25,'H-32A-WP06 - Debt Service'!F$28/12,0)),"-")</f>
        <v>0</v>
      </c>
      <c r="I238" s="359">
        <f>IFERROR(IF(-SUM(I$21:I237)+I$16&lt;0.000001,0,IF($C238&gt;='H-32A-WP06 - Debt Service'!G$25,'H-32A-WP06 - Debt Service'!G$28/12,0)),"-")</f>
        <v>0</v>
      </c>
      <c r="J238" s="359">
        <f>IFERROR(IF(-SUM(J$21:J237)+J$16&lt;0.000001,0,IF($C238&gt;='H-32A-WP06 - Debt Service'!H$25,'H-32A-WP06 - Debt Service'!H$28/12,0)),"-")</f>
        <v>0</v>
      </c>
      <c r="K238" s="359">
        <f>IFERROR(IF(-SUM(K$21:K237)+K$16&lt;0.000001,0,IF($C238&gt;='H-32A-WP06 - Debt Service'!I$25,'H-32A-WP06 - Debt Service'!I$28/12,0)),"-")</f>
        <v>0</v>
      </c>
      <c r="L238" s="359">
        <f>IFERROR(IF(-SUM(L$21:L237)+L$16&lt;0.000001,0,IF($C238&gt;='H-32A-WP06 - Debt Service'!J$25,'H-32A-WP06 - Debt Service'!J$28/12,0)),"-")</f>
        <v>0</v>
      </c>
      <c r="M238" s="359">
        <f>IFERROR(IF(-SUM(M$21:M237)+M$16&lt;0.000001,0,IF($C238&gt;='H-32A-WP06 - Debt Service'!K$25,'H-32A-WP06 - Debt Service'!K$28/12,0)),"-")</f>
        <v>0</v>
      </c>
      <c r="N238" s="359">
        <f>IFERROR(IF(-SUM(N$21:N237)+N$16&lt;0.000001,0,IF($C238&gt;='H-32A-WP06 - Debt Service'!L$25,'H-32A-WP06 - Debt Service'!L$28/12,0)),"-")</f>
        <v>0</v>
      </c>
      <c r="O238" s="359">
        <f>IFERROR(IF(-SUM(O$21:O237)+O$16&lt;0.000001,0,IF($C238&gt;='H-32A-WP06 - Debt Service'!M$25,'H-32A-WP06 - Debt Service'!M$28/12,0)),"-")</f>
        <v>0</v>
      </c>
      <c r="P238" s="359">
        <f>IFERROR(IF(-SUM(P$21:P237)+P$16&lt;0.000001,0,IF($C238&gt;='H-32A-WP06 - Debt Service'!N$25,'H-32A-WP06 - Debt Service'!N$28/12,0)),"-")</f>
        <v>0</v>
      </c>
      <c r="Q238" s="449"/>
      <c r="R238" s="351">
        <f t="shared" si="14"/>
        <v>2037</v>
      </c>
      <c r="S238" s="368">
        <f t="shared" si="16"/>
        <v>50072</v>
      </c>
      <c r="T238" s="368"/>
      <c r="U238" s="359">
        <f>IFERROR(IF(-SUM(U$33:U237)+U$16&lt;0.000001,0,IF($C238&gt;='H-32A-WP06 - Debt Service'!R$25,'H-32A-WP06 - Debt Service'!R$28/12,0)),"-")</f>
        <v>0</v>
      </c>
      <c r="V238" s="359">
        <f>IFERROR(IF(-SUM(V$21:V237)+V$16&lt;0.000001,0,IF($C238&gt;='H-32A-WP06 - Debt Service'!S$25,'H-32A-WP06 - Debt Service'!S$28/12,0)),"-")</f>
        <v>0</v>
      </c>
      <c r="W238" s="359">
        <f>IFERROR(IF(-SUM(W$21:W237)+W$16&lt;0.000001,0,IF($C238&gt;='H-32A-WP06 - Debt Service'!T$25,'H-32A-WP06 - Debt Service'!T$28/12,0)),"-")</f>
        <v>0</v>
      </c>
      <c r="X238" s="359">
        <f>IFERROR(IF(-SUM(X$21:X237)+X$16&lt;0.000001,0,IF($C238&gt;='H-32A-WP06 - Debt Service'!U$25,'H-32A-WP06 - Debt Service'!U$28/12,0)),"-")</f>
        <v>0</v>
      </c>
      <c r="Y238" s="359">
        <f>IFERROR(IF(-SUM(Y$21:Y237)+Y$16&lt;0.000001,0,IF($C238&gt;='H-32A-WP06 - Debt Service'!W$25,'H-32A-WP06 - Debt Service'!V$28/12,0)),"-")</f>
        <v>0</v>
      </c>
      <c r="Z238" s="359">
        <f>IFERROR(IF(-SUM(Z$21:Z237)+Z$16&lt;0.000001,0,IF($C238&gt;='H-32A-WP06 - Debt Service'!W$25,'H-32A-WP06 - Debt Service'!W$28/12,0)),"-")</f>
        <v>0</v>
      </c>
      <c r="AA238" s="359">
        <f>IFERROR(IF(-SUM(AA$21:AA237)+AA$16&lt;0.000001,0,IF($C238&gt;='H-32A-WP06 - Debt Service'!Y$25,'H-32A-WP06 - Debt Service'!X$28/12,0)),"-")</f>
        <v>0</v>
      </c>
      <c r="AB238" s="359">
        <f>IFERROR(IF(-SUM(AB$21:AB237)+AB$16&lt;0.000001,0,IF($C238&gt;='H-32A-WP06 - Debt Service'!Y$25,'H-32A-WP06 - Debt Service'!Y$28/12,0)),"-")</f>
        <v>0</v>
      </c>
      <c r="AC238" s="359">
        <f>IFERROR(IF(-SUM(AC$21:AC237)+AC$16&lt;0.000001,0,IF($C238&gt;='H-32A-WP06 - Debt Service'!Z$25,'H-32A-WP06 - Debt Service'!Z$28/12,0)),"-")</f>
        <v>0</v>
      </c>
      <c r="AD238" s="359">
        <f>IFERROR(IF(-SUM(AD$21:AD237)+AD$16&lt;0.000001,0,IF($C238&gt;='H-32A-WP06 - Debt Service'!AB$25,'H-32A-WP06 - Debt Service'!AA$28/12,0)),"-")</f>
        <v>0</v>
      </c>
      <c r="AE238" s="359">
        <f>IFERROR(IF(-SUM(AE$21:AE237)+AE$16&lt;0.000001,0,IF($C238&gt;='H-32A-WP06 - Debt Service'!AC$25,'H-32A-WP06 - Debt Service'!AB$28/12,0)),"-")</f>
        <v>0</v>
      </c>
      <c r="AF238" s="359">
        <f>IFERROR(IF(-SUM(AF$21:AF237)+AF$16&lt;0.000001,0,IF($C238&gt;='H-32A-WP06 - Debt Service'!AD$25,'H-32A-WP06 - Debt Service'!AC$28/12,0)),"-")</f>
        <v>0</v>
      </c>
    </row>
    <row r="239" spans="2:32">
      <c r="B239" s="351">
        <f t="shared" si="13"/>
        <v>2037</v>
      </c>
      <c r="C239" s="368">
        <f t="shared" si="15"/>
        <v>50100</v>
      </c>
      <c r="D239" s="368"/>
      <c r="E239" s="359">
        <f>IFERROR(IF(-SUM(E$33:E238)+E$16&lt;0.000001,0,IF($C239&gt;='H-32A-WP06 - Debt Service'!C$25,'H-32A-WP06 - Debt Service'!C$28/12,0)),"-")</f>
        <v>0</v>
      </c>
      <c r="F239" s="359">
        <f>IFERROR(IF(-SUM(F$33:F238)+F$16&lt;0.000001,0,IF($C239&gt;='H-32A-WP06 - Debt Service'!D$25,'H-32A-WP06 - Debt Service'!D$28/12,0)),"-")</f>
        <v>0</v>
      </c>
      <c r="G239" s="359">
        <f>IFERROR(IF(-SUM(G$33:G238)+G$16&lt;0.000001,0,IF($C239&gt;='H-32A-WP06 - Debt Service'!E$25,'H-32A-WP06 - Debt Service'!E$28/12,0)),"-")</f>
        <v>0</v>
      </c>
      <c r="H239" s="359">
        <f>IFERROR(IF(-SUM(H$21:H238)+H$16&lt;0.000001,0,IF($C239&gt;='H-32A-WP06 - Debt Service'!F$25,'H-32A-WP06 - Debt Service'!F$28/12,0)),"-")</f>
        <v>0</v>
      </c>
      <c r="I239" s="359">
        <f>IFERROR(IF(-SUM(I$21:I238)+I$16&lt;0.000001,0,IF($C239&gt;='H-32A-WP06 - Debt Service'!G$25,'H-32A-WP06 - Debt Service'!G$28/12,0)),"-")</f>
        <v>0</v>
      </c>
      <c r="J239" s="359">
        <f>IFERROR(IF(-SUM(J$21:J238)+J$16&lt;0.000001,0,IF($C239&gt;='H-32A-WP06 - Debt Service'!H$25,'H-32A-WP06 - Debt Service'!H$28/12,0)),"-")</f>
        <v>0</v>
      </c>
      <c r="K239" s="359">
        <f>IFERROR(IF(-SUM(K$21:K238)+K$16&lt;0.000001,0,IF($C239&gt;='H-32A-WP06 - Debt Service'!I$25,'H-32A-WP06 - Debt Service'!I$28/12,0)),"-")</f>
        <v>0</v>
      </c>
      <c r="L239" s="359">
        <f>IFERROR(IF(-SUM(L$21:L238)+L$16&lt;0.000001,0,IF($C239&gt;='H-32A-WP06 - Debt Service'!J$25,'H-32A-WP06 - Debt Service'!J$28/12,0)),"-")</f>
        <v>0</v>
      </c>
      <c r="M239" s="359">
        <f>IFERROR(IF(-SUM(M$21:M238)+M$16&lt;0.000001,0,IF($C239&gt;='H-32A-WP06 - Debt Service'!K$25,'H-32A-WP06 - Debt Service'!K$28/12,0)),"-")</f>
        <v>0</v>
      </c>
      <c r="N239" s="359">
        <f>IFERROR(IF(-SUM(N$21:N238)+N$16&lt;0.000001,0,IF($C239&gt;='H-32A-WP06 - Debt Service'!L$25,'H-32A-WP06 - Debt Service'!L$28/12,0)),"-")</f>
        <v>0</v>
      </c>
      <c r="O239" s="359">
        <f>IFERROR(IF(-SUM(O$21:O238)+O$16&lt;0.000001,0,IF($C239&gt;='H-32A-WP06 - Debt Service'!M$25,'H-32A-WP06 - Debt Service'!M$28/12,0)),"-")</f>
        <v>0</v>
      </c>
      <c r="P239" s="359">
        <f>IFERROR(IF(-SUM(P$21:P238)+P$16&lt;0.000001,0,IF($C239&gt;='H-32A-WP06 - Debt Service'!N$25,'H-32A-WP06 - Debt Service'!N$28/12,0)),"-")</f>
        <v>0</v>
      </c>
      <c r="Q239" s="449"/>
      <c r="R239" s="351">
        <f t="shared" si="14"/>
        <v>2037</v>
      </c>
      <c r="S239" s="368">
        <f t="shared" si="16"/>
        <v>50100</v>
      </c>
      <c r="T239" s="368"/>
      <c r="U239" s="359">
        <f>IFERROR(IF(-SUM(U$33:U238)+U$16&lt;0.000001,0,IF($C239&gt;='H-32A-WP06 - Debt Service'!R$25,'H-32A-WP06 - Debt Service'!R$28/12,0)),"-")</f>
        <v>0</v>
      </c>
      <c r="V239" s="359">
        <f>IFERROR(IF(-SUM(V$21:V238)+V$16&lt;0.000001,0,IF($C239&gt;='H-32A-WP06 - Debt Service'!S$25,'H-32A-WP06 - Debt Service'!S$28/12,0)),"-")</f>
        <v>0</v>
      </c>
      <c r="W239" s="359">
        <f>IFERROR(IF(-SUM(W$21:W238)+W$16&lt;0.000001,0,IF($C239&gt;='H-32A-WP06 - Debt Service'!T$25,'H-32A-WP06 - Debt Service'!T$28/12,0)),"-")</f>
        <v>0</v>
      </c>
      <c r="X239" s="359">
        <f>IFERROR(IF(-SUM(X$21:X238)+X$16&lt;0.000001,0,IF($C239&gt;='H-32A-WP06 - Debt Service'!U$25,'H-32A-WP06 - Debt Service'!U$28/12,0)),"-")</f>
        <v>0</v>
      </c>
      <c r="Y239" s="359">
        <f>IFERROR(IF(-SUM(Y$21:Y238)+Y$16&lt;0.000001,0,IF($C239&gt;='H-32A-WP06 - Debt Service'!W$25,'H-32A-WP06 - Debt Service'!V$28/12,0)),"-")</f>
        <v>0</v>
      </c>
      <c r="Z239" s="359">
        <f>IFERROR(IF(-SUM(Z$21:Z238)+Z$16&lt;0.000001,0,IF($C239&gt;='H-32A-WP06 - Debt Service'!W$25,'H-32A-WP06 - Debt Service'!W$28/12,0)),"-")</f>
        <v>0</v>
      </c>
      <c r="AA239" s="359">
        <f>IFERROR(IF(-SUM(AA$21:AA238)+AA$16&lt;0.000001,0,IF($C239&gt;='H-32A-WP06 - Debt Service'!Y$25,'H-32A-WP06 - Debt Service'!X$28/12,0)),"-")</f>
        <v>0</v>
      </c>
      <c r="AB239" s="359">
        <f>IFERROR(IF(-SUM(AB$21:AB238)+AB$16&lt;0.000001,0,IF($C239&gt;='H-32A-WP06 - Debt Service'!Y$25,'H-32A-WP06 - Debt Service'!Y$28/12,0)),"-")</f>
        <v>0</v>
      </c>
      <c r="AC239" s="359">
        <f>IFERROR(IF(-SUM(AC$21:AC238)+AC$16&lt;0.000001,0,IF($C239&gt;='H-32A-WP06 - Debt Service'!Z$25,'H-32A-WP06 - Debt Service'!Z$28/12,0)),"-")</f>
        <v>0</v>
      </c>
      <c r="AD239" s="359">
        <f>IFERROR(IF(-SUM(AD$21:AD238)+AD$16&lt;0.000001,0,IF($C239&gt;='H-32A-WP06 - Debt Service'!AB$25,'H-32A-WP06 - Debt Service'!AA$28/12,0)),"-")</f>
        <v>0</v>
      </c>
      <c r="AE239" s="359">
        <f>IFERROR(IF(-SUM(AE$21:AE238)+AE$16&lt;0.000001,0,IF($C239&gt;='H-32A-WP06 - Debt Service'!AC$25,'H-32A-WP06 - Debt Service'!AB$28/12,0)),"-")</f>
        <v>0</v>
      </c>
      <c r="AF239" s="359">
        <f>IFERROR(IF(-SUM(AF$21:AF238)+AF$16&lt;0.000001,0,IF($C239&gt;='H-32A-WP06 - Debt Service'!AD$25,'H-32A-WP06 - Debt Service'!AC$28/12,0)),"-")</f>
        <v>0</v>
      </c>
    </row>
    <row r="240" spans="2:32">
      <c r="B240" s="351">
        <f t="shared" si="13"/>
        <v>2037</v>
      </c>
      <c r="C240" s="368">
        <f t="shared" si="15"/>
        <v>50131</v>
      </c>
      <c r="D240" s="368"/>
      <c r="E240" s="359">
        <f>IFERROR(IF(-SUM(E$33:E239)+E$16&lt;0.000001,0,IF($C240&gt;='H-32A-WP06 - Debt Service'!C$25,'H-32A-WP06 - Debt Service'!C$28/12,0)),"-")</f>
        <v>0</v>
      </c>
      <c r="F240" s="359">
        <f>IFERROR(IF(-SUM(F$33:F239)+F$16&lt;0.000001,0,IF($C240&gt;='H-32A-WP06 - Debt Service'!D$25,'H-32A-WP06 - Debt Service'!D$28/12,0)),"-")</f>
        <v>0</v>
      </c>
      <c r="G240" s="359">
        <f>IFERROR(IF(-SUM(G$33:G239)+G$16&lt;0.000001,0,IF($C240&gt;='H-32A-WP06 - Debt Service'!E$25,'H-32A-WP06 - Debt Service'!E$28/12,0)),"-")</f>
        <v>0</v>
      </c>
      <c r="H240" s="359">
        <f>IFERROR(IF(-SUM(H$21:H239)+H$16&lt;0.000001,0,IF($C240&gt;='H-32A-WP06 - Debt Service'!F$25,'H-32A-WP06 - Debt Service'!F$28/12,0)),"-")</f>
        <v>0</v>
      </c>
      <c r="I240" s="359">
        <f>IFERROR(IF(-SUM(I$21:I239)+I$16&lt;0.000001,0,IF($C240&gt;='H-32A-WP06 - Debt Service'!G$25,'H-32A-WP06 - Debt Service'!G$28/12,0)),"-")</f>
        <v>0</v>
      </c>
      <c r="J240" s="359">
        <f>IFERROR(IF(-SUM(J$21:J239)+J$16&lt;0.000001,0,IF($C240&gt;='H-32A-WP06 - Debt Service'!H$25,'H-32A-WP06 - Debt Service'!H$28/12,0)),"-")</f>
        <v>0</v>
      </c>
      <c r="K240" s="359">
        <f>IFERROR(IF(-SUM(K$21:K239)+K$16&lt;0.000001,0,IF($C240&gt;='H-32A-WP06 - Debt Service'!I$25,'H-32A-WP06 - Debt Service'!I$28/12,0)),"-")</f>
        <v>0</v>
      </c>
      <c r="L240" s="359">
        <f>IFERROR(IF(-SUM(L$21:L239)+L$16&lt;0.000001,0,IF($C240&gt;='H-32A-WP06 - Debt Service'!J$25,'H-32A-WP06 - Debt Service'!J$28/12,0)),"-")</f>
        <v>0</v>
      </c>
      <c r="M240" s="359">
        <f>IFERROR(IF(-SUM(M$21:M239)+M$16&lt;0.000001,0,IF($C240&gt;='H-32A-WP06 - Debt Service'!K$25,'H-32A-WP06 - Debt Service'!K$28/12,0)),"-")</f>
        <v>0</v>
      </c>
      <c r="N240" s="359">
        <f>IFERROR(IF(-SUM(N$21:N239)+N$16&lt;0.000001,0,IF($C240&gt;='H-32A-WP06 - Debt Service'!L$25,'H-32A-WP06 - Debt Service'!L$28/12,0)),"-")</f>
        <v>0</v>
      </c>
      <c r="O240" s="359">
        <f>IFERROR(IF(-SUM(O$21:O239)+O$16&lt;0.000001,0,IF($C240&gt;='H-32A-WP06 - Debt Service'!M$25,'H-32A-WP06 - Debt Service'!M$28/12,0)),"-")</f>
        <v>0</v>
      </c>
      <c r="P240" s="359">
        <f>IFERROR(IF(-SUM(P$21:P239)+P$16&lt;0.000001,0,IF($C240&gt;='H-32A-WP06 - Debt Service'!N$25,'H-32A-WP06 - Debt Service'!N$28/12,0)),"-")</f>
        <v>0</v>
      </c>
      <c r="Q240" s="449"/>
      <c r="R240" s="351">
        <f t="shared" si="14"/>
        <v>2037</v>
      </c>
      <c r="S240" s="368">
        <f t="shared" si="16"/>
        <v>50131</v>
      </c>
      <c r="T240" s="368"/>
      <c r="U240" s="359">
        <f>IFERROR(IF(-SUM(U$33:U239)+U$16&lt;0.000001,0,IF($C240&gt;='H-32A-WP06 - Debt Service'!R$25,'H-32A-WP06 - Debt Service'!R$28/12,0)),"-")</f>
        <v>0</v>
      </c>
      <c r="V240" s="359">
        <f>IFERROR(IF(-SUM(V$21:V239)+V$16&lt;0.000001,0,IF($C240&gt;='H-32A-WP06 - Debt Service'!S$25,'H-32A-WP06 - Debt Service'!S$28/12,0)),"-")</f>
        <v>0</v>
      </c>
      <c r="W240" s="359">
        <f>IFERROR(IF(-SUM(W$21:W239)+W$16&lt;0.000001,0,IF($C240&gt;='H-32A-WP06 - Debt Service'!T$25,'H-32A-WP06 - Debt Service'!T$28/12,0)),"-")</f>
        <v>0</v>
      </c>
      <c r="X240" s="359">
        <f>IFERROR(IF(-SUM(X$21:X239)+X$16&lt;0.000001,0,IF($C240&gt;='H-32A-WP06 - Debt Service'!U$25,'H-32A-WP06 - Debt Service'!U$28/12,0)),"-")</f>
        <v>0</v>
      </c>
      <c r="Y240" s="359">
        <f>IFERROR(IF(-SUM(Y$21:Y239)+Y$16&lt;0.000001,0,IF($C240&gt;='H-32A-WP06 - Debt Service'!W$25,'H-32A-WP06 - Debt Service'!V$28/12,0)),"-")</f>
        <v>0</v>
      </c>
      <c r="Z240" s="359">
        <f>IFERROR(IF(-SUM(Z$21:Z239)+Z$16&lt;0.000001,0,IF($C240&gt;='H-32A-WP06 - Debt Service'!W$25,'H-32A-WP06 - Debt Service'!W$28/12,0)),"-")</f>
        <v>0</v>
      </c>
      <c r="AA240" s="359">
        <f>IFERROR(IF(-SUM(AA$21:AA239)+AA$16&lt;0.000001,0,IF($C240&gt;='H-32A-WP06 - Debt Service'!Y$25,'H-32A-WP06 - Debt Service'!X$28/12,0)),"-")</f>
        <v>0</v>
      </c>
      <c r="AB240" s="359">
        <f>IFERROR(IF(-SUM(AB$21:AB239)+AB$16&lt;0.000001,0,IF($C240&gt;='H-32A-WP06 - Debt Service'!Y$25,'H-32A-WP06 - Debt Service'!Y$28/12,0)),"-")</f>
        <v>0</v>
      </c>
      <c r="AC240" s="359">
        <f>IFERROR(IF(-SUM(AC$21:AC239)+AC$16&lt;0.000001,0,IF($C240&gt;='H-32A-WP06 - Debt Service'!Z$25,'H-32A-WP06 - Debt Service'!Z$28/12,0)),"-")</f>
        <v>0</v>
      </c>
      <c r="AD240" s="359">
        <f>IFERROR(IF(-SUM(AD$21:AD239)+AD$16&lt;0.000001,0,IF($C240&gt;='H-32A-WP06 - Debt Service'!AB$25,'H-32A-WP06 - Debt Service'!AA$28/12,0)),"-")</f>
        <v>0</v>
      </c>
      <c r="AE240" s="359">
        <f>IFERROR(IF(-SUM(AE$21:AE239)+AE$16&lt;0.000001,0,IF($C240&gt;='H-32A-WP06 - Debt Service'!AC$25,'H-32A-WP06 - Debt Service'!AB$28/12,0)),"-")</f>
        <v>0</v>
      </c>
      <c r="AF240" s="359">
        <f>IFERROR(IF(-SUM(AF$21:AF239)+AF$16&lt;0.000001,0,IF($C240&gt;='H-32A-WP06 - Debt Service'!AD$25,'H-32A-WP06 - Debt Service'!AC$28/12,0)),"-")</f>
        <v>0</v>
      </c>
    </row>
    <row r="241" spans="2:32">
      <c r="B241" s="351">
        <f t="shared" si="13"/>
        <v>2037</v>
      </c>
      <c r="C241" s="368">
        <f t="shared" si="15"/>
        <v>50161</v>
      </c>
      <c r="D241" s="368"/>
      <c r="E241" s="359">
        <f>IFERROR(IF(-SUM(E$33:E240)+E$16&lt;0.000001,0,IF($C241&gt;='H-32A-WP06 - Debt Service'!C$25,'H-32A-WP06 - Debt Service'!C$28/12,0)),"-")</f>
        <v>0</v>
      </c>
      <c r="F241" s="359">
        <f>IFERROR(IF(-SUM(F$33:F240)+F$16&lt;0.000001,0,IF($C241&gt;='H-32A-WP06 - Debt Service'!D$25,'H-32A-WP06 - Debt Service'!D$28/12,0)),"-")</f>
        <v>0</v>
      </c>
      <c r="G241" s="359">
        <f>IFERROR(IF(-SUM(G$33:G240)+G$16&lt;0.000001,0,IF($C241&gt;='H-32A-WP06 - Debt Service'!E$25,'H-32A-WP06 - Debt Service'!E$28/12,0)),"-")</f>
        <v>0</v>
      </c>
      <c r="H241" s="359">
        <f>IFERROR(IF(-SUM(H$21:H240)+H$16&lt;0.000001,0,IF($C241&gt;='H-32A-WP06 - Debt Service'!F$25,'H-32A-WP06 - Debt Service'!F$28/12,0)),"-")</f>
        <v>0</v>
      </c>
      <c r="I241" s="359">
        <f>IFERROR(IF(-SUM(I$21:I240)+I$16&lt;0.000001,0,IF($C241&gt;='H-32A-WP06 - Debt Service'!G$25,'H-32A-WP06 - Debt Service'!G$28/12,0)),"-")</f>
        <v>0</v>
      </c>
      <c r="J241" s="359">
        <f>IFERROR(IF(-SUM(J$21:J240)+J$16&lt;0.000001,0,IF($C241&gt;='H-32A-WP06 - Debt Service'!H$25,'H-32A-WP06 - Debt Service'!H$28/12,0)),"-")</f>
        <v>0</v>
      </c>
      <c r="K241" s="359">
        <f>IFERROR(IF(-SUM(K$21:K240)+K$16&lt;0.000001,0,IF($C241&gt;='H-32A-WP06 - Debt Service'!I$25,'H-32A-WP06 - Debt Service'!I$28/12,0)),"-")</f>
        <v>0</v>
      </c>
      <c r="L241" s="359">
        <f>IFERROR(IF(-SUM(L$21:L240)+L$16&lt;0.000001,0,IF($C241&gt;='H-32A-WP06 - Debt Service'!J$25,'H-32A-WP06 - Debt Service'!J$28/12,0)),"-")</f>
        <v>0</v>
      </c>
      <c r="M241" s="359">
        <f>IFERROR(IF(-SUM(M$21:M240)+M$16&lt;0.000001,0,IF($C241&gt;='H-32A-WP06 - Debt Service'!K$25,'H-32A-WP06 - Debt Service'!K$28/12,0)),"-")</f>
        <v>0</v>
      </c>
      <c r="N241" s="359">
        <f>IFERROR(IF(-SUM(N$21:N240)+N$16&lt;0.000001,0,IF($C241&gt;='H-32A-WP06 - Debt Service'!L$25,'H-32A-WP06 - Debt Service'!L$28/12,0)),"-")</f>
        <v>0</v>
      </c>
      <c r="O241" s="359">
        <f>IFERROR(IF(-SUM(O$21:O240)+O$16&lt;0.000001,0,IF($C241&gt;='H-32A-WP06 - Debt Service'!M$25,'H-32A-WP06 - Debt Service'!M$28/12,0)),"-")</f>
        <v>0</v>
      </c>
      <c r="P241" s="359">
        <f>IFERROR(IF(-SUM(P$21:P240)+P$16&lt;0.000001,0,IF($C241&gt;='H-32A-WP06 - Debt Service'!N$25,'H-32A-WP06 - Debt Service'!N$28/12,0)),"-")</f>
        <v>0</v>
      </c>
      <c r="Q241" s="449"/>
      <c r="R241" s="351">
        <f t="shared" si="14"/>
        <v>2037</v>
      </c>
      <c r="S241" s="368">
        <f t="shared" si="16"/>
        <v>50161</v>
      </c>
      <c r="T241" s="368"/>
      <c r="U241" s="359">
        <f>IFERROR(IF(-SUM(U$33:U240)+U$16&lt;0.000001,0,IF($C241&gt;='H-32A-WP06 - Debt Service'!R$25,'H-32A-WP06 - Debt Service'!R$28/12,0)),"-")</f>
        <v>0</v>
      </c>
      <c r="V241" s="359">
        <f>IFERROR(IF(-SUM(V$21:V240)+V$16&lt;0.000001,0,IF($C241&gt;='H-32A-WP06 - Debt Service'!S$25,'H-32A-WP06 - Debt Service'!S$28/12,0)),"-")</f>
        <v>0</v>
      </c>
      <c r="W241" s="359">
        <f>IFERROR(IF(-SUM(W$21:W240)+W$16&lt;0.000001,0,IF($C241&gt;='H-32A-WP06 - Debt Service'!T$25,'H-32A-WP06 - Debt Service'!T$28/12,0)),"-")</f>
        <v>0</v>
      </c>
      <c r="X241" s="359">
        <f>IFERROR(IF(-SUM(X$21:X240)+X$16&lt;0.000001,0,IF($C241&gt;='H-32A-WP06 - Debt Service'!U$25,'H-32A-WP06 - Debt Service'!U$28/12,0)),"-")</f>
        <v>0</v>
      </c>
      <c r="Y241" s="359">
        <f>IFERROR(IF(-SUM(Y$21:Y240)+Y$16&lt;0.000001,0,IF($C241&gt;='H-32A-WP06 - Debt Service'!W$25,'H-32A-WP06 - Debt Service'!V$28/12,0)),"-")</f>
        <v>0</v>
      </c>
      <c r="Z241" s="359">
        <f>IFERROR(IF(-SUM(Z$21:Z240)+Z$16&lt;0.000001,0,IF($C241&gt;='H-32A-WP06 - Debt Service'!W$25,'H-32A-WP06 - Debt Service'!W$28/12,0)),"-")</f>
        <v>0</v>
      </c>
      <c r="AA241" s="359">
        <f>IFERROR(IF(-SUM(AA$21:AA240)+AA$16&lt;0.000001,0,IF($C241&gt;='H-32A-WP06 - Debt Service'!Y$25,'H-32A-WP06 - Debt Service'!X$28/12,0)),"-")</f>
        <v>0</v>
      </c>
      <c r="AB241" s="359">
        <f>IFERROR(IF(-SUM(AB$21:AB240)+AB$16&lt;0.000001,0,IF($C241&gt;='H-32A-WP06 - Debt Service'!Y$25,'H-32A-WP06 - Debt Service'!Y$28/12,0)),"-")</f>
        <v>0</v>
      </c>
      <c r="AC241" s="359">
        <f>IFERROR(IF(-SUM(AC$21:AC240)+AC$16&lt;0.000001,0,IF($C241&gt;='H-32A-WP06 - Debt Service'!Z$25,'H-32A-WP06 - Debt Service'!Z$28/12,0)),"-")</f>
        <v>0</v>
      </c>
      <c r="AD241" s="359">
        <f>IFERROR(IF(-SUM(AD$21:AD240)+AD$16&lt;0.000001,0,IF($C241&gt;='H-32A-WP06 - Debt Service'!AB$25,'H-32A-WP06 - Debt Service'!AA$28/12,0)),"-")</f>
        <v>0</v>
      </c>
      <c r="AE241" s="359">
        <f>IFERROR(IF(-SUM(AE$21:AE240)+AE$16&lt;0.000001,0,IF($C241&gt;='H-32A-WP06 - Debt Service'!AC$25,'H-32A-WP06 - Debt Service'!AB$28/12,0)),"-")</f>
        <v>0</v>
      </c>
      <c r="AF241" s="359">
        <f>IFERROR(IF(-SUM(AF$21:AF240)+AF$16&lt;0.000001,0,IF($C241&gt;='H-32A-WP06 - Debt Service'!AD$25,'H-32A-WP06 - Debt Service'!AC$28/12,0)),"-")</f>
        <v>0</v>
      </c>
    </row>
    <row r="242" spans="2:32">
      <c r="B242" s="351">
        <f t="shared" si="13"/>
        <v>2037</v>
      </c>
      <c r="C242" s="368">
        <f t="shared" si="15"/>
        <v>50192</v>
      </c>
      <c r="D242" s="368"/>
      <c r="E242" s="359">
        <f>IFERROR(IF(-SUM(E$33:E241)+E$16&lt;0.000001,0,IF($C242&gt;='H-32A-WP06 - Debt Service'!C$25,'H-32A-WP06 - Debt Service'!C$28/12,0)),"-")</f>
        <v>0</v>
      </c>
      <c r="F242" s="359">
        <f>IFERROR(IF(-SUM(F$33:F241)+F$16&lt;0.000001,0,IF($C242&gt;='H-32A-WP06 - Debt Service'!D$25,'H-32A-WP06 - Debt Service'!D$28/12,0)),"-")</f>
        <v>0</v>
      </c>
      <c r="G242" s="359">
        <f>IFERROR(IF(-SUM(G$33:G241)+G$16&lt;0.000001,0,IF($C242&gt;='H-32A-WP06 - Debt Service'!E$25,'H-32A-WP06 - Debt Service'!E$28/12,0)),"-")</f>
        <v>0</v>
      </c>
      <c r="H242" s="359">
        <f>IFERROR(IF(-SUM(H$21:H241)+H$16&lt;0.000001,0,IF($C242&gt;='H-32A-WP06 - Debt Service'!F$25,'H-32A-WP06 - Debt Service'!F$28/12,0)),"-")</f>
        <v>0</v>
      </c>
      <c r="I242" s="359">
        <f>IFERROR(IF(-SUM(I$21:I241)+I$16&lt;0.000001,0,IF($C242&gt;='H-32A-WP06 - Debt Service'!G$25,'H-32A-WP06 - Debt Service'!G$28/12,0)),"-")</f>
        <v>0</v>
      </c>
      <c r="J242" s="359">
        <f>IFERROR(IF(-SUM(J$21:J241)+J$16&lt;0.000001,0,IF($C242&gt;='H-32A-WP06 - Debt Service'!H$25,'H-32A-WP06 - Debt Service'!H$28/12,0)),"-")</f>
        <v>0</v>
      </c>
      <c r="K242" s="359">
        <f>IFERROR(IF(-SUM(K$21:K241)+K$16&lt;0.000001,0,IF($C242&gt;='H-32A-WP06 - Debt Service'!I$25,'H-32A-WP06 - Debt Service'!I$28/12,0)),"-")</f>
        <v>0</v>
      </c>
      <c r="L242" s="359">
        <f>IFERROR(IF(-SUM(L$21:L241)+L$16&lt;0.000001,0,IF($C242&gt;='H-32A-WP06 - Debt Service'!J$25,'H-32A-WP06 - Debt Service'!J$28/12,0)),"-")</f>
        <v>0</v>
      </c>
      <c r="M242" s="359">
        <f>IFERROR(IF(-SUM(M$21:M241)+M$16&lt;0.000001,0,IF($C242&gt;='H-32A-WP06 - Debt Service'!K$25,'H-32A-WP06 - Debt Service'!K$28/12,0)),"-")</f>
        <v>0</v>
      </c>
      <c r="N242" s="359">
        <f>IFERROR(IF(-SUM(N$21:N241)+N$16&lt;0.000001,0,IF($C242&gt;='H-32A-WP06 - Debt Service'!L$25,'H-32A-WP06 - Debt Service'!L$28/12,0)),"-")</f>
        <v>0</v>
      </c>
      <c r="O242" s="359">
        <f>IFERROR(IF(-SUM(O$21:O241)+O$16&lt;0.000001,0,IF($C242&gt;='H-32A-WP06 - Debt Service'!M$25,'H-32A-WP06 - Debt Service'!M$28/12,0)),"-")</f>
        <v>0</v>
      </c>
      <c r="P242" s="359">
        <f>IFERROR(IF(-SUM(P$21:P241)+P$16&lt;0.000001,0,IF($C242&gt;='H-32A-WP06 - Debt Service'!N$25,'H-32A-WP06 - Debt Service'!N$28/12,0)),"-")</f>
        <v>0</v>
      </c>
      <c r="Q242" s="449"/>
      <c r="R242" s="351">
        <f t="shared" si="14"/>
        <v>2037</v>
      </c>
      <c r="S242" s="368">
        <f t="shared" si="16"/>
        <v>50192</v>
      </c>
      <c r="T242" s="368"/>
      <c r="U242" s="359">
        <f>IFERROR(IF(-SUM(U$33:U241)+U$16&lt;0.000001,0,IF($C242&gt;='H-32A-WP06 - Debt Service'!R$25,'H-32A-WP06 - Debt Service'!R$28/12,0)),"-")</f>
        <v>0</v>
      </c>
      <c r="V242" s="359">
        <f>IFERROR(IF(-SUM(V$21:V241)+V$16&lt;0.000001,0,IF($C242&gt;='H-32A-WP06 - Debt Service'!S$25,'H-32A-WP06 - Debt Service'!S$28/12,0)),"-")</f>
        <v>0</v>
      </c>
      <c r="W242" s="359">
        <f>IFERROR(IF(-SUM(W$21:W241)+W$16&lt;0.000001,0,IF($C242&gt;='H-32A-WP06 - Debt Service'!T$25,'H-32A-WP06 - Debt Service'!T$28/12,0)),"-")</f>
        <v>0</v>
      </c>
      <c r="X242" s="359">
        <f>IFERROR(IF(-SUM(X$21:X241)+X$16&lt;0.000001,0,IF($C242&gt;='H-32A-WP06 - Debt Service'!U$25,'H-32A-WP06 - Debt Service'!U$28/12,0)),"-")</f>
        <v>0</v>
      </c>
      <c r="Y242" s="359">
        <f>IFERROR(IF(-SUM(Y$21:Y241)+Y$16&lt;0.000001,0,IF($C242&gt;='H-32A-WP06 - Debt Service'!W$25,'H-32A-WP06 - Debt Service'!V$28/12,0)),"-")</f>
        <v>0</v>
      </c>
      <c r="Z242" s="359">
        <f>IFERROR(IF(-SUM(Z$21:Z241)+Z$16&lt;0.000001,0,IF($C242&gt;='H-32A-WP06 - Debt Service'!W$25,'H-32A-WP06 - Debt Service'!W$28/12,0)),"-")</f>
        <v>0</v>
      </c>
      <c r="AA242" s="359">
        <f>IFERROR(IF(-SUM(AA$21:AA241)+AA$16&lt;0.000001,0,IF($C242&gt;='H-32A-WP06 - Debt Service'!Y$25,'H-32A-WP06 - Debt Service'!X$28/12,0)),"-")</f>
        <v>0</v>
      </c>
      <c r="AB242" s="359">
        <f>IFERROR(IF(-SUM(AB$21:AB241)+AB$16&lt;0.000001,0,IF($C242&gt;='H-32A-WP06 - Debt Service'!Y$25,'H-32A-WP06 - Debt Service'!Y$28/12,0)),"-")</f>
        <v>0</v>
      </c>
      <c r="AC242" s="359">
        <f>IFERROR(IF(-SUM(AC$21:AC241)+AC$16&lt;0.000001,0,IF($C242&gt;='H-32A-WP06 - Debt Service'!Z$25,'H-32A-WP06 - Debt Service'!Z$28/12,0)),"-")</f>
        <v>0</v>
      </c>
      <c r="AD242" s="359">
        <f>IFERROR(IF(-SUM(AD$21:AD241)+AD$16&lt;0.000001,0,IF($C242&gt;='H-32A-WP06 - Debt Service'!AB$25,'H-32A-WP06 - Debt Service'!AA$28/12,0)),"-")</f>
        <v>0</v>
      </c>
      <c r="AE242" s="359">
        <f>IFERROR(IF(-SUM(AE$21:AE241)+AE$16&lt;0.000001,0,IF($C242&gt;='H-32A-WP06 - Debt Service'!AC$25,'H-32A-WP06 - Debt Service'!AB$28/12,0)),"-")</f>
        <v>0</v>
      </c>
      <c r="AF242" s="359">
        <f>IFERROR(IF(-SUM(AF$21:AF241)+AF$16&lt;0.000001,0,IF($C242&gt;='H-32A-WP06 - Debt Service'!AD$25,'H-32A-WP06 - Debt Service'!AC$28/12,0)),"-")</f>
        <v>0</v>
      </c>
    </row>
    <row r="243" spans="2:32">
      <c r="B243" s="351">
        <f t="shared" si="13"/>
        <v>2037</v>
      </c>
      <c r="C243" s="368">
        <f t="shared" si="15"/>
        <v>50222</v>
      </c>
      <c r="D243" s="368"/>
      <c r="E243" s="359">
        <f>IFERROR(IF(-SUM(E$33:E242)+E$16&lt;0.000001,0,IF($C243&gt;='H-32A-WP06 - Debt Service'!C$25,'H-32A-WP06 - Debt Service'!C$28/12,0)),"-")</f>
        <v>0</v>
      </c>
      <c r="F243" s="359">
        <f>IFERROR(IF(-SUM(F$33:F242)+F$16&lt;0.000001,0,IF($C243&gt;='H-32A-WP06 - Debt Service'!D$25,'H-32A-WP06 - Debt Service'!D$28/12,0)),"-")</f>
        <v>0</v>
      </c>
      <c r="G243" s="359">
        <f>IFERROR(IF(-SUM(G$33:G242)+G$16&lt;0.000001,0,IF($C243&gt;='H-32A-WP06 - Debt Service'!E$25,'H-32A-WP06 - Debt Service'!E$28/12,0)),"-")</f>
        <v>0</v>
      </c>
      <c r="H243" s="359">
        <f>IFERROR(IF(-SUM(H$21:H242)+H$16&lt;0.000001,0,IF($C243&gt;='H-32A-WP06 - Debt Service'!F$25,'H-32A-WP06 - Debt Service'!F$28/12,0)),"-")</f>
        <v>0</v>
      </c>
      <c r="I243" s="359">
        <f>IFERROR(IF(-SUM(I$21:I242)+I$16&lt;0.000001,0,IF($C243&gt;='H-32A-WP06 - Debt Service'!G$25,'H-32A-WP06 - Debt Service'!G$28/12,0)),"-")</f>
        <v>0</v>
      </c>
      <c r="J243" s="359">
        <f>IFERROR(IF(-SUM(J$21:J242)+J$16&lt;0.000001,0,IF($C243&gt;='H-32A-WP06 - Debt Service'!H$25,'H-32A-WP06 - Debt Service'!H$28/12,0)),"-")</f>
        <v>0</v>
      </c>
      <c r="K243" s="359">
        <f>IFERROR(IF(-SUM(K$21:K242)+K$16&lt;0.000001,0,IF($C243&gt;='H-32A-WP06 - Debt Service'!I$25,'H-32A-WP06 - Debt Service'!I$28/12,0)),"-")</f>
        <v>0</v>
      </c>
      <c r="L243" s="359">
        <f>IFERROR(IF(-SUM(L$21:L242)+L$16&lt;0.000001,0,IF($C243&gt;='H-32A-WP06 - Debt Service'!J$25,'H-32A-WP06 - Debt Service'!J$28/12,0)),"-")</f>
        <v>0</v>
      </c>
      <c r="M243" s="359">
        <f>IFERROR(IF(-SUM(M$21:M242)+M$16&lt;0.000001,0,IF($C243&gt;='H-32A-WP06 - Debt Service'!K$25,'H-32A-WP06 - Debt Service'!K$28/12,0)),"-")</f>
        <v>0</v>
      </c>
      <c r="N243" s="359">
        <f>IFERROR(IF(-SUM(N$21:N242)+N$16&lt;0.000001,0,IF($C243&gt;='H-32A-WP06 - Debt Service'!L$25,'H-32A-WP06 - Debt Service'!L$28/12,0)),"-")</f>
        <v>0</v>
      </c>
      <c r="O243" s="359">
        <f>IFERROR(IF(-SUM(O$21:O242)+O$16&lt;0.000001,0,IF($C243&gt;='H-32A-WP06 - Debt Service'!M$25,'H-32A-WP06 - Debt Service'!M$28/12,0)),"-")</f>
        <v>0</v>
      </c>
      <c r="P243" s="359">
        <f>IFERROR(IF(-SUM(P$21:P242)+P$16&lt;0.000001,0,IF($C243&gt;='H-32A-WP06 - Debt Service'!N$25,'H-32A-WP06 - Debt Service'!N$28/12,0)),"-")</f>
        <v>0</v>
      </c>
      <c r="Q243" s="449"/>
      <c r="R243" s="351">
        <f t="shared" si="14"/>
        <v>2037</v>
      </c>
      <c r="S243" s="368">
        <f t="shared" si="16"/>
        <v>50222</v>
      </c>
      <c r="T243" s="368"/>
      <c r="U243" s="359">
        <f>IFERROR(IF(-SUM(U$33:U242)+U$16&lt;0.000001,0,IF($C243&gt;='H-32A-WP06 - Debt Service'!R$25,'H-32A-WP06 - Debt Service'!R$28/12,0)),"-")</f>
        <v>0</v>
      </c>
      <c r="V243" s="359">
        <f>IFERROR(IF(-SUM(V$21:V242)+V$16&lt;0.000001,0,IF($C243&gt;='H-32A-WP06 - Debt Service'!S$25,'H-32A-WP06 - Debt Service'!S$28/12,0)),"-")</f>
        <v>0</v>
      </c>
      <c r="W243" s="359">
        <f>IFERROR(IF(-SUM(W$21:W242)+W$16&lt;0.000001,0,IF($C243&gt;='H-32A-WP06 - Debt Service'!T$25,'H-32A-WP06 - Debt Service'!T$28/12,0)),"-")</f>
        <v>0</v>
      </c>
      <c r="X243" s="359">
        <f>IFERROR(IF(-SUM(X$21:X242)+X$16&lt;0.000001,0,IF($C243&gt;='H-32A-WP06 - Debt Service'!U$25,'H-32A-WP06 - Debt Service'!U$28/12,0)),"-")</f>
        <v>0</v>
      </c>
      <c r="Y243" s="359">
        <f>IFERROR(IF(-SUM(Y$21:Y242)+Y$16&lt;0.000001,0,IF($C243&gt;='H-32A-WP06 - Debt Service'!W$25,'H-32A-WP06 - Debt Service'!V$28/12,0)),"-")</f>
        <v>0</v>
      </c>
      <c r="Z243" s="359">
        <f>IFERROR(IF(-SUM(Z$21:Z242)+Z$16&lt;0.000001,0,IF($C243&gt;='H-32A-WP06 - Debt Service'!W$25,'H-32A-WP06 - Debt Service'!W$28/12,0)),"-")</f>
        <v>0</v>
      </c>
      <c r="AA243" s="359">
        <f>IFERROR(IF(-SUM(AA$21:AA242)+AA$16&lt;0.000001,0,IF($C243&gt;='H-32A-WP06 - Debt Service'!Y$25,'H-32A-WP06 - Debt Service'!X$28/12,0)),"-")</f>
        <v>0</v>
      </c>
      <c r="AB243" s="359">
        <f>IFERROR(IF(-SUM(AB$21:AB242)+AB$16&lt;0.000001,0,IF($C243&gt;='H-32A-WP06 - Debt Service'!Y$25,'H-32A-WP06 - Debt Service'!Y$28/12,0)),"-")</f>
        <v>0</v>
      </c>
      <c r="AC243" s="359">
        <f>IFERROR(IF(-SUM(AC$21:AC242)+AC$16&lt;0.000001,0,IF($C243&gt;='H-32A-WP06 - Debt Service'!Z$25,'H-32A-WP06 - Debt Service'!Z$28/12,0)),"-")</f>
        <v>0</v>
      </c>
      <c r="AD243" s="359">
        <f>IFERROR(IF(-SUM(AD$21:AD242)+AD$16&lt;0.000001,0,IF($C243&gt;='H-32A-WP06 - Debt Service'!AB$25,'H-32A-WP06 - Debt Service'!AA$28/12,0)),"-")</f>
        <v>0</v>
      </c>
      <c r="AE243" s="359">
        <f>IFERROR(IF(-SUM(AE$21:AE242)+AE$16&lt;0.000001,0,IF($C243&gt;='H-32A-WP06 - Debt Service'!AC$25,'H-32A-WP06 - Debt Service'!AB$28/12,0)),"-")</f>
        <v>0</v>
      </c>
      <c r="AF243" s="359">
        <f>IFERROR(IF(-SUM(AF$21:AF242)+AF$16&lt;0.000001,0,IF($C243&gt;='H-32A-WP06 - Debt Service'!AD$25,'H-32A-WP06 - Debt Service'!AC$28/12,0)),"-")</f>
        <v>0</v>
      </c>
    </row>
    <row r="244" spans="2:32">
      <c r="B244" s="351">
        <f t="shared" si="13"/>
        <v>2037</v>
      </c>
      <c r="C244" s="368">
        <f t="shared" si="15"/>
        <v>50253</v>
      </c>
      <c r="D244" s="368"/>
      <c r="E244" s="359">
        <f>IFERROR(IF(-SUM(E$33:E243)+E$16&lt;0.000001,0,IF($C244&gt;='H-32A-WP06 - Debt Service'!C$25,'H-32A-WP06 - Debt Service'!C$28/12,0)),"-")</f>
        <v>0</v>
      </c>
      <c r="F244" s="359">
        <f>IFERROR(IF(-SUM(F$33:F243)+F$16&lt;0.000001,0,IF($C244&gt;='H-32A-WP06 - Debt Service'!D$25,'H-32A-WP06 - Debt Service'!D$28/12,0)),"-")</f>
        <v>0</v>
      </c>
      <c r="G244" s="359">
        <f>IFERROR(IF(-SUM(G$33:G243)+G$16&lt;0.000001,0,IF($C244&gt;='H-32A-WP06 - Debt Service'!E$25,'H-32A-WP06 - Debt Service'!E$28/12,0)),"-")</f>
        <v>0</v>
      </c>
      <c r="H244" s="359">
        <f>IFERROR(IF(-SUM(H$21:H243)+H$16&lt;0.000001,0,IF($C244&gt;='H-32A-WP06 - Debt Service'!F$25,'H-32A-WP06 - Debt Service'!F$28/12,0)),"-")</f>
        <v>0</v>
      </c>
      <c r="I244" s="359">
        <f>IFERROR(IF(-SUM(I$21:I243)+I$16&lt;0.000001,0,IF($C244&gt;='H-32A-WP06 - Debt Service'!G$25,'H-32A-WP06 - Debt Service'!G$28/12,0)),"-")</f>
        <v>0</v>
      </c>
      <c r="J244" s="359">
        <f>IFERROR(IF(-SUM(J$21:J243)+J$16&lt;0.000001,0,IF($C244&gt;='H-32A-WP06 - Debt Service'!H$25,'H-32A-WP06 - Debt Service'!H$28/12,0)),"-")</f>
        <v>0</v>
      </c>
      <c r="K244" s="359">
        <f>IFERROR(IF(-SUM(K$21:K243)+K$16&lt;0.000001,0,IF($C244&gt;='H-32A-WP06 - Debt Service'!I$25,'H-32A-WP06 - Debt Service'!I$28/12,0)),"-")</f>
        <v>0</v>
      </c>
      <c r="L244" s="359">
        <f>IFERROR(IF(-SUM(L$21:L243)+L$16&lt;0.000001,0,IF($C244&gt;='H-32A-WP06 - Debt Service'!J$25,'H-32A-WP06 - Debt Service'!J$28/12,0)),"-")</f>
        <v>0</v>
      </c>
      <c r="M244" s="359">
        <f>IFERROR(IF(-SUM(M$21:M243)+M$16&lt;0.000001,0,IF($C244&gt;='H-32A-WP06 - Debt Service'!K$25,'H-32A-WP06 - Debt Service'!K$28/12,0)),"-")</f>
        <v>0</v>
      </c>
      <c r="N244" s="359">
        <f>IFERROR(IF(-SUM(N$21:N243)+N$16&lt;0.000001,0,IF($C244&gt;='H-32A-WP06 - Debt Service'!L$25,'H-32A-WP06 - Debt Service'!L$28/12,0)),"-")</f>
        <v>0</v>
      </c>
      <c r="O244" s="359">
        <f>IFERROR(IF(-SUM(O$21:O243)+O$16&lt;0.000001,0,IF($C244&gt;='H-32A-WP06 - Debt Service'!M$25,'H-32A-WP06 - Debt Service'!M$28/12,0)),"-")</f>
        <v>0</v>
      </c>
      <c r="P244" s="359">
        <f>IFERROR(IF(-SUM(P$21:P243)+P$16&lt;0.000001,0,IF($C244&gt;='H-32A-WP06 - Debt Service'!N$25,'H-32A-WP06 - Debt Service'!N$28/12,0)),"-")</f>
        <v>0</v>
      </c>
      <c r="Q244" s="449"/>
      <c r="R244" s="351">
        <f t="shared" si="14"/>
        <v>2037</v>
      </c>
      <c r="S244" s="368">
        <f t="shared" si="16"/>
        <v>50253</v>
      </c>
      <c r="T244" s="368"/>
      <c r="U244" s="359">
        <f>IFERROR(IF(-SUM(U$33:U243)+U$16&lt;0.000001,0,IF($C244&gt;='H-32A-WP06 - Debt Service'!R$25,'H-32A-WP06 - Debt Service'!R$28/12,0)),"-")</f>
        <v>0</v>
      </c>
      <c r="V244" s="359">
        <f>IFERROR(IF(-SUM(V$21:V243)+V$16&lt;0.000001,0,IF($C244&gt;='H-32A-WP06 - Debt Service'!S$25,'H-32A-WP06 - Debt Service'!S$28/12,0)),"-")</f>
        <v>0</v>
      </c>
      <c r="W244" s="359">
        <f>IFERROR(IF(-SUM(W$21:W243)+W$16&lt;0.000001,0,IF($C244&gt;='H-32A-WP06 - Debt Service'!T$25,'H-32A-WP06 - Debt Service'!T$28/12,0)),"-")</f>
        <v>0</v>
      </c>
      <c r="X244" s="359">
        <f>IFERROR(IF(-SUM(X$21:X243)+X$16&lt;0.000001,0,IF($C244&gt;='H-32A-WP06 - Debt Service'!U$25,'H-32A-WP06 - Debt Service'!U$28/12,0)),"-")</f>
        <v>0</v>
      </c>
      <c r="Y244" s="359">
        <f>IFERROR(IF(-SUM(Y$21:Y243)+Y$16&lt;0.000001,0,IF($C244&gt;='H-32A-WP06 - Debt Service'!W$25,'H-32A-WP06 - Debt Service'!V$28/12,0)),"-")</f>
        <v>0</v>
      </c>
      <c r="Z244" s="359">
        <f>IFERROR(IF(-SUM(Z$21:Z243)+Z$16&lt;0.000001,0,IF($C244&gt;='H-32A-WP06 - Debt Service'!W$25,'H-32A-WP06 - Debt Service'!W$28/12,0)),"-")</f>
        <v>0</v>
      </c>
      <c r="AA244" s="359">
        <f>IFERROR(IF(-SUM(AA$21:AA243)+AA$16&lt;0.000001,0,IF($C244&gt;='H-32A-WP06 - Debt Service'!Y$25,'H-32A-WP06 - Debt Service'!X$28/12,0)),"-")</f>
        <v>0</v>
      </c>
      <c r="AB244" s="359">
        <f>IFERROR(IF(-SUM(AB$21:AB243)+AB$16&lt;0.000001,0,IF($C244&gt;='H-32A-WP06 - Debt Service'!Y$25,'H-32A-WP06 - Debt Service'!Y$28/12,0)),"-")</f>
        <v>0</v>
      </c>
      <c r="AC244" s="359">
        <f>IFERROR(IF(-SUM(AC$21:AC243)+AC$16&lt;0.000001,0,IF($C244&gt;='H-32A-WP06 - Debt Service'!Z$25,'H-32A-WP06 - Debt Service'!Z$28/12,0)),"-")</f>
        <v>0</v>
      </c>
      <c r="AD244" s="359">
        <f>IFERROR(IF(-SUM(AD$21:AD243)+AD$16&lt;0.000001,0,IF($C244&gt;='H-32A-WP06 - Debt Service'!AB$25,'H-32A-WP06 - Debt Service'!AA$28/12,0)),"-")</f>
        <v>0</v>
      </c>
      <c r="AE244" s="359">
        <f>IFERROR(IF(-SUM(AE$21:AE243)+AE$16&lt;0.000001,0,IF($C244&gt;='H-32A-WP06 - Debt Service'!AC$25,'H-32A-WP06 - Debt Service'!AB$28/12,0)),"-")</f>
        <v>0</v>
      </c>
      <c r="AF244" s="359">
        <f>IFERROR(IF(-SUM(AF$21:AF243)+AF$16&lt;0.000001,0,IF($C244&gt;='H-32A-WP06 - Debt Service'!AD$25,'H-32A-WP06 - Debt Service'!AC$28/12,0)),"-")</f>
        <v>0</v>
      </c>
    </row>
    <row r="245" spans="2:32">
      <c r="B245" s="351">
        <f t="shared" si="13"/>
        <v>2037</v>
      </c>
      <c r="C245" s="368">
        <f t="shared" si="15"/>
        <v>50284</v>
      </c>
      <c r="D245" s="368"/>
      <c r="E245" s="359">
        <f>IFERROR(IF(-SUM(E$33:E244)+E$16&lt;0.000001,0,IF($C245&gt;='H-32A-WP06 - Debt Service'!C$25,'H-32A-WP06 - Debt Service'!C$28/12,0)),"-")</f>
        <v>0</v>
      </c>
      <c r="F245" s="359">
        <f>IFERROR(IF(-SUM(F$33:F244)+F$16&lt;0.000001,0,IF($C245&gt;='H-32A-WP06 - Debt Service'!D$25,'H-32A-WP06 - Debt Service'!D$28/12,0)),"-")</f>
        <v>0</v>
      </c>
      <c r="G245" s="359">
        <f>IFERROR(IF(-SUM(G$33:G244)+G$16&lt;0.000001,0,IF($C245&gt;='H-32A-WP06 - Debt Service'!E$25,'H-32A-WP06 - Debt Service'!E$28/12,0)),"-")</f>
        <v>0</v>
      </c>
      <c r="H245" s="359">
        <f>IFERROR(IF(-SUM(H$21:H244)+H$16&lt;0.000001,0,IF($C245&gt;='H-32A-WP06 - Debt Service'!F$25,'H-32A-WP06 - Debt Service'!F$28/12,0)),"-")</f>
        <v>0</v>
      </c>
      <c r="I245" s="359">
        <f>IFERROR(IF(-SUM(I$21:I244)+I$16&lt;0.000001,0,IF($C245&gt;='H-32A-WP06 - Debt Service'!G$25,'H-32A-WP06 - Debt Service'!G$28/12,0)),"-")</f>
        <v>0</v>
      </c>
      <c r="J245" s="359">
        <f>IFERROR(IF(-SUM(J$21:J244)+J$16&lt;0.000001,0,IF($C245&gt;='H-32A-WP06 - Debt Service'!H$25,'H-32A-WP06 - Debt Service'!H$28/12,0)),"-")</f>
        <v>0</v>
      </c>
      <c r="K245" s="359">
        <f>IFERROR(IF(-SUM(K$21:K244)+K$16&lt;0.000001,0,IF($C245&gt;='H-32A-WP06 - Debt Service'!I$25,'H-32A-WP06 - Debt Service'!I$28/12,0)),"-")</f>
        <v>0</v>
      </c>
      <c r="L245" s="359">
        <f>IFERROR(IF(-SUM(L$21:L244)+L$16&lt;0.000001,0,IF($C245&gt;='H-32A-WP06 - Debt Service'!J$25,'H-32A-WP06 - Debt Service'!J$28/12,0)),"-")</f>
        <v>0</v>
      </c>
      <c r="M245" s="359">
        <f>IFERROR(IF(-SUM(M$21:M244)+M$16&lt;0.000001,0,IF($C245&gt;='H-32A-WP06 - Debt Service'!K$25,'H-32A-WP06 - Debt Service'!K$28/12,0)),"-")</f>
        <v>0</v>
      </c>
      <c r="N245" s="359">
        <f>IFERROR(IF(-SUM(N$21:N244)+N$16&lt;0.000001,0,IF($C245&gt;='H-32A-WP06 - Debt Service'!L$25,'H-32A-WP06 - Debt Service'!L$28/12,0)),"-")</f>
        <v>0</v>
      </c>
      <c r="O245" s="359">
        <f>IFERROR(IF(-SUM(O$21:O244)+O$16&lt;0.000001,0,IF($C245&gt;='H-32A-WP06 - Debt Service'!M$25,'H-32A-WP06 - Debt Service'!M$28/12,0)),"-")</f>
        <v>0</v>
      </c>
      <c r="P245" s="359">
        <f>IFERROR(IF(-SUM(P$21:P244)+P$16&lt;0.000001,0,IF($C245&gt;='H-32A-WP06 - Debt Service'!N$25,'H-32A-WP06 - Debt Service'!N$28/12,0)),"-")</f>
        <v>0</v>
      </c>
      <c r="Q245" s="449"/>
      <c r="R245" s="351">
        <f t="shared" si="14"/>
        <v>2037</v>
      </c>
      <c r="S245" s="368">
        <f t="shared" si="16"/>
        <v>50284</v>
      </c>
      <c r="T245" s="368"/>
      <c r="U245" s="359">
        <f>IFERROR(IF(-SUM(U$33:U244)+U$16&lt;0.000001,0,IF($C245&gt;='H-32A-WP06 - Debt Service'!R$25,'H-32A-WP06 - Debt Service'!R$28/12,0)),"-")</f>
        <v>0</v>
      </c>
      <c r="V245" s="359">
        <f>IFERROR(IF(-SUM(V$21:V244)+V$16&lt;0.000001,0,IF($C245&gt;='H-32A-WP06 - Debt Service'!S$25,'H-32A-WP06 - Debt Service'!S$28/12,0)),"-")</f>
        <v>0</v>
      </c>
      <c r="W245" s="359">
        <f>IFERROR(IF(-SUM(W$21:W244)+W$16&lt;0.000001,0,IF($C245&gt;='H-32A-WP06 - Debt Service'!T$25,'H-32A-WP06 - Debt Service'!T$28/12,0)),"-")</f>
        <v>0</v>
      </c>
      <c r="X245" s="359">
        <f>IFERROR(IF(-SUM(X$21:X244)+X$16&lt;0.000001,0,IF($C245&gt;='H-32A-WP06 - Debt Service'!U$25,'H-32A-WP06 - Debt Service'!U$28/12,0)),"-")</f>
        <v>0</v>
      </c>
      <c r="Y245" s="359">
        <f>IFERROR(IF(-SUM(Y$21:Y244)+Y$16&lt;0.000001,0,IF($C245&gt;='H-32A-WP06 - Debt Service'!W$25,'H-32A-WP06 - Debt Service'!V$28/12,0)),"-")</f>
        <v>0</v>
      </c>
      <c r="Z245" s="359">
        <f>IFERROR(IF(-SUM(Z$21:Z244)+Z$16&lt;0.000001,0,IF($C245&gt;='H-32A-WP06 - Debt Service'!W$25,'H-32A-WP06 - Debt Service'!W$28/12,0)),"-")</f>
        <v>0</v>
      </c>
      <c r="AA245" s="359">
        <f>IFERROR(IF(-SUM(AA$21:AA244)+AA$16&lt;0.000001,0,IF($C245&gt;='H-32A-WP06 - Debt Service'!Y$25,'H-32A-WP06 - Debt Service'!X$28/12,0)),"-")</f>
        <v>0</v>
      </c>
      <c r="AB245" s="359">
        <f>IFERROR(IF(-SUM(AB$21:AB244)+AB$16&lt;0.000001,0,IF($C245&gt;='H-32A-WP06 - Debt Service'!Y$25,'H-32A-WP06 - Debt Service'!Y$28/12,0)),"-")</f>
        <v>0</v>
      </c>
      <c r="AC245" s="359">
        <f>IFERROR(IF(-SUM(AC$21:AC244)+AC$16&lt;0.000001,0,IF($C245&gt;='H-32A-WP06 - Debt Service'!Z$25,'H-32A-WP06 - Debt Service'!Z$28/12,0)),"-")</f>
        <v>0</v>
      </c>
      <c r="AD245" s="359">
        <f>IFERROR(IF(-SUM(AD$21:AD244)+AD$16&lt;0.000001,0,IF($C245&gt;='H-32A-WP06 - Debt Service'!AB$25,'H-32A-WP06 - Debt Service'!AA$28/12,0)),"-")</f>
        <v>0</v>
      </c>
      <c r="AE245" s="359">
        <f>IFERROR(IF(-SUM(AE$21:AE244)+AE$16&lt;0.000001,0,IF($C245&gt;='H-32A-WP06 - Debt Service'!AC$25,'H-32A-WP06 - Debt Service'!AB$28/12,0)),"-")</f>
        <v>0</v>
      </c>
      <c r="AF245" s="359">
        <f>IFERROR(IF(-SUM(AF$21:AF244)+AF$16&lt;0.000001,0,IF($C245&gt;='H-32A-WP06 - Debt Service'!AD$25,'H-32A-WP06 - Debt Service'!AC$28/12,0)),"-")</f>
        <v>0</v>
      </c>
    </row>
    <row r="246" spans="2:32">
      <c r="B246" s="351">
        <f t="shared" si="13"/>
        <v>2037</v>
      </c>
      <c r="C246" s="368">
        <f t="shared" si="15"/>
        <v>50314</v>
      </c>
      <c r="D246" s="368"/>
      <c r="E246" s="359">
        <f>IFERROR(IF(-SUM(E$33:E245)+E$16&lt;0.000001,0,IF($C246&gt;='H-32A-WP06 - Debt Service'!C$25,'H-32A-WP06 - Debt Service'!C$28/12,0)),"-")</f>
        <v>0</v>
      </c>
      <c r="F246" s="359">
        <f>IFERROR(IF(-SUM(F$33:F245)+F$16&lt;0.000001,0,IF($C246&gt;='H-32A-WP06 - Debt Service'!D$25,'H-32A-WP06 - Debt Service'!D$28/12,0)),"-")</f>
        <v>0</v>
      </c>
      <c r="G246" s="359">
        <f>IFERROR(IF(-SUM(G$33:G245)+G$16&lt;0.000001,0,IF($C246&gt;='H-32A-WP06 - Debt Service'!E$25,'H-32A-WP06 - Debt Service'!E$28/12,0)),"-")</f>
        <v>0</v>
      </c>
      <c r="H246" s="359">
        <f>IFERROR(IF(-SUM(H$21:H245)+H$16&lt;0.000001,0,IF($C246&gt;='H-32A-WP06 - Debt Service'!F$25,'H-32A-WP06 - Debt Service'!F$28/12,0)),"-")</f>
        <v>0</v>
      </c>
      <c r="I246" s="359">
        <f>IFERROR(IF(-SUM(I$21:I245)+I$16&lt;0.000001,0,IF($C246&gt;='H-32A-WP06 - Debt Service'!G$25,'H-32A-WP06 - Debt Service'!G$28/12,0)),"-")</f>
        <v>0</v>
      </c>
      <c r="J246" s="359">
        <f>IFERROR(IF(-SUM(J$21:J245)+J$16&lt;0.000001,0,IF($C246&gt;='H-32A-WP06 - Debt Service'!H$25,'H-32A-WP06 - Debt Service'!H$28/12,0)),"-")</f>
        <v>0</v>
      </c>
      <c r="K246" s="359">
        <f>IFERROR(IF(-SUM(K$21:K245)+K$16&lt;0.000001,0,IF($C246&gt;='H-32A-WP06 - Debt Service'!I$25,'H-32A-WP06 - Debt Service'!I$28/12,0)),"-")</f>
        <v>0</v>
      </c>
      <c r="L246" s="359">
        <f>IFERROR(IF(-SUM(L$21:L245)+L$16&lt;0.000001,0,IF($C246&gt;='H-32A-WP06 - Debt Service'!J$25,'H-32A-WP06 - Debt Service'!J$28/12,0)),"-")</f>
        <v>0</v>
      </c>
      <c r="M246" s="359">
        <f>IFERROR(IF(-SUM(M$21:M245)+M$16&lt;0.000001,0,IF($C246&gt;='H-32A-WP06 - Debt Service'!K$25,'H-32A-WP06 - Debt Service'!K$28/12,0)),"-")</f>
        <v>0</v>
      </c>
      <c r="N246" s="359">
        <f>IFERROR(IF(-SUM(N$21:N245)+N$16&lt;0.000001,0,IF($C246&gt;='H-32A-WP06 - Debt Service'!L$25,'H-32A-WP06 - Debt Service'!L$28/12,0)),"-")</f>
        <v>0</v>
      </c>
      <c r="O246" s="359">
        <f>IFERROR(IF(-SUM(O$21:O245)+O$16&lt;0.000001,0,IF($C246&gt;='H-32A-WP06 - Debt Service'!M$25,'H-32A-WP06 - Debt Service'!M$28/12,0)),"-")</f>
        <v>0</v>
      </c>
      <c r="P246" s="359">
        <f>IFERROR(IF(-SUM(P$21:P245)+P$16&lt;0.000001,0,IF($C246&gt;='H-32A-WP06 - Debt Service'!N$25,'H-32A-WP06 - Debt Service'!N$28/12,0)),"-")</f>
        <v>0</v>
      </c>
      <c r="Q246" s="449"/>
      <c r="R246" s="351">
        <f t="shared" si="14"/>
        <v>2037</v>
      </c>
      <c r="S246" s="368">
        <f t="shared" si="16"/>
        <v>50314</v>
      </c>
      <c r="T246" s="368"/>
      <c r="U246" s="359">
        <f>IFERROR(IF(-SUM(U$33:U245)+U$16&lt;0.000001,0,IF($C246&gt;='H-32A-WP06 - Debt Service'!R$25,'H-32A-WP06 - Debt Service'!R$28/12,0)),"-")</f>
        <v>0</v>
      </c>
      <c r="V246" s="359">
        <f>IFERROR(IF(-SUM(V$21:V245)+V$16&lt;0.000001,0,IF($C246&gt;='H-32A-WP06 - Debt Service'!S$25,'H-32A-WP06 - Debt Service'!S$28/12,0)),"-")</f>
        <v>0</v>
      </c>
      <c r="W246" s="359">
        <f>IFERROR(IF(-SUM(W$21:W245)+W$16&lt;0.000001,0,IF($C246&gt;='H-32A-WP06 - Debt Service'!T$25,'H-32A-WP06 - Debt Service'!T$28/12,0)),"-")</f>
        <v>0</v>
      </c>
      <c r="X246" s="359">
        <f>IFERROR(IF(-SUM(X$21:X245)+X$16&lt;0.000001,0,IF($C246&gt;='H-32A-WP06 - Debt Service'!U$25,'H-32A-WP06 - Debt Service'!U$28/12,0)),"-")</f>
        <v>0</v>
      </c>
      <c r="Y246" s="359">
        <f>IFERROR(IF(-SUM(Y$21:Y245)+Y$16&lt;0.000001,0,IF($C246&gt;='H-32A-WP06 - Debt Service'!W$25,'H-32A-WP06 - Debt Service'!V$28/12,0)),"-")</f>
        <v>0</v>
      </c>
      <c r="Z246" s="359">
        <f>IFERROR(IF(-SUM(Z$21:Z245)+Z$16&lt;0.000001,0,IF($C246&gt;='H-32A-WP06 - Debt Service'!W$25,'H-32A-WP06 - Debt Service'!W$28/12,0)),"-")</f>
        <v>0</v>
      </c>
      <c r="AA246" s="359">
        <f>IFERROR(IF(-SUM(AA$21:AA245)+AA$16&lt;0.000001,0,IF($C246&gt;='H-32A-WP06 - Debt Service'!Y$25,'H-32A-WP06 - Debt Service'!X$28/12,0)),"-")</f>
        <v>0</v>
      </c>
      <c r="AB246" s="359">
        <f>IFERROR(IF(-SUM(AB$21:AB245)+AB$16&lt;0.000001,0,IF($C246&gt;='H-32A-WP06 - Debt Service'!Y$25,'H-32A-WP06 - Debt Service'!Y$28/12,0)),"-")</f>
        <v>0</v>
      </c>
      <c r="AC246" s="359">
        <f>IFERROR(IF(-SUM(AC$21:AC245)+AC$16&lt;0.000001,0,IF($C246&gt;='H-32A-WP06 - Debt Service'!Z$25,'H-32A-WP06 - Debt Service'!Z$28/12,0)),"-")</f>
        <v>0</v>
      </c>
      <c r="AD246" s="359">
        <f>IFERROR(IF(-SUM(AD$21:AD245)+AD$16&lt;0.000001,0,IF($C246&gt;='H-32A-WP06 - Debt Service'!AB$25,'H-32A-WP06 - Debt Service'!AA$28/12,0)),"-")</f>
        <v>0</v>
      </c>
      <c r="AE246" s="359">
        <f>IFERROR(IF(-SUM(AE$21:AE245)+AE$16&lt;0.000001,0,IF($C246&gt;='H-32A-WP06 - Debt Service'!AC$25,'H-32A-WP06 - Debt Service'!AB$28/12,0)),"-")</f>
        <v>0</v>
      </c>
      <c r="AF246" s="359">
        <f>IFERROR(IF(-SUM(AF$21:AF245)+AF$16&lt;0.000001,0,IF($C246&gt;='H-32A-WP06 - Debt Service'!AD$25,'H-32A-WP06 - Debt Service'!AC$28/12,0)),"-")</f>
        <v>0</v>
      </c>
    </row>
    <row r="247" spans="2:32">
      <c r="B247" s="351">
        <f t="shared" si="13"/>
        <v>2037</v>
      </c>
      <c r="C247" s="368">
        <f t="shared" si="15"/>
        <v>50345</v>
      </c>
      <c r="D247" s="368"/>
      <c r="E247" s="359">
        <f>IFERROR(IF(-SUM(E$33:E246)+E$16&lt;0.000001,0,IF($C247&gt;='H-32A-WP06 - Debt Service'!C$25,'H-32A-WP06 - Debt Service'!C$28/12,0)),"-")</f>
        <v>0</v>
      </c>
      <c r="F247" s="359">
        <f>IFERROR(IF(-SUM(F$33:F246)+F$16&lt;0.000001,0,IF($C247&gt;='H-32A-WP06 - Debt Service'!D$25,'H-32A-WP06 - Debt Service'!D$28/12,0)),"-")</f>
        <v>0</v>
      </c>
      <c r="G247" s="359">
        <f>IFERROR(IF(-SUM(G$33:G246)+G$16&lt;0.000001,0,IF($C247&gt;='H-32A-WP06 - Debt Service'!E$25,'H-32A-WP06 - Debt Service'!E$28/12,0)),"-")</f>
        <v>0</v>
      </c>
      <c r="H247" s="359">
        <f>IFERROR(IF(-SUM(H$21:H246)+H$16&lt;0.000001,0,IF($C247&gt;='H-32A-WP06 - Debt Service'!F$25,'H-32A-WP06 - Debt Service'!F$28/12,0)),"-")</f>
        <v>0</v>
      </c>
      <c r="I247" s="359">
        <f>IFERROR(IF(-SUM(I$21:I246)+I$16&lt;0.000001,0,IF($C247&gt;='H-32A-WP06 - Debt Service'!G$25,'H-32A-WP06 - Debt Service'!G$28/12,0)),"-")</f>
        <v>0</v>
      </c>
      <c r="J247" s="359">
        <f>IFERROR(IF(-SUM(J$21:J246)+J$16&lt;0.000001,0,IF($C247&gt;='H-32A-WP06 - Debt Service'!H$25,'H-32A-WP06 - Debt Service'!H$28/12,0)),"-")</f>
        <v>0</v>
      </c>
      <c r="K247" s="359">
        <f>IFERROR(IF(-SUM(K$21:K246)+K$16&lt;0.000001,0,IF($C247&gt;='H-32A-WP06 - Debt Service'!I$25,'H-32A-WP06 - Debt Service'!I$28/12,0)),"-")</f>
        <v>0</v>
      </c>
      <c r="L247" s="359">
        <f>IFERROR(IF(-SUM(L$21:L246)+L$16&lt;0.000001,0,IF($C247&gt;='H-32A-WP06 - Debt Service'!J$25,'H-32A-WP06 - Debt Service'!J$28/12,0)),"-")</f>
        <v>0</v>
      </c>
      <c r="M247" s="359">
        <f>IFERROR(IF(-SUM(M$21:M246)+M$16&lt;0.000001,0,IF($C247&gt;='H-32A-WP06 - Debt Service'!K$25,'H-32A-WP06 - Debt Service'!K$28/12,0)),"-")</f>
        <v>0</v>
      </c>
      <c r="N247" s="359">
        <f>IFERROR(IF(-SUM(N$21:N246)+N$16&lt;0.000001,0,IF($C247&gt;='H-32A-WP06 - Debt Service'!L$25,'H-32A-WP06 - Debt Service'!L$28/12,0)),"-")</f>
        <v>0</v>
      </c>
      <c r="O247" s="359">
        <f>IFERROR(IF(-SUM(O$21:O246)+O$16&lt;0.000001,0,IF($C247&gt;='H-32A-WP06 - Debt Service'!M$25,'H-32A-WP06 - Debt Service'!M$28/12,0)),"-")</f>
        <v>0</v>
      </c>
      <c r="P247" s="359">
        <f>IFERROR(IF(-SUM(P$21:P246)+P$16&lt;0.000001,0,IF($C247&gt;='H-32A-WP06 - Debt Service'!N$25,'H-32A-WP06 - Debt Service'!N$28/12,0)),"-")</f>
        <v>0</v>
      </c>
      <c r="Q247" s="449"/>
      <c r="R247" s="351">
        <f t="shared" si="14"/>
        <v>2037</v>
      </c>
      <c r="S247" s="368">
        <f t="shared" si="16"/>
        <v>50345</v>
      </c>
      <c r="T247" s="368"/>
      <c r="U247" s="359">
        <f>IFERROR(IF(-SUM(U$33:U246)+U$16&lt;0.000001,0,IF($C247&gt;='H-32A-WP06 - Debt Service'!R$25,'H-32A-WP06 - Debt Service'!R$28/12,0)),"-")</f>
        <v>0</v>
      </c>
      <c r="V247" s="359">
        <f>IFERROR(IF(-SUM(V$21:V246)+V$16&lt;0.000001,0,IF($C247&gt;='H-32A-WP06 - Debt Service'!S$25,'H-32A-WP06 - Debt Service'!S$28/12,0)),"-")</f>
        <v>0</v>
      </c>
      <c r="W247" s="359">
        <f>IFERROR(IF(-SUM(W$21:W246)+W$16&lt;0.000001,0,IF($C247&gt;='H-32A-WP06 - Debt Service'!T$25,'H-32A-WP06 - Debt Service'!T$28/12,0)),"-")</f>
        <v>0</v>
      </c>
      <c r="X247" s="359">
        <f>IFERROR(IF(-SUM(X$21:X246)+X$16&lt;0.000001,0,IF($C247&gt;='H-32A-WP06 - Debt Service'!U$25,'H-32A-WP06 - Debt Service'!U$28/12,0)),"-")</f>
        <v>0</v>
      </c>
      <c r="Y247" s="359">
        <f>IFERROR(IF(-SUM(Y$21:Y246)+Y$16&lt;0.000001,0,IF($C247&gt;='H-32A-WP06 - Debt Service'!W$25,'H-32A-WP06 - Debt Service'!V$28/12,0)),"-")</f>
        <v>0</v>
      </c>
      <c r="Z247" s="359">
        <f>IFERROR(IF(-SUM(Z$21:Z246)+Z$16&lt;0.000001,0,IF($C247&gt;='H-32A-WP06 - Debt Service'!W$25,'H-32A-WP06 - Debt Service'!W$28/12,0)),"-")</f>
        <v>0</v>
      </c>
      <c r="AA247" s="359">
        <f>IFERROR(IF(-SUM(AA$21:AA246)+AA$16&lt;0.000001,0,IF($C247&gt;='H-32A-WP06 - Debt Service'!Y$25,'H-32A-WP06 - Debt Service'!X$28/12,0)),"-")</f>
        <v>0</v>
      </c>
      <c r="AB247" s="359">
        <f>IFERROR(IF(-SUM(AB$21:AB246)+AB$16&lt;0.000001,0,IF($C247&gt;='H-32A-WP06 - Debt Service'!Y$25,'H-32A-WP06 - Debt Service'!Y$28/12,0)),"-")</f>
        <v>0</v>
      </c>
      <c r="AC247" s="359">
        <f>IFERROR(IF(-SUM(AC$21:AC246)+AC$16&lt;0.000001,0,IF($C247&gt;='H-32A-WP06 - Debt Service'!Z$25,'H-32A-WP06 - Debt Service'!Z$28/12,0)),"-")</f>
        <v>0</v>
      </c>
      <c r="AD247" s="359">
        <f>IFERROR(IF(-SUM(AD$21:AD246)+AD$16&lt;0.000001,0,IF($C247&gt;='H-32A-WP06 - Debt Service'!AB$25,'H-32A-WP06 - Debt Service'!AA$28/12,0)),"-")</f>
        <v>0</v>
      </c>
      <c r="AE247" s="359">
        <f>IFERROR(IF(-SUM(AE$21:AE246)+AE$16&lt;0.000001,0,IF($C247&gt;='H-32A-WP06 - Debt Service'!AC$25,'H-32A-WP06 - Debt Service'!AB$28/12,0)),"-")</f>
        <v>0</v>
      </c>
      <c r="AF247" s="359">
        <f>IFERROR(IF(-SUM(AF$21:AF246)+AF$16&lt;0.000001,0,IF($C247&gt;='H-32A-WP06 - Debt Service'!AD$25,'H-32A-WP06 - Debt Service'!AC$28/12,0)),"-")</f>
        <v>0</v>
      </c>
    </row>
    <row r="248" spans="2:32">
      <c r="B248" s="351">
        <f t="shared" si="13"/>
        <v>2037</v>
      </c>
      <c r="C248" s="368">
        <f t="shared" si="15"/>
        <v>50375</v>
      </c>
      <c r="D248" s="368"/>
      <c r="E248" s="359">
        <f>IFERROR(IF(-SUM(E$33:E247)+E$16&lt;0.000001,0,IF($C248&gt;='H-32A-WP06 - Debt Service'!C$25,'H-32A-WP06 - Debt Service'!C$28/12,0)),"-")</f>
        <v>0</v>
      </c>
      <c r="F248" s="359">
        <f>IFERROR(IF(-SUM(F$33:F247)+F$16&lt;0.000001,0,IF($C248&gt;='H-32A-WP06 - Debt Service'!D$25,'H-32A-WP06 - Debt Service'!D$28/12,0)),"-")</f>
        <v>0</v>
      </c>
      <c r="G248" s="359">
        <f>IFERROR(IF(-SUM(G$33:G247)+G$16&lt;0.000001,0,IF($C248&gt;='H-32A-WP06 - Debt Service'!E$25,'H-32A-WP06 - Debt Service'!E$28/12,0)),"-")</f>
        <v>0</v>
      </c>
      <c r="H248" s="359">
        <f>IFERROR(IF(-SUM(H$21:H247)+H$16&lt;0.000001,0,IF($C248&gt;='H-32A-WP06 - Debt Service'!F$25,'H-32A-WP06 - Debt Service'!F$28/12,0)),"-")</f>
        <v>0</v>
      </c>
      <c r="I248" s="359">
        <f>IFERROR(IF(-SUM(I$21:I247)+I$16&lt;0.000001,0,IF($C248&gt;='H-32A-WP06 - Debt Service'!G$25,'H-32A-WP06 - Debt Service'!G$28/12,0)),"-")</f>
        <v>0</v>
      </c>
      <c r="J248" s="359">
        <f>IFERROR(IF(-SUM(J$21:J247)+J$16&lt;0.000001,0,IF($C248&gt;='H-32A-WP06 - Debt Service'!H$25,'H-32A-WP06 - Debt Service'!H$28/12,0)),"-")</f>
        <v>0</v>
      </c>
      <c r="K248" s="359">
        <f>IFERROR(IF(-SUM(K$21:K247)+K$16&lt;0.000001,0,IF($C248&gt;='H-32A-WP06 - Debt Service'!I$25,'H-32A-WP06 - Debt Service'!I$28/12,0)),"-")</f>
        <v>0</v>
      </c>
      <c r="L248" s="359">
        <f>IFERROR(IF(-SUM(L$21:L247)+L$16&lt;0.000001,0,IF($C248&gt;='H-32A-WP06 - Debt Service'!J$25,'H-32A-WP06 - Debt Service'!J$28/12,0)),"-")</f>
        <v>0</v>
      </c>
      <c r="M248" s="359">
        <f>IFERROR(IF(-SUM(M$21:M247)+M$16&lt;0.000001,0,IF($C248&gt;='H-32A-WP06 - Debt Service'!K$25,'H-32A-WP06 - Debt Service'!K$28/12,0)),"-")</f>
        <v>0</v>
      </c>
      <c r="N248" s="359">
        <f>IFERROR(IF(-SUM(N$21:N247)+N$16&lt;0.000001,0,IF($C248&gt;='H-32A-WP06 - Debt Service'!L$25,'H-32A-WP06 - Debt Service'!L$28/12,0)),"-")</f>
        <v>0</v>
      </c>
      <c r="O248" s="359">
        <f>IFERROR(IF(-SUM(O$21:O247)+O$16&lt;0.000001,0,IF($C248&gt;='H-32A-WP06 - Debt Service'!M$25,'H-32A-WP06 - Debt Service'!M$28/12,0)),"-")</f>
        <v>0</v>
      </c>
      <c r="P248" s="359">
        <f>IFERROR(IF(-SUM(P$21:P247)+P$16&lt;0.000001,0,IF($C248&gt;='H-32A-WP06 - Debt Service'!N$25,'H-32A-WP06 - Debt Service'!N$28/12,0)),"-")</f>
        <v>0</v>
      </c>
      <c r="Q248" s="449"/>
      <c r="R248" s="351">
        <f t="shared" si="14"/>
        <v>2037</v>
      </c>
      <c r="S248" s="368">
        <f t="shared" si="16"/>
        <v>50375</v>
      </c>
      <c r="T248" s="368"/>
      <c r="U248" s="359">
        <f>IFERROR(IF(-SUM(U$33:U247)+U$16&lt;0.000001,0,IF($C248&gt;='H-32A-WP06 - Debt Service'!R$25,'H-32A-WP06 - Debt Service'!R$28/12,0)),"-")</f>
        <v>0</v>
      </c>
      <c r="V248" s="359">
        <f>IFERROR(IF(-SUM(V$21:V247)+V$16&lt;0.000001,0,IF($C248&gt;='H-32A-WP06 - Debt Service'!S$25,'H-32A-WP06 - Debt Service'!S$28/12,0)),"-")</f>
        <v>0</v>
      </c>
      <c r="W248" s="359">
        <f>IFERROR(IF(-SUM(W$21:W247)+W$16&lt;0.000001,0,IF($C248&gt;='H-32A-WP06 - Debt Service'!T$25,'H-32A-WP06 - Debt Service'!T$28/12,0)),"-")</f>
        <v>0</v>
      </c>
      <c r="X248" s="359">
        <f>IFERROR(IF(-SUM(X$21:X247)+X$16&lt;0.000001,0,IF($C248&gt;='H-32A-WP06 - Debt Service'!U$25,'H-32A-WP06 - Debt Service'!U$28/12,0)),"-")</f>
        <v>0</v>
      </c>
      <c r="Y248" s="359">
        <f>IFERROR(IF(-SUM(Y$21:Y247)+Y$16&lt;0.000001,0,IF($C248&gt;='H-32A-WP06 - Debt Service'!W$25,'H-32A-WP06 - Debt Service'!V$28/12,0)),"-")</f>
        <v>0</v>
      </c>
      <c r="Z248" s="359">
        <f>IFERROR(IF(-SUM(Z$21:Z247)+Z$16&lt;0.000001,0,IF($C248&gt;='H-32A-WP06 - Debt Service'!W$25,'H-32A-WP06 - Debt Service'!W$28/12,0)),"-")</f>
        <v>0</v>
      </c>
      <c r="AA248" s="359">
        <f>IFERROR(IF(-SUM(AA$21:AA247)+AA$16&lt;0.000001,0,IF($C248&gt;='H-32A-WP06 - Debt Service'!Y$25,'H-32A-WP06 - Debt Service'!X$28/12,0)),"-")</f>
        <v>0</v>
      </c>
      <c r="AB248" s="359">
        <f>IFERROR(IF(-SUM(AB$21:AB247)+AB$16&lt;0.000001,0,IF($C248&gt;='H-32A-WP06 - Debt Service'!Y$25,'H-32A-WP06 - Debt Service'!Y$28/12,0)),"-")</f>
        <v>0</v>
      </c>
      <c r="AC248" s="359">
        <f>IFERROR(IF(-SUM(AC$21:AC247)+AC$16&lt;0.000001,0,IF($C248&gt;='H-32A-WP06 - Debt Service'!Z$25,'H-32A-WP06 - Debt Service'!Z$28/12,0)),"-")</f>
        <v>0</v>
      </c>
      <c r="AD248" s="359">
        <f>IFERROR(IF(-SUM(AD$21:AD247)+AD$16&lt;0.000001,0,IF($C248&gt;='H-32A-WP06 - Debt Service'!AB$25,'H-32A-WP06 - Debt Service'!AA$28/12,0)),"-")</f>
        <v>0</v>
      </c>
      <c r="AE248" s="359">
        <f>IFERROR(IF(-SUM(AE$21:AE247)+AE$16&lt;0.000001,0,IF($C248&gt;='H-32A-WP06 - Debt Service'!AC$25,'H-32A-WP06 - Debt Service'!AB$28/12,0)),"-")</f>
        <v>0</v>
      </c>
      <c r="AF248" s="359">
        <f>IFERROR(IF(-SUM(AF$21:AF247)+AF$16&lt;0.000001,0,IF($C248&gt;='H-32A-WP06 - Debt Service'!AD$25,'H-32A-WP06 - Debt Service'!AC$28/12,0)),"-")</f>
        <v>0</v>
      </c>
    </row>
    <row r="249" spans="2:32">
      <c r="B249" s="351">
        <f t="shared" si="13"/>
        <v>2038</v>
      </c>
      <c r="C249" s="368">
        <f t="shared" si="15"/>
        <v>50406</v>
      </c>
      <c r="D249" s="368"/>
      <c r="E249" s="359">
        <f>IFERROR(IF(-SUM(E$33:E248)+E$16&lt;0.000001,0,IF($C249&gt;='H-32A-WP06 - Debt Service'!C$25,'H-32A-WP06 - Debt Service'!C$28/12,0)),"-")</f>
        <v>0</v>
      </c>
      <c r="F249" s="359">
        <f>IFERROR(IF(-SUM(F$33:F248)+F$16&lt;0.000001,0,IF($C249&gt;='H-32A-WP06 - Debt Service'!D$25,'H-32A-WP06 - Debt Service'!D$28/12,0)),"-")</f>
        <v>0</v>
      </c>
      <c r="G249" s="359">
        <f>IFERROR(IF(-SUM(G$33:G248)+G$16&lt;0.000001,0,IF($C249&gt;='H-32A-WP06 - Debt Service'!E$25,'H-32A-WP06 - Debt Service'!E$28/12,0)),"-")</f>
        <v>0</v>
      </c>
      <c r="H249" s="359">
        <f>IFERROR(IF(-SUM(H$21:H248)+H$16&lt;0.000001,0,IF($C249&gt;='H-32A-WP06 - Debt Service'!F$25,'H-32A-WP06 - Debt Service'!F$28/12,0)),"-")</f>
        <v>0</v>
      </c>
      <c r="I249" s="359">
        <f>IFERROR(IF(-SUM(I$21:I248)+I$16&lt;0.000001,0,IF($C249&gt;='H-32A-WP06 - Debt Service'!G$25,'H-32A-WP06 - Debt Service'!G$28/12,0)),"-")</f>
        <v>0</v>
      </c>
      <c r="J249" s="359">
        <f>IFERROR(IF(-SUM(J$21:J248)+J$16&lt;0.000001,0,IF($C249&gt;='H-32A-WP06 - Debt Service'!H$25,'H-32A-WP06 - Debt Service'!H$28/12,0)),"-")</f>
        <v>0</v>
      </c>
      <c r="K249" s="359">
        <f>IFERROR(IF(-SUM(K$21:K248)+K$16&lt;0.000001,0,IF($C249&gt;='H-32A-WP06 - Debt Service'!I$25,'H-32A-WP06 - Debt Service'!I$28/12,0)),"-")</f>
        <v>0</v>
      </c>
      <c r="L249" s="359">
        <f>IFERROR(IF(-SUM(L$21:L248)+L$16&lt;0.000001,0,IF($C249&gt;='H-32A-WP06 - Debt Service'!J$25,'H-32A-WP06 - Debt Service'!J$28/12,0)),"-")</f>
        <v>0</v>
      </c>
      <c r="M249" s="359">
        <f>IFERROR(IF(-SUM(M$21:M248)+M$16&lt;0.000001,0,IF($C249&gt;='H-32A-WP06 - Debt Service'!K$25,'H-32A-WP06 - Debt Service'!K$28/12,0)),"-")</f>
        <v>0</v>
      </c>
      <c r="N249" s="359">
        <f>IFERROR(IF(-SUM(N$21:N248)+N$16&lt;0.000001,0,IF($C249&gt;='H-32A-WP06 - Debt Service'!L$25,'H-32A-WP06 - Debt Service'!L$28/12,0)),"-")</f>
        <v>0</v>
      </c>
      <c r="O249" s="359">
        <f>IFERROR(IF(-SUM(O$21:O248)+O$16&lt;0.000001,0,IF($C249&gt;='H-32A-WP06 - Debt Service'!M$25,'H-32A-WP06 - Debt Service'!M$28/12,0)),"-")</f>
        <v>0</v>
      </c>
      <c r="P249" s="359">
        <f>IFERROR(IF(-SUM(P$21:P248)+P$16&lt;0.000001,0,IF($C249&gt;='H-32A-WP06 - Debt Service'!N$25,'H-32A-WP06 - Debt Service'!N$28/12,0)),"-")</f>
        <v>0</v>
      </c>
      <c r="Q249" s="449"/>
      <c r="R249" s="351">
        <f t="shared" si="14"/>
        <v>2038</v>
      </c>
      <c r="S249" s="368">
        <f t="shared" si="16"/>
        <v>50406</v>
      </c>
      <c r="T249" s="368"/>
      <c r="U249" s="359">
        <f>IFERROR(IF(-SUM(U$33:U248)+U$16&lt;0.000001,0,IF($C249&gt;='H-32A-WP06 - Debt Service'!R$25,'H-32A-WP06 - Debt Service'!R$28/12,0)),"-")</f>
        <v>0</v>
      </c>
      <c r="V249" s="359">
        <f>IFERROR(IF(-SUM(V$21:V248)+V$16&lt;0.000001,0,IF($C249&gt;='H-32A-WP06 - Debt Service'!S$25,'H-32A-WP06 - Debt Service'!S$28/12,0)),"-")</f>
        <v>0</v>
      </c>
      <c r="W249" s="359">
        <f>IFERROR(IF(-SUM(W$21:W248)+W$16&lt;0.000001,0,IF($C249&gt;='H-32A-WP06 - Debt Service'!T$25,'H-32A-WP06 - Debt Service'!T$28/12,0)),"-")</f>
        <v>0</v>
      </c>
      <c r="X249" s="359">
        <f>IFERROR(IF(-SUM(X$21:X248)+X$16&lt;0.000001,0,IF($C249&gt;='H-32A-WP06 - Debt Service'!U$25,'H-32A-WP06 - Debt Service'!U$28/12,0)),"-")</f>
        <v>0</v>
      </c>
      <c r="Y249" s="359">
        <f>IFERROR(IF(-SUM(Y$21:Y248)+Y$16&lt;0.000001,0,IF($C249&gt;='H-32A-WP06 - Debt Service'!W$25,'H-32A-WP06 - Debt Service'!V$28/12,0)),"-")</f>
        <v>0</v>
      </c>
      <c r="Z249" s="359">
        <f>IFERROR(IF(-SUM(Z$21:Z248)+Z$16&lt;0.000001,0,IF($C249&gt;='H-32A-WP06 - Debt Service'!W$25,'H-32A-WP06 - Debt Service'!W$28/12,0)),"-")</f>
        <v>0</v>
      </c>
      <c r="AA249" s="359">
        <f>IFERROR(IF(-SUM(AA$21:AA248)+AA$16&lt;0.000001,0,IF($C249&gt;='H-32A-WP06 - Debt Service'!Y$25,'H-32A-WP06 - Debt Service'!X$28/12,0)),"-")</f>
        <v>0</v>
      </c>
      <c r="AB249" s="359">
        <f>IFERROR(IF(-SUM(AB$21:AB248)+AB$16&lt;0.000001,0,IF($C249&gt;='H-32A-WP06 - Debt Service'!Y$25,'H-32A-WP06 - Debt Service'!Y$28/12,0)),"-")</f>
        <v>0</v>
      </c>
      <c r="AC249" s="359">
        <f>IFERROR(IF(-SUM(AC$21:AC248)+AC$16&lt;0.000001,0,IF($C249&gt;='H-32A-WP06 - Debt Service'!Z$25,'H-32A-WP06 - Debt Service'!Z$28/12,0)),"-")</f>
        <v>0</v>
      </c>
      <c r="AD249" s="359">
        <f>IFERROR(IF(-SUM(AD$21:AD248)+AD$16&lt;0.000001,0,IF($C249&gt;='H-32A-WP06 - Debt Service'!AB$25,'H-32A-WP06 - Debt Service'!AA$28/12,0)),"-")</f>
        <v>0</v>
      </c>
      <c r="AE249" s="359">
        <f>IFERROR(IF(-SUM(AE$21:AE248)+AE$16&lt;0.000001,0,IF($C249&gt;='H-32A-WP06 - Debt Service'!AC$25,'H-32A-WP06 - Debt Service'!AB$28/12,0)),"-")</f>
        <v>0</v>
      </c>
      <c r="AF249" s="359">
        <f>IFERROR(IF(-SUM(AF$21:AF248)+AF$16&lt;0.000001,0,IF($C249&gt;='H-32A-WP06 - Debt Service'!AD$25,'H-32A-WP06 - Debt Service'!AC$28/12,0)),"-")</f>
        <v>0</v>
      </c>
    </row>
    <row r="250" spans="2:32">
      <c r="B250" s="351">
        <f t="shared" si="13"/>
        <v>2038</v>
      </c>
      <c r="C250" s="368">
        <f t="shared" si="15"/>
        <v>50437</v>
      </c>
      <c r="D250" s="368"/>
      <c r="E250" s="359">
        <f>IFERROR(IF(-SUM(E$33:E249)+E$16&lt;0.000001,0,IF($C250&gt;='H-32A-WP06 - Debt Service'!C$25,'H-32A-WP06 - Debt Service'!C$28/12,0)),"-")</f>
        <v>0</v>
      </c>
      <c r="F250" s="359">
        <f>IFERROR(IF(-SUM(F$33:F249)+F$16&lt;0.000001,0,IF($C250&gt;='H-32A-WP06 - Debt Service'!D$25,'H-32A-WP06 - Debt Service'!D$28/12,0)),"-")</f>
        <v>0</v>
      </c>
      <c r="G250" s="359">
        <f>IFERROR(IF(-SUM(G$33:G249)+G$16&lt;0.000001,0,IF($C250&gt;='H-32A-WP06 - Debt Service'!E$25,'H-32A-WP06 - Debt Service'!E$28/12,0)),"-")</f>
        <v>0</v>
      </c>
      <c r="H250" s="359">
        <f>IFERROR(IF(-SUM(H$21:H249)+H$16&lt;0.000001,0,IF($C250&gt;='H-32A-WP06 - Debt Service'!F$25,'H-32A-WP06 - Debt Service'!F$28/12,0)),"-")</f>
        <v>0</v>
      </c>
      <c r="I250" s="359">
        <f>IFERROR(IF(-SUM(I$21:I249)+I$16&lt;0.000001,0,IF($C250&gt;='H-32A-WP06 - Debt Service'!G$25,'H-32A-WP06 - Debt Service'!G$28/12,0)),"-")</f>
        <v>0</v>
      </c>
      <c r="J250" s="359">
        <f>IFERROR(IF(-SUM(J$21:J249)+J$16&lt;0.000001,0,IF($C250&gt;='H-32A-WP06 - Debt Service'!H$25,'H-32A-WP06 - Debt Service'!H$28/12,0)),"-")</f>
        <v>0</v>
      </c>
      <c r="K250" s="359">
        <f>IFERROR(IF(-SUM(K$21:K249)+K$16&lt;0.000001,0,IF($C250&gt;='H-32A-WP06 - Debt Service'!I$25,'H-32A-WP06 - Debt Service'!I$28/12,0)),"-")</f>
        <v>0</v>
      </c>
      <c r="L250" s="359">
        <f>IFERROR(IF(-SUM(L$21:L249)+L$16&lt;0.000001,0,IF($C250&gt;='H-32A-WP06 - Debt Service'!J$25,'H-32A-WP06 - Debt Service'!J$28/12,0)),"-")</f>
        <v>0</v>
      </c>
      <c r="M250" s="359">
        <f>IFERROR(IF(-SUM(M$21:M249)+M$16&lt;0.000001,0,IF($C250&gt;='H-32A-WP06 - Debt Service'!K$25,'H-32A-WP06 - Debt Service'!K$28/12,0)),"-")</f>
        <v>0</v>
      </c>
      <c r="N250" s="359">
        <f>IFERROR(IF(-SUM(N$21:N249)+N$16&lt;0.000001,0,IF($C250&gt;='H-32A-WP06 - Debt Service'!L$25,'H-32A-WP06 - Debt Service'!L$28/12,0)),"-")</f>
        <v>0</v>
      </c>
      <c r="O250" s="359">
        <f>IFERROR(IF(-SUM(O$21:O249)+O$16&lt;0.000001,0,IF($C250&gt;='H-32A-WP06 - Debt Service'!M$25,'H-32A-WP06 - Debt Service'!M$28/12,0)),"-")</f>
        <v>0</v>
      </c>
      <c r="P250" s="359">
        <f>IFERROR(IF(-SUM(P$21:P249)+P$16&lt;0.000001,0,IF($C250&gt;='H-32A-WP06 - Debt Service'!N$25,'H-32A-WP06 - Debt Service'!N$28/12,0)),"-")</f>
        <v>0</v>
      </c>
      <c r="Q250" s="449"/>
      <c r="R250" s="351">
        <f t="shared" si="14"/>
        <v>2038</v>
      </c>
      <c r="S250" s="368">
        <f t="shared" si="16"/>
        <v>50437</v>
      </c>
      <c r="T250" s="368"/>
      <c r="U250" s="359">
        <f>IFERROR(IF(-SUM(U$33:U249)+U$16&lt;0.000001,0,IF($C250&gt;='H-32A-WP06 - Debt Service'!R$25,'H-32A-WP06 - Debt Service'!R$28/12,0)),"-")</f>
        <v>0</v>
      </c>
      <c r="V250" s="359">
        <f>IFERROR(IF(-SUM(V$21:V249)+V$16&lt;0.000001,0,IF($C250&gt;='H-32A-WP06 - Debt Service'!S$25,'H-32A-WP06 - Debt Service'!S$28/12,0)),"-")</f>
        <v>0</v>
      </c>
      <c r="W250" s="359">
        <f>IFERROR(IF(-SUM(W$21:W249)+W$16&lt;0.000001,0,IF($C250&gt;='H-32A-WP06 - Debt Service'!T$25,'H-32A-WP06 - Debt Service'!T$28/12,0)),"-")</f>
        <v>0</v>
      </c>
      <c r="X250" s="359">
        <f>IFERROR(IF(-SUM(X$21:X249)+X$16&lt;0.000001,0,IF($C250&gt;='H-32A-WP06 - Debt Service'!U$25,'H-32A-WP06 - Debt Service'!U$28/12,0)),"-")</f>
        <v>0</v>
      </c>
      <c r="Y250" s="359">
        <f>IFERROR(IF(-SUM(Y$21:Y249)+Y$16&lt;0.000001,0,IF($C250&gt;='H-32A-WP06 - Debt Service'!W$25,'H-32A-WP06 - Debt Service'!V$28/12,0)),"-")</f>
        <v>0</v>
      </c>
      <c r="Z250" s="359">
        <f>IFERROR(IF(-SUM(Z$21:Z249)+Z$16&lt;0.000001,0,IF($C250&gt;='H-32A-WP06 - Debt Service'!W$25,'H-32A-WP06 - Debt Service'!W$28/12,0)),"-")</f>
        <v>0</v>
      </c>
      <c r="AA250" s="359">
        <f>IFERROR(IF(-SUM(AA$21:AA249)+AA$16&lt;0.000001,0,IF($C250&gt;='H-32A-WP06 - Debt Service'!Y$25,'H-32A-WP06 - Debt Service'!X$28/12,0)),"-")</f>
        <v>0</v>
      </c>
      <c r="AB250" s="359">
        <f>IFERROR(IF(-SUM(AB$21:AB249)+AB$16&lt;0.000001,0,IF($C250&gt;='H-32A-WP06 - Debt Service'!Y$25,'H-32A-WP06 - Debt Service'!Y$28/12,0)),"-")</f>
        <v>0</v>
      </c>
      <c r="AC250" s="359">
        <f>IFERROR(IF(-SUM(AC$21:AC249)+AC$16&lt;0.000001,0,IF($C250&gt;='H-32A-WP06 - Debt Service'!Z$25,'H-32A-WP06 - Debt Service'!Z$28/12,0)),"-")</f>
        <v>0</v>
      </c>
      <c r="AD250" s="359">
        <f>IFERROR(IF(-SUM(AD$21:AD249)+AD$16&lt;0.000001,0,IF($C250&gt;='H-32A-WP06 - Debt Service'!AB$25,'H-32A-WP06 - Debt Service'!AA$28/12,0)),"-")</f>
        <v>0</v>
      </c>
      <c r="AE250" s="359">
        <f>IFERROR(IF(-SUM(AE$21:AE249)+AE$16&lt;0.000001,0,IF($C250&gt;='H-32A-WP06 - Debt Service'!AC$25,'H-32A-WP06 - Debt Service'!AB$28/12,0)),"-")</f>
        <v>0</v>
      </c>
      <c r="AF250" s="359">
        <f>IFERROR(IF(-SUM(AF$21:AF249)+AF$16&lt;0.000001,0,IF($C250&gt;='H-32A-WP06 - Debt Service'!AD$25,'H-32A-WP06 - Debt Service'!AC$28/12,0)),"-")</f>
        <v>0</v>
      </c>
    </row>
    <row r="251" spans="2:32">
      <c r="B251" s="351">
        <f t="shared" si="13"/>
        <v>2038</v>
      </c>
      <c r="C251" s="368">
        <f t="shared" si="15"/>
        <v>50465</v>
      </c>
      <c r="D251" s="368"/>
      <c r="E251" s="359">
        <f>IFERROR(IF(-SUM(E$33:E250)+E$16&lt;0.000001,0,IF($C251&gt;='H-32A-WP06 - Debt Service'!C$25,'H-32A-WP06 - Debt Service'!C$28/12,0)),"-")</f>
        <v>0</v>
      </c>
      <c r="F251" s="359">
        <f>IFERROR(IF(-SUM(F$33:F250)+F$16&lt;0.000001,0,IF($C251&gt;='H-32A-WP06 - Debt Service'!D$25,'H-32A-WP06 - Debt Service'!D$28/12,0)),"-")</f>
        <v>0</v>
      </c>
      <c r="G251" s="359">
        <f>IFERROR(IF(-SUM(G$33:G250)+G$16&lt;0.000001,0,IF($C251&gt;='H-32A-WP06 - Debt Service'!E$25,'H-32A-WP06 - Debt Service'!E$28/12,0)),"-")</f>
        <v>0</v>
      </c>
      <c r="H251" s="359">
        <f>IFERROR(IF(-SUM(H$21:H250)+H$16&lt;0.000001,0,IF($C251&gt;='H-32A-WP06 - Debt Service'!F$25,'H-32A-WP06 - Debt Service'!F$28/12,0)),"-")</f>
        <v>0</v>
      </c>
      <c r="I251" s="359">
        <f>IFERROR(IF(-SUM(I$21:I250)+I$16&lt;0.000001,0,IF($C251&gt;='H-32A-WP06 - Debt Service'!G$25,'H-32A-WP06 - Debt Service'!G$28/12,0)),"-")</f>
        <v>0</v>
      </c>
      <c r="J251" s="359">
        <f>IFERROR(IF(-SUM(J$21:J250)+J$16&lt;0.000001,0,IF($C251&gt;='H-32A-WP06 - Debt Service'!H$25,'H-32A-WP06 - Debt Service'!H$28/12,0)),"-")</f>
        <v>0</v>
      </c>
      <c r="K251" s="359">
        <f>IFERROR(IF(-SUM(K$21:K250)+K$16&lt;0.000001,0,IF($C251&gt;='H-32A-WP06 - Debt Service'!I$25,'H-32A-WP06 - Debt Service'!I$28/12,0)),"-")</f>
        <v>0</v>
      </c>
      <c r="L251" s="359">
        <f>IFERROR(IF(-SUM(L$21:L250)+L$16&lt;0.000001,0,IF($C251&gt;='H-32A-WP06 - Debt Service'!J$25,'H-32A-WP06 - Debt Service'!J$28/12,0)),"-")</f>
        <v>0</v>
      </c>
      <c r="M251" s="359">
        <f>IFERROR(IF(-SUM(M$21:M250)+M$16&lt;0.000001,0,IF($C251&gt;='H-32A-WP06 - Debt Service'!K$25,'H-32A-WP06 - Debt Service'!K$28/12,0)),"-")</f>
        <v>0</v>
      </c>
      <c r="N251" s="359">
        <f>IFERROR(IF(-SUM(N$21:N250)+N$16&lt;0.000001,0,IF($C251&gt;='H-32A-WP06 - Debt Service'!L$25,'H-32A-WP06 - Debt Service'!L$28/12,0)),"-")</f>
        <v>0</v>
      </c>
      <c r="O251" s="359">
        <f>IFERROR(IF(-SUM(O$21:O250)+O$16&lt;0.000001,0,IF($C251&gt;='H-32A-WP06 - Debt Service'!M$25,'H-32A-WP06 - Debt Service'!M$28/12,0)),"-")</f>
        <v>0</v>
      </c>
      <c r="P251" s="359">
        <f>IFERROR(IF(-SUM(P$21:P250)+P$16&lt;0.000001,0,IF($C251&gt;='H-32A-WP06 - Debt Service'!N$25,'H-32A-WP06 - Debt Service'!N$28/12,0)),"-")</f>
        <v>0</v>
      </c>
      <c r="Q251" s="449"/>
      <c r="R251" s="351">
        <f t="shared" si="14"/>
        <v>2038</v>
      </c>
      <c r="S251" s="368">
        <f t="shared" si="16"/>
        <v>50465</v>
      </c>
      <c r="T251" s="368"/>
      <c r="U251" s="359">
        <f>IFERROR(IF(-SUM(U$33:U250)+U$16&lt;0.000001,0,IF($C251&gt;='H-32A-WP06 - Debt Service'!R$25,'H-32A-WP06 - Debt Service'!R$28/12,0)),"-")</f>
        <v>0</v>
      </c>
      <c r="V251" s="359">
        <f>IFERROR(IF(-SUM(V$21:V250)+V$16&lt;0.000001,0,IF($C251&gt;='H-32A-WP06 - Debt Service'!S$25,'H-32A-WP06 - Debt Service'!S$28/12,0)),"-")</f>
        <v>0</v>
      </c>
      <c r="W251" s="359">
        <f>IFERROR(IF(-SUM(W$21:W250)+W$16&lt;0.000001,0,IF($C251&gt;='H-32A-WP06 - Debt Service'!T$25,'H-32A-WP06 - Debt Service'!T$28/12,0)),"-")</f>
        <v>0</v>
      </c>
      <c r="X251" s="359">
        <f>IFERROR(IF(-SUM(X$21:X250)+X$16&lt;0.000001,0,IF($C251&gt;='H-32A-WP06 - Debt Service'!U$25,'H-32A-WP06 - Debt Service'!U$28/12,0)),"-")</f>
        <v>0</v>
      </c>
      <c r="Y251" s="359">
        <f>IFERROR(IF(-SUM(Y$21:Y250)+Y$16&lt;0.000001,0,IF($C251&gt;='H-32A-WP06 - Debt Service'!W$25,'H-32A-WP06 - Debt Service'!V$28/12,0)),"-")</f>
        <v>0</v>
      </c>
      <c r="Z251" s="359">
        <f>IFERROR(IF(-SUM(Z$21:Z250)+Z$16&lt;0.000001,0,IF($C251&gt;='H-32A-WP06 - Debt Service'!W$25,'H-32A-WP06 - Debt Service'!W$28/12,0)),"-")</f>
        <v>0</v>
      </c>
      <c r="AA251" s="359">
        <f>IFERROR(IF(-SUM(AA$21:AA250)+AA$16&lt;0.000001,0,IF($C251&gt;='H-32A-WP06 - Debt Service'!Y$25,'H-32A-WP06 - Debt Service'!X$28/12,0)),"-")</f>
        <v>0</v>
      </c>
      <c r="AB251" s="359">
        <f>IFERROR(IF(-SUM(AB$21:AB250)+AB$16&lt;0.000001,0,IF($C251&gt;='H-32A-WP06 - Debt Service'!Y$25,'H-32A-WP06 - Debt Service'!Y$28/12,0)),"-")</f>
        <v>0</v>
      </c>
      <c r="AC251" s="359">
        <f>IFERROR(IF(-SUM(AC$21:AC250)+AC$16&lt;0.000001,0,IF($C251&gt;='H-32A-WP06 - Debt Service'!Z$25,'H-32A-WP06 - Debt Service'!Z$28/12,0)),"-")</f>
        <v>0</v>
      </c>
      <c r="AD251" s="359">
        <f>IFERROR(IF(-SUM(AD$21:AD250)+AD$16&lt;0.000001,0,IF($C251&gt;='H-32A-WP06 - Debt Service'!AB$25,'H-32A-WP06 - Debt Service'!AA$28/12,0)),"-")</f>
        <v>0</v>
      </c>
      <c r="AE251" s="359">
        <f>IFERROR(IF(-SUM(AE$21:AE250)+AE$16&lt;0.000001,0,IF($C251&gt;='H-32A-WP06 - Debt Service'!AC$25,'H-32A-WP06 - Debt Service'!AB$28/12,0)),"-")</f>
        <v>0</v>
      </c>
      <c r="AF251" s="359">
        <f>IFERROR(IF(-SUM(AF$21:AF250)+AF$16&lt;0.000001,0,IF($C251&gt;='H-32A-WP06 - Debt Service'!AD$25,'H-32A-WP06 - Debt Service'!AC$28/12,0)),"-")</f>
        <v>0</v>
      </c>
    </row>
    <row r="252" spans="2:32">
      <c r="B252" s="351">
        <f t="shared" si="13"/>
        <v>2038</v>
      </c>
      <c r="C252" s="368">
        <f t="shared" si="15"/>
        <v>50496</v>
      </c>
      <c r="D252" s="368"/>
      <c r="E252" s="359">
        <f>IFERROR(IF(-SUM(E$33:E251)+E$16&lt;0.000001,0,IF($C252&gt;='H-32A-WP06 - Debt Service'!C$25,'H-32A-WP06 - Debt Service'!C$28/12,0)),"-")</f>
        <v>0</v>
      </c>
      <c r="F252" s="359">
        <f>IFERROR(IF(-SUM(F$33:F251)+F$16&lt;0.000001,0,IF($C252&gt;='H-32A-WP06 - Debt Service'!D$25,'H-32A-WP06 - Debt Service'!D$28/12,0)),"-")</f>
        <v>0</v>
      </c>
      <c r="G252" s="359">
        <f>IFERROR(IF(-SUM(G$33:G251)+G$16&lt;0.000001,0,IF($C252&gt;='H-32A-WP06 - Debt Service'!E$25,'H-32A-WP06 - Debt Service'!E$28/12,0)),"-")</f>
        <v>0</v>
      </c>
      <c r="H252" s="359">
        <f>IFERROR(IF(-SUM(H$21:H251)+H$16&lt;0.000001,0,IF($C252&gt;='H-32A-WP06 - Debt Service'!F$25,'H-32A-WP06 - Debt Service'!F$28/12,0)),"-")</f>
        <v>0</v>
      </c>
      <c r="I252" s="359">
        <f>IFERROR(IF(-SUM(I$21:I251)+I$16&lt;0.000001,0,IF($C252&gt;='H-32A-WP06 - Debt Service'!G$25,'H-32A-WP06 - Debt Service'!G$28/12,0)),"-")</f>
        <v>0</v>
      </c>
      <c r="J252" s="359">
        <f>IFERROR(IF(-SUM(J$21:J251)+J$16&lt;0.000001,0,IF($C252&gt;='H-32A-WP06 - Debt Service'!H$25,'H-32A-WP06 - Debt Service'!H$28/12,0)),"-")</f>
        <v>0</v>
      </c>
      <c r="K252" s="359">
        <f>IFERROR(IF(-SUM(K$21:K251)+K$16&lt;0.000001,0,IF($C252&gt;='H-32A-WP06 - Debt Service'!I$25,'H-32A-WP06 - Debt Service'!I$28/12,0)),"-")</f>
        <v>0</v>
      </c>
      <c r="L252" s="359">
        <f>IFERROR(IF(-SUM(L$21:L251)+L$16&lt;0.000001,0,IF($C252&gt;='H-32A-WP06 - Debt Service'!J$25,'H-32A-WP06 - Debt Service'!J$28/12,0)),"-")</f>
        <v>0</v>
      </c>
      <c r="M252" s="359">
        <f>IFERROR(IF(-SUM(M$21:M251)+M$16&lt;0.000001,0,IF($C252&gt;='H-32A-WP06 - Debt Service'!K$25,'H-32A-WP06 - Debt Service'!K$28/12,0)),"-")</f>
        <v>0</v>
      </c>
      <c r="N252" s="359">
        <f>IFERROR(IF(-SUM(N$21:N251)+N$16&lt;0.000001,0,IF($C252&gt;='H-32A-WP06 - Debt Service'!L$25,'H-32A-WP06 - Debt Service'!L$28/12,0)),"-")</f>
        <v>0</v>
      </c>
      <c r="O252" s="359">
        <f>IFERROR(IF(-SUM(O$21:O251)+O$16&lt;0.000001,0,IF($C252&gt;='H-32A-WP06 - Debt Service'!M$25,'H-32A-WP06 - Debt Service'!M$28/12,0)),"-")</f>
        <v>0</v>
      </c>
      <c r="P252" s="359">
        <f>IFERROR(IF(-SUM(P$21:P251)+P$16&lt;0.000001,0,IF($C252&gt;='H-32A-WP06 - Debt Service'!N$25,'H-32A-WP06 - Debt Service'!N$28/12,0)),"-")</f>
        <v>0</v>
      </c>
      <c r="Q252" s="449"/>
      <c r="R252" s="351">
        <f t="shared" si="14"/>
        <v>2038</v>
      </c>
      <c r="S252" s="368">
        <f t="shared" si="16"/>
        <v>50496</v>
      </c>
      <c r="T252" s="368"/>
      <c r="U252" s="359">
        <f>IFERROR(IF(-SUM(U$33:U251)+U$16&lt;0.000001,0,IF($C252&gt;='H-32A-WP06 - Debt Service'!R$25,'H-32A-WP06 - Debt Service'!R$28/12,0)),"-")</f>
        <v>0</v>
      </c>
      <c r="V252" s="359">
        <f>IFERROR(IF(-SUM(V$21:V251)+V$16&lt;0.000001,0,IF($C252&gt;='H-32A-WP06 - Debt Service'!S$25,'H-32A-WP06 - Debt Service'!S$28/12,0)),"-")</f>
        <v>0</v>
      </c>
      <c r="W252" s="359">
        <f>IFERROR(IF(-SUM(W$21:W251)+W$16&lt;0.000001,0,IF($C252&gt;='H-32A-WP06 - Debt Service'!T$25,'H-32A-WP06 - Debt Service'!T$28/12,0)),"-")</f>
        <v>0</v>
      </c>
      <c r="X252" s="359">
        <f>IFERROR(IF(-SUM(X$21:X251)+X$16&lt;0.000001,0,IF($C252&gt;='H-32A-WP06 - Debt Service'!U$25,'H-32A-WP06 - Debt Service'!U$28/12,0)),"-")</f>
        <v>0</v>
      </c>
      <c r="Y252" s="359">
        <f>IFERROR(IF(-SUM(Y$21:Y251)+Y$16&lt;0.000001,0,IF($C252&gt;='H-32A-WP06 - Debt Service'!W$25,'H-32A-WP06 - Debt Service'!V$28/12,0)),"-")</f>
        <v>0</v>
      </c>
      <c r="Z252" s="359">
        <f>IFERROR(IF(-SUM(Z$21:Z251)+Z$16&lt;0.000001,0,IF($C252&gt;='H-32A-WP06 - Debt Service'!W$25,'H-32A-WP06 - Debt Service'!W$28/12,0)),"-")</f>
        <v>0</v>
      </c>
      <c r="AA252" s="359">
        <f>IFERROR(IF(-SUM(AA$21:AA251)+AA$16&lt;0.000001,0,IF($C252&gt;='H-32A-WP06 - Debt Service'!Y$25,'H-32A-WP06 - Debt Service'!X$28/12,0)),"-")</f>
        <v>0</v>
      </c>
      <c r="AB252" s="359">
        <f>IFERROR(IF(-SUM(AB$21:AB251)+AB$16&lt;0.000001,0,IF($C252&gt;='H-32A-WP06 - Debt Service'!Y$25,'H-32A-WP06 - Debt Service'!Y$28/12,0)),"-")</f>
        <v>0</v>
      </c>
      <c r="AC252" s="359">
        <f>IFERROR(IF(-SUM(AC$21:AC251)+AC$16&lt;0.000001,0,IF($C252&gt;='H-32A-WP06 - Debt Service'!Z$25,'H-32A-WP06 - Debt Service'!Z$28/12,0)),"-")</f>
        <v>0</v>
      </c>
      <c r="AD252" s="359">
        <f>IFERROR(IF(-SUM(AD$21:AD251)+AD$16&lt;0.000001,0,IF($C252&gt;='H-32A-WP06 - Debt Service'!AB$25,'H-32A-WP06 - Debt Service'!AA$28/12,0)),"-")</f>
        <v>0</v>
      </c>
      <c r="AE252" s="359">
        <f>IFERROR(IF(-SUM(AE$21:AE251)+AE$16&lt;0.000001,0,IF($C252&gt;='H-32A-WP06 - Debt Service'!AC$25,'H-32A-WP06 - Debt Service'!AB$28/12,0)),"-")</f>
        <v>0</v>
      </c>
      <c r="AF252" s="359">
        <f>IFERROR(IF(-SUM(AF$21:AF251)+AF$16&lt;0.000001,0,IF($C252&gt;='H-32A-WP06 - Debt Service'!AD$25,'H-32A-WP06 - Debt Service'!AC$28/12,0)),"-")</f>
        <v>0</v>
      </c>
    </row>
    <row r="253" spans="2:32">
      <c r="B253" s="351">
        <f t="shared" si="13"/>
        <v>2038</v>
      </c>
      <c r="C253" s="368">
        <f t="shared" si="15"/>
        <v>50526</v>
      </c>
      <c r="D253" s="368"/>
      <c r="E253" s="359">
        <f>IFERROR(IF(-SUM(E$33:E252)+E$16&lt;0.000001,0,IF($C253&gt;='H-32A-WP06 - Debt Service'!C$25,'H-32A-WP06 - Debt Service'!C$28/12,0)),"-")</f>
        <v>0</v>
      </c>
      <c r="F253" s="359">
        <f>IFERROR(IF(-SUM(F$33:F252)+F$16&lt;0.000001,0,IF($C253&gt;='H-32A-WP06 - Debt Service'!D$25,'H-32A-WP06 - Debt Service'!D$28/12,0)),"-")</f>
        <v>0</v>
      </c>
      <c r="G253" s="359">
        <f>IFERROR(IF(-SUM(G$33:G252)+G$16&lt;0.000001,0,IF($C253&gt;='H-32A-WP06 - Debt Service'!E$25,'H-32A-WP06 - Debt Service'!E$28/12,0)),"-")</f>
        <v>0</v>
      </c>
      <c r="H253" s="359">
        <f>IFERROR(IF(-SUM(H$21:H252)+H$16&lt;0.000001,0,IF($C253&gt;='H-32A-WP06 - Debt Service'!F$25,'H-32A-WP06 - Debt Service'!F$28/12,0)),"-")</f>
        <v>0</v>
      </c>
      <c r="I253" s="359">
        <f>IFERROR(IF(-SUM(I$21:I252)+I$16&lt;0.000001,0,IF($C253&gt;='H-32A-WP06 - Debt Service'!G$25,'H-32A-WP06 - Debt Service'!G$28/12,0)),"-")</f>
        <v>0</v>
      </c>
      <c r="J253" s="359">
        <f>IFERROR(IF(-SUM(J$21:J252)+J$16&lt;0.000001,0,IF($C253&gt;='H-32A-WP06 - Debt Service'!H$25,'H-32A-WP06 - Debt Service'!H$28/12,0)),"-")</f>
        <v>0</v>
      </c>
      <c r="K253" s="359">
        <f>IFERROR(IF(-SUM(K$21:K252)+K$16&lt;0.000001,0,IF($C253&gt;='H-32A-WP06 - Debt Service'!I$25,'H-32A-WP06 - Debt Service'!I$28/12,0)),"-")</f>
        <v>0</v>
      </c>
      <c r="L253" s="359">
        <f>IFERROR(IF(-SUM(L$21:L252)+L$16&lt;0.000001,0,IF($C253&gt;='H-32A-WP06 - Debt Service'!J$25,'H-32A-WP06 - Debt Service'!J$28/12,0)),"-")</f>
        <v>0</v>
      </c>
      <c r="M253" s="359">
        <f>IFERROR(IF(-SUM(M$21:M252)+M$16&lt;0.000001,0,IF($C253&gt;='H-32A-WP06 - Debt Service'!K$25,'H-32A-WP06 - Debt Service'!K$28/12,0)),"-")</f>
        <v>0</v>
      </c>
      <c r="N253" s="359">
        <f>IFERROR(IF(-SUM(N$21:N252)+N$16&lt;0.000001,0,IF($C253&gt;='H-32A-WP06 - Debt Service'!L$25,'H-32A-WP06 - Debt Service'!L$28/12,0)),"-")</f>
        <v>0</v>
      </c>
      <c r="O253" s="359">
        <f>IFERROR(IF(-SUM(O$21:O252)+O$16&lt;0.000001,0,IF($C253&gt;='H-32A-WP06 - Debt Service'!M$25,'H-32A-WP06 - Debt Service'!M$28/12,0)),"-")</f>
        <v>0</v>
      </c>
      <c r="P253" s="359">
        <f>IFERROR(IF(-SUM(P$21:P252)+P$16&lt;0.000001,0,IF($C253&gt;='H-32A-WP06 - Debt Service'!N$25,'H-32A-WP06 - Debt Service'!N$28/12,0)),"-")</f>
        <v>0</v>
      </c>
      <c r="Q253" s="449"/>
      <c r="R253" s="351">
        <f t="shared" si="14"/>
        <v>2038</v>
      </c>
      <c r="S253" s="368">
        <f t="shared" si="16"/>
        <v>50526</v>
      </c>
      <c r="T253" s="368"/>
      <c r="U253" s="359">
        <f>IFERROR(IF(-SUM(U$33:U252)+U$16&lt;0.000001,0,IF($C253&gt;='H-32A-WP06 - Debt Service'!R$25,'H-32A-WP06 - Debt Service'!R$28/12,0)),"-")</f>
        <v>0</v>
      </c>
      <c r="V253" s="359">
        <f>IFERROR(IF(-SUM(V$21:V252)+V$16&lt;0.000001,0,IF($C253&gt;='H-32A-WP06 - Debt Service'!S$25,'H-32A-WP06 - Debt Service'!S$28/12,0)),"-")</f>
        <v>0</v>
      </c>
      <c r="W253" s="359">
        <f>IFERROR(IF(-SUM(W$21:W252)+W$16&lt;0.000001,0,IF($C253&gt;='H-32A-WP06 - Debt Service'!T$25,'H-32A-WP06 - Debt Service'!T$28/12,0)),"-")</f>
        <v>0</v>
      </c>
      <c r="X253" s="359">
        <f>IFERROR(IF(-SUM(X$21:X252)+X$16&lt;0.000001,0,IF($C253&gt;='H-32A-WP06 - Debt Service'!U$25,'H-32A-WP06 - Debt Service'!U$28/12,0)),"-")</f>
        <v>0</v>
      </c>
      <c r="Y253" s="359">
        <f>IFERROR(IF(-SUM(Y$21:Y252)+Y$16&lt;0.000001,0,IF($C253&gt;='H-32A-WP06 - Debt Service'!W$25,'H-32A-WP06 - Debt Service'!V$28/12,0)),"-")</f>
        <v>0</v>
      </c>
      <c r="Z253" s="359">
        <f>IFERROR(IF(-SUM(Z$21:Z252)+Z$16&lt;0.000001,0,IF($C253&gt;='H-32A-WP06 - Debt Service'!W$25,'H-32A-WP06 - Debt Service'!W$28/12,0)),"-")</f>
        <v>0</v>
      </c>
      <c r="AA253" s="359">
        <f>IFERROR(IF(-SUM(AA$21:AA252)+AA$16&lt;0.000001,0,IF($C253&gt;='H-32A-WP06 - Debt Service'!Y$25,'H-32A-WP06 - Debt Service'!X$28/12,0)),"-")</f>
        <v>0</v>
      </c>
      <c r="AB253" s="359">
        <f>IFERROR(IF(-SUM(AB$21:AB252)+AB$16&lt;0.000001,0,IF($C253&gt;='H-32A-WP06 - Debt Service'!Y$25,'H-32A-WP06 - Debt Service'!Y$28/12,0)),"-")</f>
        <v>0</v>
      </c>
      <c r="AC253" s="359">
        <f>IFERROR(IF(-SUM(AC$21:AC252)+AC$16&lt;0.000001,0,IF($C253&gt;='H-32A-WP06 - Debt Service'!Z$25,'H-32A-WP06 - Debt Service'!Z$28/12,0)),"-")</f>
        <v>0</v>
      </c>
      <c r="AD253" s="359">
        <f>IFERROR(IF(-SUM(AD$21:AD252)+AD$16&lt;0.000001,0,IF($C253&gt;='H-32A-WP06 - Debt Service'!AB$25,'H-32A-WP06 - Debt Service'!AA$28/12,0)),"-")</f>
        <v>0</v>
      </c>
      <c r="AE253" s="359">
        <f>IFERROR(IF(-SUM(AE$21:AE252)+AE$16&lt;0.000001,0,IF($C253&gt;='H-32A-WP06 - Debt Service'!AC$25,'H-32A-WP06 - Debt Service'!AB$28/12,0)),"-")</f>
        <v>0</v>
      </c>
      <c r="AF253" s="359">
        <f>IFERROR(IF(-SUM(AF$21:AF252)+AF$16&lt;0.000001,0,IF($C253&gt;='H-32A-WP06 - Debt Service'!AD$25,'H-32A-WP06 - Debt Service'!AC$28/12,0)),"-")</f>
        <v>0</v>
      </c>
    </row>
    <row r="254" spans="2:32">
      <c r="B254" s="351">
        <f t="shared" si="13"/>
        <v>2038</v>
      </c>
      <c r="C254" s="368">
        <f t="shared" si="15"/>
        <v>50557</v>
      </c>
      <c r="D254" s="368"/>
      <c r="E254" s="359">
        <f>IFERROR(IF(-SUM(E$33:E253)+E$16&lt;0.000001,0,IF($C254&gt;='H-32A-WP06 - Debt Service'!C$25,'H-32A-WP06 - Debt Service'!C$28/12,0)),"-")</f>
        <v>0</v>
      </c>
      <c r="F254" s="359">
        <f>IFERROR(IF(-SUM(F$33:F253)+F$16&lt;0.000001,0,IF($C254&gt;='H-32A-WP06 - Debt Service'!D$25,'H-32A-WP06 - Debt Service'!D$28/12,0)),"-")</f>
        <v>0</v>
      </c>
      <c r="G254" s="359">
        <f>IFERROR(IF(-SUM(G$33:G253)+G$16&lt;0.000001,0,IF($C254&gt;='H-32A-WP06 - Debt Service'!E$25,'H-32A-WP06 - Debt Service'!E$28/12,0)),"-")</f>
        <v>0</v>
      </c>
      <c r="H254" s="359">
        <f>IFERROR(IF(-SUM(H$21:H253)+H$16&lt;0.000001,0,IF($C254&gt;='H-32A-WP06 - Debt Service'!F$25,'H-32A-WP06 - Debt Service'!F$28/12,0)),"-")</f>
        <v>0</v>
      </c>
      <c r="I254" s="359">
        <f>IFERROR(IF(-SUM(I$21:I253)+I$16&lt;0.000001,0,IF($C254&gt;='H-32A-WP06 - Debt Service'!G$25,'H-32A-WP06 - Debt Service'!G$28/12,0)),"-")</f>
        <v>0</v>
      </c>
      <c r="J254" s="359">
        <f>IFERROR(IF(-SUM(J$21:J253)+J$16&lt;0.000001,0,IF($C254&gt;='H-32A-WP06 - Debt Service'!H$25,'H-32A-WP06 - Debt Service'!H$28/12,0)),"-")</f>
        <v>0</v>
      </c>
      <c r="K254" s="359">
        <f>IFERROR(IF(-SUM(K$21:K253)+K$16&lt;0.000001,0,IF($C254&gt;='H-32A-WP06 - Debt Service'!I$25,'H-32A-WP06 - Debt Service'!I$28/12,0)),"-")</f>
        <v>0</v>
      </c>
      <c r="L254" s="359">
        <f>IFERROR(IF(-SUM(L$21:L253)+L$16&lt;0.000001,0,IF($C254&gt;='H-32A-WP06 - Debt Service'!J$25,'H-32A-WP06 - Debt Service'!J$28/12,0)),"-")</f>
        <v>0</v>
      </c>
      <c r="M254" s="359">
        <f>IFERROR(IF(-SUM(M$21:M253)+M$16&lt;0.000001,0,IF($C254&gt;='H-32A-WP06 - Debt Service'!K$25,'H-32A-WP06 - Debt Service'!K$28/12,0)),"-")</f>
        <v>0</v>
      </c>
      <c r="N254" s="359">
        <f>IFERROR(IF(-SUM(N$21:N253)+N$16&lt;0.000001,0,IF($C254&gt;='H-32A-WP06 - Debt Service'!L$25,'H-32A-WP06 - Debt Service'!L$28/12,0)),"-")</f>
        <v>0</v>
      </c>
      <c r="O254" s="359">
        <f>IFERROR(IF(-SUM(O$21:O253)+O$16&lt;0.000001,0,IF($C254&gt;='H-32A-WP06 - Debt Service'!M$25,'H-32A-WP06 - Debt Service'!M$28/12,0)),"-")</f>
        <v>0</v>
      </c>
      <c r="P254" s="359">
        <f>IFERROR(IF(-SUM(P$21:P253)+P$16&lt;0.000001,0,IF($C254&gt;='H-32A-WP06 - Debt Service'!N$25,'H-32A-WP06 - Debt Service'!N$28/12,0)),"-")</f>
        <v>0</v>
      </c>
      <c r="Q254" s="449"/>
      <c r="R254" s="351">
        <f t="shared" si="14"/>
        <v>2038</v>
      </c>
      <c r="S254" s="368">
        <f t="shared" si="16"/>
        <v>50557</v>
      </c>
      <c r="T254" s="368"/>
      <c r="U254" s="359">
        <f>IFERROR(IF(-SUM(U$33:U253)+U$16&lt;0.000001,0,IF($C254&gt;='H-32A-WP06 - Debt Service'!R$25,'H-32A-WP06 - Debt Service'!R$28/12,0)),"-")</f>
        <v>0</v>
      </c>
      <c r="V254" s="359">
        <f>IFERROR(IF(-SUM(V$21:V253)+V$16&lt;0.000001,0,IF($C254&gt;='H-32A-WP06 - Debt Service'!S$25,'H-32A-WP06 - Debt Service'!S$28/12,0)),"-")</f>
        <v>0</v>
      </c>
      <c r="W254" s="359">
        <f>IFERROR(IF(-SUM(W$21:W253)+W$16&lt;0.000001,0,IF($C254&gt;='H-32A-WP06 - Debt Service'!T$25,'H-32A-WP06 - Debt Service'!T$28/12,0)),"-")</f>
        <v>0</v>
      </c>
      <c r="X254" s="359">
        <f>IFERROR(IF(-SUM(X$21:X253)+X$16&lt;0.000001,0,IF($C254&gt;='H-32A-WP06 - Debt Service'!U$25,'H-32A-WP06 - Debt Service'!U$28/12,0)),"-")</f>
        <v>0</v>
      </c>
      <c r="Y254" s="359">
        <f>IFERROR(IF(-SUM(Y$21:Y253)+Y$16&lt;0.000001,0,IF($C254&gt;='H-32A-WP06 - Debt Service'!W$25,'H-32A-WP06 - Debt Service'!V$28/12,0)),"-")</f>
        <v>0</v>
      </c>
      <c r="Z254" s="359">
        <f>IFERROR(IF(-SUM(Z$21:Z253)+Z$16&lt;0.000001,0,IF($C254&gt;='H-32A-WP06 - Debt Service'!W$25,'H-32A-WP06 - Debt Service'!W$28/12,0)),"-")</f>
        <v>0</v>
      </c>
      <c r="AA254" s="359">
        <f>IFERROR(IF(-SUM(AA$21:AA253)+AA$16&lt;0.000001,0,IF($C254&gt;='H-32A-WP06 - Debt Service'!Y$25,'H-32A-WP06 - Debt Service'!X$28/12,0)),"-")</f>
        <v>0</v>
      </c>
      <c r="AB254" s="359">
        <f>IFERROR(IF(-SUM(AB$21:AB253)+AB$16&lt;0.000001,0,IF($C254&gt;='H-32A-WP06 - Debt Service'!Y$25,'H-32A-WP06 - Debt Service'!Y$28/12,0)),"-")</f>
        <v>0</v>
      </c>
      <c r="AC254" s="359">
        <f>IFERROR(IF(-SUM(AC$21:AC253)+AC$16&lt;0.000001,0,IF($C254&gt;='H-32A-WP06 - Debt Service'!Z$25,'H-32A-WP06 - Debt Service'!Z$28/12,0)),"-")</f>
        <v>0</v>
      </c>
      <c r="AD254" s="359">
        <f>IFERROR(IF(-SUM(AD$21:AD253)+AD$16&lt;0.000001,0,IF($C254&gt;='H-32A-WP06 - Debt Service'!AB$25,'H-32A-WP06 - Debt Service'!AA$28/12,0)),"-")</f>
        <v>0</v>
      </c>
      <c r="AE254" s="359">
        <f>IFERROR(IF(-SUM(AE$21:AE253)+AE$16&lt;0.000001,0,IF($C254&gt;='H-32A-WP06 - Debt Service'!AC$25,'H-32A-WP06 - Debt Service'!AB$28/12,0)),"-")</f>
        <v>0</v>
      </c>
      <c r="AF254" s="359">
        <f>IFERROR(IF(-SUM(AF$21:AF253)+AF$16&lt;0.000001,0,IF($C254&gt;='H-32A-WP06 - Debt Service'!AD$25,'H-32A-WP06 - Debt Service'!AC$28/12,0)),"-")</f>
        <v>0</v>
      </c>
    </row>
    <row r="255" spans="2:32">
      <c r="B255" s="351">
        <f t="shared" si="13"/>
        <v>2038</v>
      </c>
      <c r="C255" s="368">
        <f t="shared" si="15"/>
        <v>50587</v>
      </c>
      <c r="D255" s="368"/>
      <c r="E255" s="359">
        <f>IFERROR(IF(-SUM(E$33:E254)+E$16&lt;0.000001,0,IF($C255&gt;='H-32A-WP06 - Debt Service'!C$25,'H-32A-WP06 - Debt Service'!C$28/12,0)),"-")</f>
        <v>0</v>
      </c>
      <c r="F255" s="359">
        <f>IFERROR(IF(-SUM(F$33:F254)+F$16&lt;0.000001,0,IF($C255&gt;='H-32A-WP06 - Debt Service'!D$25,'H-32A-WP06 - Debt Service'!D$28/12,0)),"-")</f>
        <v>0</v>
      </c>
      <c r="G255" s="359">
        <f>IFERROR(IF(-SUM(G$33:G254)+G$16&lt;0.000001,0,IF($C255&gt;='H-32A-WP06 - Debt Service'!E$25,'H-32A-WP06 - Debt Service'!E$28/12,0)),"-")</f>
        <v>0</v>
      </c>
      <c r="H255" s="359">
        <f>IFERROR(IF(-SUM(H$21:H254)+H$16&lt;0.000001,0,IF($C255&gt;='H-32A-WP06 - Debt Service'!F$25,'H-32A-WP06 - Debt Service'!F$28/12,0)),"-")</f>
        <v>0</v>
      </c>
      <c r="I255" s="359">
        <f>IFERROR(IF(-SUM(I$21:I254)+I$16&lt;0.000001,0,IF($C255&gt;='H-32A-WP06 - Debt Service'!G$25,'H-32A-WP06 - Debt Service'!G$28/12,0)),"-")</f>
        <v>0</v>
      </c>
      <c r="J255" s="359">
        <f>IFERROR(IF(-SUM(J$21:J254)+J$16&lt;0.000001,0,IF($C255&gt;='H-32A-WP06 - Debt Service'!H$25,'H-32A-WP06 - Debt Service'!H$28/12,0)),"-")</f>
        <v>0</v>
      </c>
      <c r="K255" s="359">
        <f>IFERROR(IF(-SUM(K$21:K254)+K$16&lt;0.000001,0,IF($C255&gt;='H-32A-WP06 - Debt Service'!I$25,'H-32A-WP06 - Debt Service'!I$28/12,0)),"-")</f>
        <v>0</v>
      </c>
      <c r="L255" s="359">
        <f>IFERROR(IF(-SUM(L$21:L254)+L$16&lt;0.000001,0,IF($C255&gt;='H-32A-WP06 - Debt Service'!J$25,'H-32A-WP06 - Debt Service'!J$28/12,0)),"-")</f>
        <v>0</v>
      </c>
      <c r="M255" s="359">
        <f>IFERROR(IF(-SUM(M$21:M254)+M$16&lt;0.000001,0,IF($C255&gt;='H-32A-WP06 - Debt Service'!K$25,'H-32A-WP06 - Debt Service'!K$28/12,0)),"-")</f>
        <v>0</v>
      </c>
      <c r="N255" s="359">
        <f>IFERROR(IF(-SUM(N$21:N254)+N$16&lt;0.000001,0,IF($C255&gt;='H-32A-WP06 - Debt Service'!L$25,'H-32A-WP06 - Debt Service'!L$28/12,0)),"-")</f>
        <v>0</v>
      </c>
      <c r="O255" s="359">
        <f>IFERROR(IF(-SUM(O$21:O254)+O$16&lt;0.000001,0,IF($C255&gt;='H-32A-WP06 - Debt Service'!M$25,'H-32A-WP06 - Debt Service'!M$28/12,0)),"-")</f>
        <v>0</v>
      </c>
      <c r="P255" s="359">
        <f>IFERROR(IF(-SUM(P$21:P254)+P$16&lt;0.000001,0,IF($C255&gt;='H-32A-WP06 - Debt Service'!N$25,'H-32A-WP06 - Debt Service'!N$28/12,0)),"-")</f>
        <v>0</v>
      </c>
      <c r="Q255" s="449"/>
      <c r="R255" s="351">
        <f t="shared" si="14"/>
        <v>2038</v>
      </c>
      <c r="S255" s="368">
        <f t="shared" si="16"/>
        <v>50587</v>
      </c>
      <c r="T255" s="368"/>
      <c r="U255" s="359">
        <f>IFERROR(IF(-SUM(U$33:U254)+U$16&lt;0.000001,0,IF($C255&gt;='H-32A-WP06 - Debt Service'!R$25,'H-32A-WP06 - Debt Service'!R$28/12,0)),"-")</f>
        <v>0</v>
      </c>
      <c r="V255" s="359">
        <f>IFERROR(IF(-SUM(V$21:V254)+V$16&lt;0.000001,0,IF($C255&gt;='H-32A-WP06 - Debt Service'!S$25,'H-32A-WP06 - Debt Service'!S$28/12,0)),"-")</f>
        <v>0</v>
      </c>
      <c r="W255" s="359">
        <f>IFERROR(IF(-SUM(W$21:W254)+W$16&lt;0.000001,0,IF($C255&gt;='H-32A-WP06 - Debt Service'!T$25,'H-32A-WP06 - Debt Service'!T$28/12,0)),"-")</f>
        <v>0</v>
      </c>
      <c r="X255" s="359">
        <f>IFERROR(IF(-SUM(X$21:X254)+X$16&lt;0.000001,0,IF($C255&gt;='H-32A-WP06 - Debt Service'!U$25,'H-32A-WP06 - Debt Service'!U$28/12,0)),"-")</f>
        <v>0</v>
      </c>
      <c r="Y255" s="359">
        <f>IFERROR(IF(-SUM(Y$21:Y254)+Y$16&lt;0.000001,0,IF($C255&gt;='H-32A-WP06 - Debt Service'!W$25,'H-32A-WP06 - Debt Service'!V$28/12,0)),"-")</f>
        <v>0</v>
      </c>
      <c r="Z255" s="359">
        <f>IFERROR(IF(-SUM(Z$21:Z254)+Z$16&lt;0.000001,0,IF($C255&gt;='H-32A-WP06 - Debt Service'!W$25,'H-32A-WP06 - Debt Service'!W$28/12,0)),"-")</f>
        <v>0</v>
      </c>
      <c r="AA255" s="359">
        <f>IFERROR(IF(-SUM(AA$21:AA254)+AA$16&lt;0.000001,0,IF($C255&gt;='H-32A-WP06 - Debt Service'!Y$25,'H-32A-WP06 - Debt Service'!X$28/12,0)),"-")</f>
        <v>0</v>
      </c>
      <c r="AB255" s="359">
        <f>IFERROR(IF(-SUM(AB$21:AB254)+AB$16&lt;0.000001,0,IF($C255&gt;='H-32A-WP06 - Debt Service'!Y$25,'H-32A-WP06 - Debt Service'!Y$28/12,0)),"-")</f>
        <v>0</v>
      </c>
      <c r="AC255" s="359">
        <f>IFERROR(IF(-SUM(AC$21:AC254)+AC$16&lt;0.000001,0,IF($C255&gt;='H-32A-WP06 - Debt Service'!Z$25,'H-32A-WP06 - Debt Service'!Z$28/12,0)),"-")</f>
        <v>0</v>
      </c>
      <c r="AD255" s="359">
        <f>IFERROR(IF(-SUM(AD$21:AD254)+AD$16&lt;0.000001,0,IF($C255&gt;='H-32A-WP06 - Debt Service'!AB$25,'H-32A-WP06 - Debt Service'!AA$28/12,0)),"-")</f>
        <v>0</v>
      </c>
      <c r="AE255" s="359">
        <f>IFERROR(IF(-SUM(AE$21:AE254)+AE$16&lt;0.000001,0,IF($C255&gt;='H-32A-WP06 - Debt Service'!AC$25,'H-32A-WP06 - Debt Service'!AB$28/12,0)),"-")</f>
        <v>0</v>
      </c>
      <c r="AF255" s="359">
        <f>IFERROR(IF(-SUM(AF$21:AF254)+AF$16&lt;0.000001,0,IF($C255&gt;='H-32A-WP06 - Debt Service'!AD$25,'H-32A-WP06 - Debt Service'!AC$28/12,0)),"-")</f>
        <v>0</v>
      </c>
    </row>
    <row r="256" spans="2:32">
      <c r="B256" s="351">
        <f t="shared" si="13"/>
        <v>2038</v>
      </c>
      <c r="C256" s="368">
        <f t="shared" si="15"/>
        <v>50618</v>
      </c>
      <c r="D256" s="368"/>
      <c r="E256" s="359">
        <f>IFERROR(IF(-SUM(E$33:E255)+E$16&lt;0.000001,0,IF($C256&gt;='H-32A-WP06 - Debt Service'!C$25,'H-32A-WP06 - Debt Service'!C$28/12,0)),"-")</f>
        <v>0</v>
      </c>
      <c r="F256" s="359">
        <f>IFERROR(IF(-SUM(F$33:F255)+F$16&lt;0.000001,0,IF($C256&gt;='H-32A-WP06 - Debt Service'!D$25,'H-32A-WP06 - Debt Service'!D$28/12,0)),"-")</f>
        <v>0</v>
      </c>
      <c r="G256" s="359">
        <f>IFERROR(IF(-SUM(G$33:G255)+G$16&lt;0.000001,0,IF($C256&gt;='H-32A-WP06 - Debt Service'!E$25,'H-32A-WP06 - Debt Service'!E$28/12,0)),"-")</f>
        <v>0</v>
      </c>
      <c r="H256" s="359">
        <f>IFERROR(IF(-SUM(H$21:H255)+H$16&lt;0.000001,0,IF($C256&gt;='H-32A-WP06 - Debt Service'!F$25,'H-32A-WP06 - Debt Service'!F$28/12,0)),"-")</f>
        <v>0</v>
      </c>
      <c r="I256" s="359">
        <f>IFERROR(IF(-SUM(I$21:I255)+I$16&lt;0.000001,0,IF($C256&gt;='H-32A-WP06 - Debt Service'!G$25,'H-32A-WP06 - Debt Service'!G$28/12,0)),"-")</f>
        <v>0</v>
      </c>
      <c r="J256" s="359">
        <f>IFERROR(IF(-SUM(J$21:J255)+J$16&lt;0.000001,0,IF($C256&gt;='H-32A-WP06 - Debt Service'!H$25,'H-32A-WP06 - Debt Service'!H$28/12,0)),"-")</f>
        <v>0</v>
      </c>
      <c r="K256" s="359">
        <f>IFERROR(IF(-SUM(K$21:K255)+K$16&lt;0.000001,0,IF($C256&gt;='H-32A-WP06 - Debt Service'!I$25,'H-32A-WP06 - Debt Service'!I$28/12,0)),"-")</f>
        <v>0</v>
      </c>
      <c r="L256" s="359">
        <f>IFERROR(IF(-SUM(L$21:L255)+L$16&lt;0.000001,0,IF($C256&gt;='H-32A-WP06 - Debt Service'!J$25,'H-32A-WP06 - Debt Service'!J$28/12,0)),"-")</f>
        <v>0</v>
      </c>
      <c r="M256" s="359">
        <f>IFERROR(IF(-SUM(M$21:M255)+M$16&lt;0.000001,0,IF($C256&gt;='H-32A-WP06 - Debt Service'!K$25,'H-32A-WP06 - Debt Service'!K$28/12,0)),"-")</f>
        <v>0</v>
      </c>
      <c r="N256" s="359">
        <f>IFERROR(IF(-SUM(N$21:N255)+N$16&lt;0.000001,0,IF($C256&gt;='H-32A-WP06 - Debt Service'!L$25,'H-32A-WP06 - Debt Service'!L$28/12,0)),"-")</f>
        <v>0</v>
      </c>
      <c r="O256" s="359">
        <f>IFERROR(IF(-SUM(O$21:O255)+O$16&lt;0.000001,0,IF($C256&gt;='H-32A-WP06 - Debt Service'!M$25,'H-32A-WP06 - Debt Service'!M$28/12,0)),"-")</f>
        <v>0</v>
      </c>
      <c r="P256" s="359">
        <f>IFERROR(IF(-SUM(P$21:P255)+P$16&lt;0.000001,0,IF($C256&gt;='H-32A-WP06 - Debt Service'!N$25,'H-32A-WP06 - Debt Service'!N$28/12,0)),"-")</f>
        <v>0</v>
      </c>
      <c r="Q256" s="449"/>
      <c r="R256" s="351">
        <f t="shared" si="14"/>
        <v>2038</v>
      </c>
      <c r="S256" s="368">
        <f t="shared" si="16"/>
        <v>50618</v>
      </c>
      <c r="T256" s="368"/>
      <c r="U256" s="359">
        <f>IFERROR(IF(-SUM(U$33:U255)+U$16&lt;0.000001,0,IF($C256&gt;='H-32A-WP06 - Debt Service'!R$25,'H-32A-WP06 - Debt Service'!R$28/12,0)),"-")</f>
        <v>0</v>
      </c>
      <c r="V256" s="359">
        <f>IFERROR(IF(-SUM(V$21:V255)+V$16&lt;0.000001,0,IF($C256&gt;='H-32A-WP06 - Debt Service'!S$25,'H-32A-WP06 - Debt Service'!S$28/12,0)),"-")</f>
        <v>0</v>
      </c>
      <c r="W256" s="359">
        <f>IFERROR(IF(-SUM(W$21:W255)+W$16&lt;0.000001,0,IF($C256&gt;='H-32A-WP06 - Debt Service'!T$25,'H-32A-WP06 - Debt Service'!T$28/12,0)),"-")</f>
        <v>0</v>
      </c>
      <c r="X256" s="359">
        <f>IFERROR(IF(-SUM(X$21:X255)+X$16&lt;0.000001,0,IF($C256&gt;='H-32A-WP06 - Debt Service'!U$25,'H-32A-WP06 - Debt Service'!U$28/12,0)),"-")</f>
        <v>0</v>
      </c>
      <c r="Y256" s="359">
        <f>IFERROR(IF(-SUM(Y$21:Y255)+Y$16&lt;0.000001,0,IF($C256&gt;='H-32A-WP06 - Debt Service'!W$25,'H-32A-WP06 - Debt Service'!V$28/12,0)),"-")</f>
        <v>0</v>
      </c>
      <c r="Z256" s="359">
        <f>IFERROR(IF(-SUM(Z$21:Z255)+Z$16&lt;0.000001,0,IF($C256&gt;='H-32A-WP06 - Debt Service'!W$25,'H-32A-WP06 - Debt Service'!W$28/12,0)),"-")</f>
        <v>0</v>
      </c>
      <c r="AA256" s="359">
        <f>IFERROR(IF(-SUM(AA$21:AA255)+AA$16&lt;0.000001,0,IF($C256&gt;='H-32A-WP06 - Debt Service'!Y$25,'H-32A-WP06 - Debt Service'!X$28/12,0)),"-")</f>
        <v>0</v>
      </c>
      <c r="AB256" s="359">
        <f>IFERROR(IF(-SUM(AB$21:AB255)+AB$16&lt;0.000001,0,IF($C256&gt;='H-32A-WP06 - Debt Service'!Y$25,'H-32A-WP06 - Debt Service'!Y$28/12,0)),"-")</f>
        <v>0</v>
      </c>
      <c r="AC256" s="359">
        <f>IFERROR(IF(-SUM(AC$21:AC255)+AC$16&lt;0.000001,0,IF($C256&gt;='H-32A-WP06 - Debt Service'!Z$25,'H-32A-WP06 - Debt Service'!Z$28/12,0)),"-")</f>
        <v>0</v>
      </c>
      <c r="AD256" s="359">
        <f>IFERROR(IF(-SUM(AD$21:AD255)+AD$16&lt;0.000001,0,IF($C256&gt;='H-32A-WP06 - Debt Service'!AB$25,'H-32A-WP06 - Debt Service'!AA$28/12,0)),"-")</f>
        <v>0</v>
      </c>
      <c r="AE256" s="359">
        <f>IFERROR(IF(-SUM(AE$21:AE255)+AE$16&lt;0.000001,0,IF($C256&gt;='H-32A-WP06 - Debt Service'!AC$25,'H-32A-WP06 - Debt Service'!AB$28/12,0)),"-")</f>
        <v>0</v>
      </c>
      <c r="AF256" s="359">
        <f>IFERROR(IF(-SUM(AF$21:AF255)+AF$16&lt;0.000001,0,IF($C256&gt;='H-32A-WP06 - Debt Service'!AD$25,'H-32A-WP06 - Debt Service'!AC$28/12,0)),"-")</f>
        <v>0</v>
      </c>
    </row>
    <row r="257" spans="2:32">
      <c r="B257" s="351">
        <f t="shared" si="13"/>
        <v>2038</v>
      </c>
      <c r="C257" s="368">
        <f t="shared" si="15"/>
        <v>50649</v>
      </c>
      <c r="D257" s="368"/>
      <c r="E257" s="359">
        <f>IFERROR(IF(-SUM(E$33:E256)+E$16&lt;0.000001,0,IF($C257&gt;='H-32A-WP06 - Debt Service'!C$25,'H-32A-WP06 - Debt Service'!C$28/12,0)),"-")</f>
        <v>0</v>
      </c>
      <c r="F257" s="359">
        <f>IFERROR(IF(-SUM(F$33:F256)+F$16&lt;0.000001,0,IF($C257&gt;='H-32A-WP06 - Debt Service'!D$25,'H-32A-WP06 - Debt Service'!D$28/12,0)),"-")</f>
        <v>0</v>
      </c>
      <c r="G257" s="359">
        <f>IFERROR(IF(-SUM(G$33:G256)+G$16&lt;0.000001,0,IF($C257&gt;='H-32A-WP06 - Debt Service'!E$25,'H-32A-WP06 - Debt Service'!E$28/12,0)),"-")</f>
        <v>0</v>
      </c>
      <c r="H257" s="359">
        <f>IFERROR(IF(-SUM(H$21:H256)+H$16&lt;0.000001,0,IF($C257&gt;='H-32A-WP06 - Debt Service'!F$25,'H-32A-WP06 - Debt Service'!F$28/12,0)),"-")</f>
        <v>0</v>
      </c>
      <c r="I257" s="359">
        <f>IFERROR(IF(-SUM(I$21:I256)+I$16&lt;0.000001,0,IF($C257&gt;='H-32A-WP06 - Debt Service'!G$25,'H-32A-WP06 - Debt Service'!G$28/12,0)),"-")</f>
        <v>0</v>
      </c>
      <c r="J257" s="359">
        <f>IFERROR(IF(-SUM(J$21:J256)+J$16&lt;0.000001,0,IF($C257&gt;='H-32A-WP06 - Debt Service'!H$25,'H-32A-WP06 - Debt Service'!H$28/12,0)),"-")</f>
        <v>0</v>
      </c>
      <c r="K257" s="359">
        <f>IFERROR(IF(-SUM(K$21:K256)+K$16&lt;0.000001,0,IF($C257&gt;='H-32A-WP06 - Debt Service'!I$25,'H-32A-WP06 - Debt Service'!I$28/12,0)),"-")</f>
        <v>0</v>
      </c>
      <c r="L257" s="359">
        <f>IFERROR(IF(-SUM(L$21:L256)+L$16&lt;0.000001,0,IF($C257&gt;='H-32A-WP06 - Debt Service'!J$25,'H-32A-WP06 - Debt Service'!J$28/12,0)),"-")</f>
        <v>0</v>
      </c>
      <c r="M257" s="359">
        <f>IFERROR(IF(-SUM(M$21:M256)+M$16&lt;0.000001,0,IF($C257&gt;='H-32A-WP06 - Debt Service'!K$25,'H-32A-WP06 - Debt Service'!K$28/12,0)),"-")</f>
        <v>0</v>
      </c>
      <c r="N257" s="359">
        <f>IFERROR(IF(-SUM(N$21:N256)+N$16&lt;0.000001,0,IF($C257&gt;='H-32A-WP06 - Debt Service'!L$25,'H-32A-WP06 - Debt Service'!L$28/12,0)),"-")</f>
        <v>0</v>
      </c>
      <c r="O257" s="359">
        <f>IFERROR(IF(-SUM(O$21:O256)+O$16&lt;0.000001,0,IF($C257&gt;='H-32A-WP06 - Debt Service'!M$25,'H-32A-WP06 - Debt Service'!M$28/12,0)),"-")</f>
        <v>0</v>
      </c>
      <c r="P257" s="359">
        <f>IFERROR(IF(-SUM(P$21:P256)+P$16&lt;0.000001,0,IF($C257&gt;='H-32A-WP06 - Debt Service'!N$25,'H-32A-WP06 - Debt Service'!N$28/12,0)),"-")</f>
        <v>0</v>
      </c>
      <c r="Q257" s="449"/>
      <c r="R257" s="351">
        <f t="shared" si="14"/>
        <v>2038</v>
      </c>
      <c r="S257" s="368">
        <f t="shared" si="16"/>
        <v>50649</v>
      </c>
      <c r="T257" s="368"/>
      <c r="U257" s="359">
        <f>IFERROR(IF(-SUM(U$33:U256)+U$16&lt;0.000001,0,IF($C257&gt;='H-32A-WP06 - Debt Service'!R$25,'H-32A-WP06 - Debt Service'!R$28/12,0)),"-")</f>
        <v>0</v>
      </c>
      <c r="V257" s="359">
        <f>IFERROR(IF(-SUM(V$21:V256)+V$16&lt;0.000001,0,IF($C257&gt;='H-32A-WP06 - Debt Service'!S$25,'H-32A-WP06 - Debt Service'!S$28/12,0)),"-")</f>
        <v>0</v>
      </c>
      <c r="W257" s="359">
        <f>IFERROR(IF(-SUM(W$21:W256)+W$16&lt;0.000001,0,IF($C257&gt;='H-32A-WP06 - Debt Service'!T$25,'H-32A-WP06 - Debt Service'!T$28/12,0)),"-")</f>
        <v>0</v>
      </c>
      <c r="X257" s="359">
        <f>IFERROR(IF(-SUM(X$21:X256)+X$16&lt;0.000001,0,IF($C257&gt;='H-32A-WP06 - Debt Service'!U$25,'H-32A-WP06 - Debt Service'!U$28/12,0)),"-")</f>
        <v>0</v>
      </c>
      <c r="Y257" s="359">
        <f>IFERROR(IF(-SUM(Y$21:Y256)+Y$16&lt;0.000001,0,IF($C257&gt;='H-32A-WP06 - Debt Service'!W$25,'H-32A-WP06 - Debt Service'!V$28/12,0)),"-")</f>
        <v>0</v>
      </c>
      <c r="Z257" s="359">
        <f>IFERROR(IF(-SUM(Z$21:Z256)+Z$16&lt;0.000001,0,IF($C257&gt;='H-32A-WP06 - Debt Service'!W$25,'H-32A-WP06 - Debt Service'!W$28/12,0)),"-")</f>
        <v>0</v>
      </c>
      <c r="AA257" s="359">
        <f>IFERROR(IF(-SUM(AA$21:AA256)+AA$16&lt;0.000001,0,IF($C257&gt;='H-32A-WP06 - Debt Service'!Y$25,'H-32A-WP06 - Debt Service'!X$28/12,0)),"-")</f>
        <v>0</v>
      </c>
      <c r="AB257" s="359">
        <f>IFERROR(IF(-SUM(AB$21:AB256)+AB$16&lt;0.000001,0,IF($C257&gt;='H-32A-WP06 - Debt Service'!Y$25,'H-32A-WP06 - Debt Service'!Y$28/12,0)),"-")</f>
        <v>0</v>
      </c>
      <c r="AC257" s="359">
        <f>IFERROR(IF(-SUM(AC$21:AC256)+AC$16&lt;0.000001,0,IF($C257&gt;='H-32A-WP06 - Debt Service'!Z$25,'H-32A-WP06 - Debt Service'!Z$28/12,0)),"-")</f>
        <v>0</v>
      </c>
      <c r="AD257" s="359">
        <f>IFERROR(IF(-SUM(AD$21:AD256)+AD$16&lt;0.000001,0,IF($C257&gt;='H-32A-WP06 - Debt Service'!AB$25,'H-32A-WP06 - Debt Service'!AA$28/12,0)),"-")</f>
        <v>0</v>
      </c>
      <c r="AE257" s="359">
        <f>IFERROR(IF(-SUM(AE$21:AE256)+AE$16&lt;0.000001,0,IF($C257&gt;='H-32A-WP06 - Debt Service'!AC$25,'H-32A-WP06 - Debt Service'!AB$28/12,0)),"-")</f>
        <v>0</v>
      </c>
      <c r="AF257" s="359">
        <f>IFERROR(IF(-SUM(AF$21:AF256)+AF$16&lt;0.000001,0,IF($C257&gt;='H-32A-WP06 - Debt Service'!AD$25,'H-32A-WP06 - Debt Service'!AC$28/12,0)),"-")</f>
        <v>0</v>
      </c>
    </row>
    <row r="258" spans="2:32">
      <c r="B258" s="351">
        <f t="shared" si="13"/>
        <v>2038</v>
      </c>
      <c r="C258" s="368">
        <f t="shared" si="15"/>
        <v>50679</v>
      </c>
      <c r="D258" s="368"/>
      <c r="E258" s="359">
        <f>IFERROR(IF(-SUM(E$33:E257)+E$16&lt;0.000001,0,IF($C258&gt;='H-32A-WP06 - Debt Service'!C$25,'H-32A-WP06 - Debt Service'!C$28/12,0)),"-")</f>
        <v>0</v>
      </c>
      <c r="F258" s="359">
        <f>IFERROR(IF(-SUM(F$33:F257)+F$16&lt;0.000001,0,IF($C258&gt;='H-32A-WP06 - Debt Service'!D$25,'H-32A-WP06 - Debt Service'!D$28/12,0)),"-")</f>
        <v>0</v>
      </c>
      <c r="G258" s="359">
        <f>IFERROR(IF(-SUM(G$33:G257)+G$16&lt;0.000001,0,IF($C258&gt;='H-32A-WP06 - Debt Service'!E$25,'H-32A-WP06 - Debt Service'!E$28/12,0)),"-")</f>
        <v>0</v>
      </c>
      <c r="H258" s="359">
        <f>IFERROR(IF(-SUM(H$21:H257)+H$16&lt;0.000001,0,IF($C258&gt;='H-32A-WP06 - Debt Service'!F$25,'H-32A-WP06 - Debt Service'!F$28/12,0)),"-")</f>
        <v>0</v>
      </c>
      <c r="I258" s="359">
        <f>IFERROR(IF(-SUM(I$21:I257)+I$16&lt;0.000001,0,IF($C258&gt;='H-32A-WP06 - Debt Service'!G$25,'H-32A-WP06 - Debt Service'!G$28/12,0)),"-")</f>
        <v>0</v>
      </c>
      <c r="J258" s="359">
        <f>IFERROR(IF(-SUM(J$21:J257)+J$16&lt;0.000001,0,IF($C258&gt;='H-32A-WP06 - Debt Service'!H$25,'H-32A-WP06 - Debt Service'!H$28/12,0)),"-")</f>
        <v>0</v>
      </c>
      <c r="K258" s="359">
        <f>IFERROR(IF(-SUM(K$21:K257)+K$16&lt;0.000001,0,IF($C258&gt;='H-32A-WP06 - Debt Service'!I$25,'H-32A-WP06 - Debt Service'!I$28/12,0)),"-")</f>
        <v>0</v>
      </c>
      <c r="L258" s="359">
        <f>IFERROR(IF(-SUM(L$21:L257)+L$16&lt;0.000001,0,IF($C258&gt;='H-32A-WP06 - Debt Service'!J$25,'H-32A-WP06 - Debt Service'!J$28/12,0)),"-")</f>
        <v>0</v>
      </c>
      <c r="M258" s="359">
        <f>IFERROR(IF(-SUM(M$21:M257)+M$16&lt;0.000001,0,IF($C258&gt;='H-32A-WP06 - Debt Service'!K$25,'H-32A-WP06 - Debt Service'!K$28/12,0)),"-")</f>
        <v>0</v>
      </c>
      <c r="N258" s="359">
        <f>IFERROR(IF(-SUM(N$21:N257)+N$16&lt;0.000001,0,IF($C258&gt;='H-32A-WP06 - Debt Service'!L$25,'H-32A-WP06 - Debt Service'!L$28/12,0)),"-")</f>
        <v>0</v>
      </c>
      <c r="O258" s="359">
        <f>IFERROR(IF(-SUM(O$21:O257)+O$16&lt;0.000001,0,IF($C258&gt;='H-32A-WP06 - Debt Service'!M$25,'H-32A-WP06 - Debt Service'!M$28/12,0)),"-")</f>
        <v>0</v>
      </c>
      <c r="P258" s="359">
        <f>IFERROR(IF(-SUM(P$21:P257)+P$16&lt;0.000001,0,IF($C258&gt;='H-32A-WP06 - Debt Service'!N$25,'H-32A-WP06 - Debt Service'!N$28/12,0)),"-")</f>
        <v>0</v>
      </c>
      <c r="Q258" s="449"/>
      <c r="R258" s="351">
        <f t="shared" si="14"/>
        <v>2038</v>
      </c>
      <c r="S258" s="368">
        <f t="shared" si="16"/>
        <v>50679</v>
      </c>
      <c r="T258" s="368"/>
      <c r="U258" s="359">
        <f>IFERROR(IF(-SUM(U$33:U257)+U$16&lt;0.000001,0,IF($C258&gt;='H-32A-WP06 - Debt Service'!R$25,'H-32A-WP06 - Debt Service'!R$28/12,0)),"-")</f>
        <v>0</v>
      </c>
      <c r="V258" s="359">
        <f>IFERROR(IF(-SUM(V$21:V257)+V$16&lt;0.000001,0,IF($C258&gt;='H-32A-WP06 - Debt Service'!S$25,'H-32A-WP06 - Debt Service'!S$28/12,0)),"-")</f>
        <v>0</v>
      </c>
      <c r="W258" s="359">
        <f>IFERROR(IF(-SUM(W$21:W257)+W$16&lt;0.000001,0,IF($C258&gt;='H-32A-WP06 - Debt Service'!T$25,'H-32A-WP06 - Debt Service'!T$28/12,0)),"-")</f>
        <v>0</v>
      </c>
      <c r="X258" s="359">
        <f>IFERROR(IF(-SUM(X$21:X257)+X$16&lt;0.000001,0,IF($C258&gt;='H-32A-WP06 - Debt Service'!U$25,'H-32A-WP06 - Debt Service'!U$28/12,0)),"-")</f>
        <v>0</v>
      </c>
      <c r="Y258" s="359">
        <f>IFERROR(IF(-SUM(Y$21:Y257)+Y$16&lt;0.000001,0,IF($C258&gt;='H-32A-WP06 - Debt Service'!W$25,'H-32A-WP06 - Debt Service'!V$28/12,0)),"-")</f>
        <v>0</v>
      </c>
      <c r="Z258" s="359">
        <f>IFERROR(IF(-SUM(Z$21:Z257)+Z$16&lt;0.000001,0,IF($C258&gt;='H-32A-WP06 - Debt Service'!W$25,'H-32A-WP06 - Debt Service'!W$28/12,0)),"-")</f>
        <v>0</v>
      </c>
      <c r="AA258" s="359">
        <f>IFERROR(IF(-SUM(AA$21:AA257)+AA$16&lt;0.000001,0,IF($C258&gt;='H-32A-WP06 - Debt Service'!Y$25,'H-32A-WP06 - Debt Service'!X$28/12,0)),"-")</f>
        <v>0</v>
      </c>
      <c r="AB258" s="359">
        <f>IFERROR(IF(-SUM(AB$21:AB257)+AB$16&lt;0.000001,0,IF($C258&gt;='H-32A-WP06 - Debt Service'!Y$25,'H-32A-WP06 - Debt Service'!Y$28/12,0)),"-")</f>
        <v>0</v>
      </c>
      <c r="AC258" s="359">
        <f>IFERROR(IF(-SUM(AC$21:AC257)+AC$16&lt;0.000001,0,IF($C258&gt;='H-32A-WP06 - Debt Service'!Z$25,'H-32A-WP06 - Debt Service'!Z$28/12,0)),"-")</f>
        <v>0</v>
      </c>
      <c r="AD258" s="359">
        <f>IFERROR(IF(-SUM(AD$21:AD257)+AD$16&lt;0.000001,0,IF($C258&gt;='H-32A-WP06 - Debt Service'!AB$25,'H-32A-WP06 - Debt Service'!AA$28/12,0)),"-")</f>
        <v>0</v>
      </c>
      <c r="AE258" s="359">
        <f>IFERROR(IF(-SUM(AE$21:AE257)+AE$16&lt;0.000001,0,IF($C258&gt;='H-32A-WP06 - Debt Service'!AC$25,'H-32A-WP06 - Debt Service'!AB$28/12,0)),"-")</f>
        <v>0</v>
      </c>
      <c r="AF258" s="359">
        <f>IFERROR(IF(-SUM(AF$21:AF257)+AF$16&lt;0.000001,0,IF($C258&gt;='H-32A-WP06 - Debt Service'!AD$25,'H-32A-WP06 - Debt Service'!AC$28/12,0)),"-")</f>
        <v>0</v>
      </c>
    </row>
    <row r="259" spans="2:32">
      <c r="B259" s="351">
        <f t="shared" si="13"/>
        <v>2038</v>
      </c>
      <c r="C259" s="368">
        <f t="shared" si="15"/>
        <v>50710</v>
      </c>
      <c r="D259" s="368"/>
      <c r="E259" s="359">
        <f>IFERROR(IF(-SUM(E$33:E258)+E$16&lt;0.000001,0,IF($C259&gt;='H-32A-WP06 - Debt Service'!C$25,'H-32A-WP06 - Debt Service'!C$28/12,0)),"-")</f>
        <v>0</v>
      </c>
      <c r="F259" s="359">
        <f>IFERROR(IF(-SUM(F$33:F258)+F$16&lt;0.000001,0,IF($C259&gt;='H-32A-WP06 - Debt Service'!D$25,'H-32A-WP06 - Debt Service'!D$28/12,0)),"-")</f>
        <v>0</v>
      </c>
      <c r="G259" s="359">
        <f>IFERROR(IF(-SUM(G$33:G258)+G$16&lt;0.000001,0,IF($C259&gt;='H-32A-WP06 - Debt Service'!E$25,'H-32A-WP06 - Debt Service'!E$28/12,0)),"-")</f>
        <v>0</v>
      </c>
      <c r="H259" s="359">
        <f>IFERROR(IF(-SUM(H$21:H258)+H$16&lt;0.000001,0,IF($C259&gt;='H-32A-WP06 - Debt Service'!F$25,'H-32A-WP06 - Debt Service'!F$28/12,0)),"-")</f>
        <v>0</v>
      </c>
      <c r="I259" s="359">
        <f>IFERROR(IF(-SUM(I$21:I258)+I$16&lt;0.000001,0,IF($C259&gt;='H-32A-WP06 - Debt Service'!G$25,'H-32A-WP06 - Debt Service'!G$28/12,0)),"-")</f>
        <v>0</v>
      </c>
      <c r="J259" s="359">
        <f>IFERROR(IF(-SUM(J$21:J258)+J$16&lt;0.000001,0,IF($C259&gt;='H-32A-WP06 - Debt Service'!H$25,'H-32A-WP06 - Debt Service'!H$28/12,0)),"-")</f>
        <v>0</v>
      </c>
      <c r="K259" s="359">
        <f>IFERROR(IF(-SUM(K$21:K258)+K$16&lt;0.000001,0,IF($C259&gt;='H-32A-WP06 - Debt Service'!I$25,'H-32A-WP06 - Debt Service'!I$28/12,0)),"-")</f>
        <v>0</v>
      </c>
      <c r="L259" s="359">
        <f>IFERROR(IF(-SUM(L$21:L258)+L$16&lt;0.000001,0,IF($C259&gt;='H-32A-WP06 - Debt Service'!J$25,'H-32A-WP06 - Debt Service'!J$28/12,0)),"-")</f>
        <v>0</v>
      </c>
      <c r="M259" s="359">
        <f>IFERROR(IF(-SUM(M$21:M258)+M$16&lt;0.000001,0,IF($C259&gt;='H-32A-WP06 - Debt Service'!K$25,'H-32A-WP06 - Debt Service'!K$28/12,0)),"-")</f>
        <v>0</v>
      </c>
      <c r="N259" s="359">
        <f>IFERROR(IF(-SUM(N$21:N258)+N$16&lt;0.000001,0,IF($C259&gt;='H-32A-WP06 - Debt Service'!L$25,'H-32A-WP06 - Debt Service'!L$28/12,0)),"-")</f>
        <v>0</v>
      </c>
      <c r="O259" s="359">
        <f>IFERROR(IF(-SUM(O$21:O258)+O$16&lt;0.000001,0,IF($C259&gt;='H-32A-WP06 - Debt Service'!M$25,'H-32A-WP06 - Debt Service'!M$28/12,0)),"-")</f>
        <v>0</v>
      </c>
      <c r="P259" s="359">
        <f>IFERROR(IF(-SUM(P$21:P258)+P$16&lt;0.000001,0,IF($C259&gt;='H-32A-WP06 - Debt Service'!N$25,'H-32A-WP06 - Debt Service'!N$28/12,0)),"-")</f>
        <v>0</v>
      </c>
      <c r="Q259" s="449"/>
      <c r="R259" s="351">
        <f t="shared" si="14"/>
        <v>2038</v>
      </c>
      <c r="S259" s="368">
        <f t="shared" si="16"/>
        <v>50710</v>
      </c>
      <c r="T259" s="368"/>
      <c r="U259" s="359">
        <f>IFERROR(IF(-SUM(U$33:U258)+U$16&lt;0.000001,0,IF($C259&gt;='H-32A-WP06 - Debt Service'!R$25,'H-32A-WP06 - Debt Service'!R$28/12,0)),"-")</f>
        <v>0</v>
      </c>
      <c r="V259" s="359">
        <f>IFERROR(IF(-SUM(V$21:V258)+V$16&lt;0.000001,0,IF($C259&gt;='H-32A-WP06 - Debt Service'!S$25,'H-32A-WP06 - Debt Service'!S$28/12,0)),"-")</f>
        <v>0</v>
      </c>
      <c r="W259" s="359">
        <f>IFERROR(IF(-SUM(W$21:W258)+W$16&lt;0.000001,0,IF($C259&gt;='H-32A-WP06 - Debt Service'!T$25,'H-32A-WP06 - Debt Service'!T$28/12,0)),"-")</f>
        <v>0</v>
      </c>
      <c r="X259" s="359">
        <f>IFERROR(IF(-SUM(X$21:X258)+X$16&lt;0.000001,0,IF($C259&gt;='H-32A-WP06 - Debt Service'!U$25,'H-32A-WP06 - Debt Service'!U$28/12,0)),"-")</f>
        <v>0</v>
      </c>
      <c r="Y259" s="359">
        <f>IFERROR(IF(-SUM(Y$21:Y258)+Y$16&lt;0.000001,0,IF($C259&gt;='H-32A-WP06 - Debt Service'!W$25,'H-32A-WP06 - Debt Service'!V$28/12,0)),"-")</f>
        <v>0</v>
      </c>
      <c r="Z259" s="359">
        <f>IFERROR(IF(-SUM(Z$21:Z258)+Z$16&lt;0.000001,0,IF($C259&gt;='H-32A-WP06 - Debt Service'!W$25,'H-32A-WP06 - Debt Service'!W$28/12,0)),"-")</f>
        <v>0</v>
      </c>
      <c r="AA259" s="359">
        <f>IFERROR(IF(-SUM(AA$21:AA258)+AA$16&lt;0.000001,0,IF($C259&gt;='H-32A-WP06 - Debt Service'!Y$25,'H-32A-WP06 - Debt Service'!X$28/12,0)),"-")</f>
        <v>0</v>
      </c>
      <c r="AB259" s="359">
        <f>IFERROR(IF(-SUM(AB$21:AB258)+AB$16&lt;0.000001,0,IF($C259&gt;='H-32A-WP06 - Debt Service'!Y$25,'H-32A-WP06 - Debt Service'!Y$28/12,0)),"-")</f>
        <v>0</v>
      </c>
      <c r="AC259" s="359">
        <f>IFERROR(IF(-SUM(AC$21:AC258)+AC$16&lt;0.000001,0,IF($C259&gt;='H-32A-WP06 - Debt Service'!Z$25,'H-32A-WP06 - Debt Service'!Z$28/12,0)),"-")</f>
        <v>0</v>
      </c>
      <c r="AD259" s="359">
        <f>IFERROR(IF(-SUM(AD$21:AD258)+AD$16&lt;0.000001,0,IF($C259&gt;='H-32A-WP06 - Debt Service'!AB$25,'H-32A-WP06 - Debt Service'!AA$28/12,0)),"-")</f>
        <v>0</v>
      </c>
      <c r="AE259" s="359">
        <f>IFERROR(IF(-SUM(AE$21:AE258)+AE$16&lt;0.000001,0,IF($C259&gt;='H-32A-WP06 - Debt Service'!AC$25,'H-32A-WP06 - Debt Service'!AB$28/12,0)),"-")</f>
        <v>0</v>
      </c>
      <c r="AF259" s="359">
        <f>IFERROR(IF(-SUM(AF$21:AF258)+AF$16&lt;0.000001,0,IF($C259&gt;='H-32A-WP06 - Debt Service'!AD$25,'H-32A-WP06 - Debt Service'!AC$28/12,0)),"-")</f>
        <v>0</v>
      </c>
    </row>
    <row r="260" spans="2:32">
      <c r="B260" s="351">
        <f t="shared" si="13"/>
        <v>2038</v>
      </c>
      <c r="C260" s="368">
        <f t="shared" si="15"/>
        <v>50740</v>
      </c>
      <c r="D260" s="368"/>
      <c r="E260" s="359">
        <f>IFERROR(IF(-SUM(E$33:E259)+E$16&lt;0.000001,0,IF($C260&gt;='H-32A-WP06 - Debt Service'!C$25,'H-32A-WP06 - Debt Service'!C$28/12,0)),"-")</f>
        <v>0</v>
      </c>
      <c r="F260" s="359">
        <f>IFERROR(IF(-SUM(F$33:F259)+F$16&lt;0.000001,0,IF($C260&gt;='H-32A-WP06 - Debt Service'!D$25,'H-32A-WP06 - Debt Service'!D$28/12,0)),"-")</f>
        <v>0</v>
      </c>
      <c r="G260" s="359">
        <f>IFERROR(IF(-SUM(G$33:G259)+G$16&lt;0.000001,0,IF($C260&gt;='H-32A-WP06 - Debt Service'!E$25,'H-32A-WP06 - Debt Service'!E$28/12,0)),"-")</f>
        <v>0</v>
      </c>
      <c r="H260" s="359">
        <f>IFERROR(IF(-SUM(H$21:H259)+H$16&lt;0.000001,0,IF($C260&gt;='H-32A-WP06 - Debt Service'!F$25,'H-32A-WP06 - Debt Service'!F$28/12,0)),"-")</f>
        <v>0</v>
      </c>
      <c r="I260" s="359">
        <f>IFERROR(IF(-SUM(I$21:I259)+I$16&lt;0.000001,0,IF($C260&gt;='H-32A-WP06 - Debt Service'!G$25,'H-32A-WP06 - Debt Service'!G$28/12,0)),"-")</f>
        <v>0</v>
      </c>
      <c r="J260" s="359">
        <f>IFERROR(IF(-SUM(J$21:J259)+J$16&lt;0.000001,0,IF($C260&gt;='H-32A-WP06 - Debt Service'!H$25,'H-32A-WP06 - Debt Service'!H$28/12,0)),"-")</f>
        <v>0</v>
      </c>
      <c r="K260" s="359">
        <f>IFERROR(IF(-SUM(K$21:K259)+K$16&lt;0.000001,0,IF($C260&gt;='H-32A-WP06 - Debt Service'!I$25,'H-32A-WP06 - Debt Service'!I$28/12,0)),"-")</f>
        <v>0</v>
      </c>
      <c r="L260" s="359">
        <f>IFERROR(IF(-SUM(L$21:L259)+L$16&lt;0.000001,0,IF($C260&gt;='H-32A-WP06 - Debt Service'!J$25,'H-32A-WP06 - Debt Service'!J$28/12,0)),"-")</f>
        <v>0</v>
      </c>
      <c r="M260" s="359">
        <f>IFERROR(IF(-SUM(M$21:M259)+M$16&lt;0.000001,0,IF($C260&gt;='H-32A-WP06 - Debt Service'!K$25,'H-32A-WP06 - Debt Service'!K$28/12,0)),"-")</f>
        <v>0</v>
      </c>
      <c r="N260" s="359">
        <f>IFERROR(IF(-SUM(N$21:N259)+N$16&lt;0.000001,0,IF($C260&gt;='H-32A-WP06 - Debt Service'!L$25,'H-32A-WP06 - Debt Service'!L$28/12,0)),"-")</f>
        <v>0</v>
      </c>
      <c r="O260" s="359">
        <f>IFERROR(IF(-SUM(O$21:O259)+O$16&lt;0.000001,0,IF($C260&gt;='H-32A-WP06 - Debt Service'!M$25,'H-32A-WP06 - Debt Service'!M$28/12,0)),"-")</f>
        <v>0</v>
      </c>
      <c r="P260" s="359">
        <f>IFERROR(IF(-SUM(P$21:P259)+P$16&lt;0.000001,0,IF($C260&gt;='H-32A-WP06 - Debt Service'!N$25,'H-32A-WP06 - Debt Service'!N$28/12,0)),"-")</f>
        <v>0</v>
      </c>
      <c r="Q260" s="449"/>
      <c r="R260" s="351">
        <f t="shared" si="14"/>
        <v>2038</v>
      </c>
      <c r="S260" s="368">
        <f t="shared" si="16"/>
        <v>50740</v>
      </c>
      <c r="T260" s="368"/>
      <c r="U260" s="359">
        <f>IFERROR(IF(-SUM(U$33:U259)+U$16&lt;0.000001,0,IF($C260&gt;='H-32A-WP06 - Debt Service'!R$25,'H-32A-WP06 - Debt Service'!R$28/12,0)),"-")</f>
        <v>0</v>
      </c>
      <c r="V260" s="359">
        <f>IFERROR(IF(-SUM(V$21:V259)+V$16&lt;0.000001,0,IF($C260&gt;='H-32A-WP06 - Debt Service'!S$25,'H-32A-WP06 - Debt Service'!S$28/12,0)),"-")</f>
        <v>0</v>
      </c>
      <c r="W260" s="359">
        <f>IFERROR(IF(-SUM(W$21:W259)+W$16&lt;0.000001,0,IF($C260&gt;='H-32A-WP06 - Debt Service'!T$25,'H-32A-WP06 - Debt Service'!T$28/12,0)),"-")</f>
        <v>0</v>
      </c>
      <c r="X260" s="359">
        <f>IFERROR(IF(-SUM(X$21:X259)+X$16&lt;0.000001,0,IF($C260&gt;='H-32A-WP06 - Debt Service'!U$25,'H-32A-WP06 - Debt Service'!U$28/12,0)),"-")</f>
        <v>0</v>
      </c>
      <c r="Y260" s="359">
        <f>IFERROR(IF(-SUM(Y$21:Y259)+Y$16&lt;0.000001,0,IF($C260&gt;='H-32A-WP06 - Debt Service'!W$25,'H-32A-WP06 - Debt Service'!V$28/12,0)),"-")</f>
        <v>0</v>
      </c>
      <c r="Z260" s="359">
        <f>IFERROR(IF(-SUM(Z$21:Z259)+Z$16&lt;0.000001,0,IF($C260&gt;='H-32A-WP06 - Debt Service'!W$25,'H-32A-WP06 - Debt Service'!W$28/12,0)),"-")</f>
        <v>0</v>
      </c>
      <c r="AA260" s="359">
        <f>IFERROR(IF(-SUM(AA$21:AA259)+AA$16&lt;0.000001,0,IF($C260&gt;='H-32A-WP06 - Debt Service'!Y$25,'H-32A-WP06 - Debt Service'!X$28/12,0)),"-")</f>
        <v>0</v>
      </c>
      <c r="AB260" s="359">
        <f>IFERROR(IF(-SUM(AB$21:AB259)+AB$16&lt;0.000001,0,IF($C260&gt;='H-32A-WP06 - Debt Service'!Y$25,'H-32A-WP06 - Debt Service'!Y$28/12,0)),"-")</f>
        <v>0</v>
      </c>
      <c r="AC260" s="359">
        <f>IFERROR(IF(-SUM(AC$21:AC259)+AC$16&lt;0.000001,0,IF($C260&gt;='H-32A-WP06 - Debt Service'!Z$25,'H-32A-WP06 - Debt Service'!Z$28/12,0)),"-")</f>
        <v>0</v>
      </c>
      <c r="AD260" s="359">
        <f>IFERROR(IF(-SUM(AD$21:AD259)+AD$16&lt;0.000001,0,IF($C260&gt;='H-32A-WP06 - Debt Service'!AB$25,'H-32A-WP06 - Debt Service'!AA$28/12,0)),"-")</f>
        <v>0</v>
      </c>
      <c r="AE260" s="359">
        <f>IFERROR(IF(-SUM(AE$21:AE259)+AE$16&lt;0.000001,0,IF($C260&gt;='H-32A-WP06 - Debt Service'!AC$25,'H-32A-WP06 - Debt Service'!AB$28/12,0)),"-")</f>
        <v>0</v>
      </c>
      <c r="AF260" s="359">
        <f>IFERROR(IF(-SUM(AF$21:AF259)+AF$16&lt;0.000001,0,IF($C260&gt;='H-32A-WP06 - Debt Service'!AD$25,'H-32A-WP06 - Debt Service'!AC$28/12,0)),"-")</f>
        <v>0</v>
      </c>
    </row>
    <row r="261" spans="2:32">
      <c r="B261" s="351">
        <f t="shared" si="13"/>
        <v>2039</v>
      </c>
      <c r="C261" s="368">
        <f t="shared" si="15"/>
        <v>50771</v>
      </c>
      <c r="D261" s="368"/>
      <c r="E261" s="359">
        <f>IFERROR(IF(-SUM(E$33:E260)+E$16&lt;0.000001,0,IF($C261&gt;='H-32A-WP06 - Debt Service'!C$25,'H-32A-WP06 - Debt Service'!C$28/12,0)),"-")</f>
        <v>0</v>
      </c>
      <c r="F261" s="359">
        <f>IFERROR(IF(-SUM(F$33:F260)+F$16&lt;0.000001,0,IF($C261&gt;='H-32A-WP06 - Debt Service'!D$25,'H-32A-WP06 - Debt Service'!D$28/12,0)),"-")</f>
        <v>0</v>
      </c>
      <c r="G261" s="359">
        <f>IFERROR(IF(-SUM(G$33:G260)+G$16&lt;0.000001,0,IF($C261&gt;='H-32A-WP06 - Debt Service'!E$25,'H-32A-WP06 - Debt Service'!E$28/12,0)),"-")</f>
        <v>0</v>
      </c>
      <c r="H261" s="359">
        <f>IFERROR(IF(-SUM(H$21:H260)+H$16&lt;0.000001,0,IF($C261&gt;='H-32A-WP06 - Debt Service'!F$25,'H-32A-WP06 - Debt Service'!F$28/12,0)),"-")</f>
        <v>0</v>
      </c>
      <c r="I261" s="359">
        <f>IFERROR(IF(-SUM(I$21:I260)+I$16&lt;0.000001,0,IF($C261&gt;='H-32A-WP06 - Debt Service'!G$25,'H-32A-WP06 - Debt Service'!G$28/12,0)),"-")</f>
        <v>0</v>
      </c>
      <c r="J261" s="359">
        <f>IFERROR(IF(-SUM(J$21:J260)+J$16&lt;0.000001,0,IF($C261&gt;='H-32A-WP06 - Debt Service'!H$25,'H-32A-WP06 - Debt Service'!H$28/12,0)),"-")</f>
        <v>0</v>
      </c>
      <c r="K261" s="359">
        <f>IFERROR(IF(-SUM(K$21:K260)+K$16&lt;0.000001,0,IF($C261&gt;='H-32A-WP06 - Debt Service'!I$25,'H-32A-WP06 - Debt Service'!I$28/12,0)),"-")</f>
        <v>0</v>
      </c>
      <c r="L261" s="359">
        <f>IFERROR(IF(-SUM(L$21:L260)+L$16&lt;0.000001,0,IF($C261&gt;='H-32A-WP06 - Debt Service'!J$25,'H-32A-WP06 - Debt Service'!J$28/12,0)),"-")</f>
        <v>0</v>
      </c>
      <c r="M261" s="359">
        <f>IFERROR(IF(-SUM(M$21:M260)+M$16&lt;0.000001,0,IF($C261&gt;='H-32A-WP06 - Debt Service'!K$25,'H-32A-WP06 - Debt Service'!K$28/12,0)),"-")</f>
        <v>0</v>
      </c>
      <c r="N261" s="359">
        <f>IFERROR(IF(-SUM(N$21:N260)+N$16&lt;0.000001,0,IF($C261&gt;='H-32A-WP06 - Debt Service'!L$25,'H-32A-WP06 - Debt Service'!L$28/12,0)),"-")</f>
        <v>0</v>
      </c>
      <c r="O261" s="359">
        <f>IFERROR(IF(-SUM(O$21:O260)+O$16&lt;0.000001,0,IF($C261&gt;='H-32A-WP06 - Debt Service'!M$25,'H-32A-WP06 - Debt Service'!M$28/12,0)),"-")</f>
        <v>0</v>
      </c>
      <c r="P261" s="359">
        <f>IFERROR(IF(-SUM(P$21:P260)+P$16&lt;0.000001,0,IF($C261&gt;='H-32A-WP06 - Debt Service'!N$25,'H-32A-WP06 - Debt Service'!N$28/12,0)),"-")</f>
        <v>0</v>
      </c>
      <c r="Q261" s="449"/>
      <c r="R261" s="351">
        <f t="shared" si="14"/>
        <v>2039</v>
      </c>
      <c r="S261" s="368">
        <f t="shared" si="16"/>
        <v>50771</v>
      </c>
      <c r="T261" s="368"/>
      <c r="U261" s="359">
        <f>IFERROR(IF(-SUM(U$33:U260)+U$16&lt;0.000001,0,IF($C261&gt;='H-32A-WP06 - Debt Service'!R$25,'H-32A-WP06 - Debt Service'!R$28/12,0)),"-")</f>
        <v>0</v>
      </c>
      <c r="V261" s="359">
        <f>IFERROR(IF(-SUM(V$21:V260)+V$16&lt;0.000001,0,IF($C261&gt;='H-32A-WP06 - Debt Service'!S$25,'H-32A-WP06 - Debt Service'!S$28/12,0)),"-")</f>
        <v>0</v>
      </c>
      <c r="W261" s="359">
        <f>IFERROR(IF(-SUM(W$21:W260)+W$16&lt;0.000001,0,IF($C261&gt;='H-32A-WP06 - Debt Service'!T$25,'H-32A-WP06 - Debt Service'!T$28/12,0)),"-")</f>
        <v>0</v>
      </c>
      <c r="X261" s="359">
        <f>IFERROR(IF(-SUM(X$21:X260)+X$16&lt;0.000001,0,IF($C261&gt;='H-32A-WP06 - Debt Service'!U$25,'H-32A-WP06 - Debt Service'!U$28/12,0)),"-")</f>
        <v>0</v>
      </c>
      <c r="Y261" s="359">
        <f>IFERROR(IF(-SUM(Y$21:Y260)+Y$16&lt;0.000001,0,IF($C261&gt;='H-32A-WP06 - Debt Service'!W$25,'H-32A-WP06 - Debt Service'!V$28/12,0)),"-")</f>
        <v>0</v>
      </c>
      <c r="Z261" s="359">
        <f>IFERROR(IF(-SUM(Z$21:Z260)+Z$16&lt;0.000001,0,IF($C261&gt;='H-32A-WP06 - Debt Service'!W$25,'H-32A-WP06 - Debt Service'!W$28/12,0)),"-")</f>
        <v>0</v>
      </c>
      <c r="AA261" s="359">
        <f>IFERROR(IF(-SUM(AA$21:AA260)+AA$16&lt;0.000001,0,IF($C261&gt;='H-32A-WP06 - Debt Service'!Y$25,'H-32A-WP06 - Debt Service'!X$28/12,0)),"-")</f>
        <v>0</v>
      </c>
      <c r="AB261" s="359">
        <f>IFERROR(IF(-SUM(AB$21:AB260)+AB$16&lt;0.000001,0,IF($C261&gt;='H-32A-WP06 - Debt Service'!Y$25,'H-32A-WP06 - Debt Service'!Y$28/12,0)),"-")</f>
        <v>0</v>
      </c>
      <c r="AC261" s="359">
        <f>IFERROR(IF(-SUM(AC$21:AC260)+AC$16&lt;0.000001,0,IF($C261&gt;='H-32A-WP06 - Debt Service'!Z$25,'H-32A-WP06 - Debt Service'!Z$28/12,0)),"-")</f>
        <v>0</v>
      </c>
      <c r="AD261" s="359">
        <f>IFERROR(IF(-SUM(AD$21:AD260)+AD$16&lt;0.000001,0,IF($C261&gt;='H-32A-WP06 - Debt Service'!AB$25,'H-32A-WP06 - Debt Service'!AA$28/12,0)),"-")</f>
        <v>0</v>
      </c>
      <c r="AE261" s="359">
        <f>IFERROR(IF(-SUM(AE$21:AE260)+AE$16&lt;0.000001,0,IF($C261&gt;='H-32A-WP06 - Debt Service'!AC$25,'H-32A-WP06 - Debt Service'!AB$28/12,0)),"-")</f>
        <v>0</v>
      </c>
      <c r="AF261" s="359">
        <f>IFERROR(IF(-SUM(AF$21:AF260)+AF$16&lt;0.000001,0,IF($C261&gt;='H-32A-WP06 - Debt Service'!AD$25,'H-32A-WP06 - Debt Service'!AC$28/12,0)),"-")</f>
        <v>0</v>
      </c>
    </row>
    <row r="262" spans="2:32">
      <c r="B262" s="351">
        <f t="shared" si="13"/>
        <v>2039</v>
      </c>
      <c r="C262" s="368">
        <f t="shared" si="15"/>
        <v>50802</v>
      </c>
      <c r="D262" s="368"/>
      <c r="E262" s="359">
        <f>IFERROR(IF(-SUM(E$33:E261)+E$16&lt;0.000001,0,IF($C262&gt;='H-32A-WP06 - Debt Service'!C$25,'H-32A-WP06 - Debt Service'!C$28/12,0)),"-")</f>
        <v>0</v>
      </c>
      <c r="F262" s="359">
        <f>IFERROR(IF(-SUM(F$33:F261)+F$16&lt;0.000001,0,IF($C262&gt;='H-32A-WP06 - Debt Service'!D$25,'H-32A-WP06 - Debt Service'!D$28/12,0)),"-")</f>
        <v>0</v>
      </c>
      <c r="G262" s="359">
        <f>IFERROR(IF(-SUM(G$33:G261)+G$16&lt;0.000001,0,IF($C262&gt;='H-32A-WP06 - Debt Service'!E$25,'H-32A-WP06 - Debt Service'!E$28/12,0)),"-")</f>
        <v>0</v>
      </c>
      <c r="H262" s="359">
        <f>IFERROR(IF(-SUM(H$21:H261)+H$16&lt;0.000001,0,IF($C262&gt;='H-32A-WP06 - Debt Service'!F$25,'H-32A-WP06 - Debt Service'!F$28/12,0)),"-")</f>
        <v>0</v>
      </c>
      <c r="I262" s="359">
        <f>IFERROR(IF(-SUM(I$21:I261)+I$16&lt;0.000001,0,IF($C262&gt;='H-32A-WP06 - Debt Service'!G$25,'H-32A-WP06 - Debt Service'!G$28/12,0)),"-")</f>
        <v>0</v>
      </c>
      <c r="J262" s="359">
        <f>IFERROR(IF(-SUM(J$21:J261)+J$16&lt;0.000001,0,IF($C262&gt;='H-32A-WP06 - Debt Service'!H$25,'H-32A-WP06 - Debt Service'!H$28/12,0)),"-")</f>
        <v>0</v>
      </c>
      <c r="K262" s="359">
        <f>IFERROR(IF(-SUM(K$21:K261)+K$16&lt;0.000001,0,IF($C262&gt;='H-32A-WP06 - Debt Service'!I$25,'H-32A-WP06 - Debt Service'!I$28/12,0)),"-")</f>
        <v>0</v>
      </c>
      <c r="L262" s="359">
        <f>IFERROR(IF(-SUM(L$21:L261)+L$16&lt;0.000001,0,IF($C262&gt;='H-32A-WP06 - Debt Service'!J$25,'H-32A-WP06 - Debt Service'!J$28/12,0)),"-")</f>
        <v>0</v>
      </c>
      <c r="M262" s="359">
        <f>IFERROR(IF(-SUM(M$21:M261)+M$16&lt;0.000001,0,IF($C262&gt;='H-32A-WP06 - Debt Service'!K$25,'H-32A-WP06 - Debt Service'!K$28/12,0)),"-")</f>
        <v>0</v>
      </c>
      <c r="N262" s="359">
        <f>IFERROR(IF(-SUM(N$21:N261)+N$16&lt;0.000001,0,IF($C262&gt;='H-32A-WP06 - Debt Service'!L$25,'H-32A-WP06 - Debt Service'!L$28/12,0)),"-")</f>
        <v>0</v>
      </c>
      <c r="O262" s="359">
        <f>IFERROR(IF(-SUM(O$21:O261)+O$16&lt;0.000001,0,IF($C262&gt;='H-32A-WP06 - Debt Service'!M$25,'H-32A-WP06 - Debt Service'!M$28/12,0)),"-")</f>
        <v>0</v>
      </c>
      <c r="P262" s="359">
        <f>IFERROR(IF(-SUM(P$21:P261)+P$16&lt;0.000001,0,IF($C262&gt;='H-32A-WP06 - Debt Service'!N$25,'H-32A-WP06 - Debt Service'!N$28/12,0)),"-")</f>
        <v>0</v>
      </c>
      <c r="Q262" s="449"/>
      <c r="R262" s="351">
        <f t="shared" si="14"/>
        <v>2039</v>
      </c>
      <c r="S262" s="368">
        <f t="shared" si="16"/>
        <v>50802</v>
      </c>
      <c r="T262" s="368"/>
      <c r="U262" s="359">
        <f>IFERROR(IF(-SUM(U$33:U261)+U$16&lt;0.000001,0,IF($C262&gt;='H-32A-WP06 - Debt Service'!R$25,'H-32A-WP06 - Debt Service'!R$28/12,0)),"-")</f>
        <v>0</v>
      </c>
      <c r="V262" s="359">
        <f>IFERROR(IF(-SUM(V$21:V261)+V$16&lt;0.000001,0,IF($C262&gt;='H-32A-WP06 - Debt Service'!S$25,'H-32A-WP06 - Debt Service'!S$28/12,0)),"-")</f>
        <v>0</v>
      </c>
      <c r="W262" s="359">
        <f>IFERROR(IF(-SUM(W$21:W261)+W$16&lt;0.000001,0,IF($C262&gt;='H-32A-WP06 - Debt Service'!T$25,'H-32A-WP06 - Debt Service'!T$28/12,0)),"-")</f>
        <v>0</v>
      </c>
      <c r="X262" s="359">
        <f>IFERROR(IF(-SUM(X$21:X261)+X$16&lt;0.000001,0,IF($C262&gt;='H-32A-WP06 - Debt Service'!U$25,'H-32A-WP06 - Debt Service'!U$28/12,0)),"-")</f>
        <v>0</v>
      </c>
      <c r="Y262" s="359">
        <f>IFERROR(IF(-SUM(Y$21:Y261)+Y$16&lt;0.000001,0,IF($C262&gt;='H-32A-WP06 - Debt Service'!W$25,'H-32A-WP06 - Debt Service'!V$28/12,0)),"-")</f>
        <v>0</v>
      </c>
      <c r="Z262" s="359">
        <f>IFERROR(IF(-SUM(Z$21:Z261)+Z$16&lt;0.000001,0,IF($C262&gt;='H-32A-WP06 - Debt Service'!W$25,'H-32A-WP06 - Debt Service'!W$28/12,0)),"-")</f>
        <v>0</v>
      </c>
      <c r="AA262" s="359">
        <f>IFERROR(IF(-SUM(AA$21:AA261)+AA$16&lt;0.000001,0,IF($C262&gt;='H-32A-WP06 - Debt Service'!Y$25,'H-32A-WP06 - Debt Service'!X$28/12,0)),"-")</f>
        <v>0</v>
      </c>
      <c r="AB262" s="359">
        <f>IFERROR(IF(-SUM(AB$21:AB261)+AB$16&lt;0.000001,0,IF($C262&gt;='H-32A-WP06 - Debt Service'!Y$25,'H-32A-WP06 - Debt Service'!Y$28/12,0)),"-")</f>
        <v>0</v>
      </c>
      <c r="AC262" s="359">
        <f>IFERROR(IF(-SUM(AC$21:AC261)+AC$16&lt;0.000001,0,IF($C262&gt;='H-32A-WP06 - Debt Service'!Z$25,'H-32A-WP06 - Debt Service'!Z$28/12,0)),"-")</f>
        <v>0</v>
      </c>
      <c r="AD262" s="359">
        <f>IFERROR(IF(-SUM(AD$21:AD261)+AD$16&lt;0.000001,0,IF($C262&gt;='H-32A-WP06 - Debt Service'!AB$25,'H-32A-WP06 - Debt Service'!AA$28/12,0)),"-")</f>
        <v>0</v>
      </c>
      <c r="AE262" s="359">
        <f>IFERROR(IF(-SUM(AE$21:AE261)+AE$16&lt;0.000001,0,IF($C262&gt;='H-32A-WP06 - Debt Service'!AC$25,'H-32A-WP06 - Debt Service'!AB$28/12,0)),"-")</f>
        <v>0</v>
      </c>
      <c r="AF262" s="359">
        <f>IFERROR(IF(-SUM(AF$21:AF261)+AF$16&lt;0.000001,0,IF($C262&gt;='H-32A-WP06 - Debt Service'!AD$25,'H-32A-WP06 - Debt Service'!AC$28/12,0)),"-")</f>
        <v>0</v>
      </c>
    </row>
    <row r="263" spans="2:32">
      <c r="B263" s="351">
        <f t="shared" si="13"/>
        <v>2039</v>
      </c>
      <c r="C263" s="368">
        <f t="shared" si="15"/>
        <v>50830</v>
      </c>
      <c r="D263" s="368"/>
      <c r="E263" s="359">
        <f>IFERROR(IF(-SUM(E$33:E262)+E$16&lt;0.000001,0,IF($C263&gt;='H-32A-WP06 - Debt Service'!C$25,'H-32A-WP06 - Debt Service'!C$28/12,0)),"-")</f>
        <v>0</v>
      </c>
      <c r="F263" s="359">
        <f>IFERROR(IF(-SUM(F$33:F262)+F$16&lt;0.000001,0,IF($C263&gt;='H-32A-WP06 - Debt Service'!D$25,'H-32A-WP06 - Debt Service'!D$28/12,0)),"-")</f>
        <v>0</v>
      </c>
      <c r="G263" s="359">
        <f>IFERROR(IF(-SUM(G$33:G262)+G$16&lt;0.000001,0,IF($C263&gt;='H-32A-WP06 - Debt Service'!E$25,'H-32A-WP06 - Debt Service'!E$28/12,0)),"-")</f>
        <v>0</v>
      </c>
      <c r="H263" s="359">
        <f>IFERROR(IF(-SUM(H$21:H262)+H$16&lt;0.000001,0,IF($C263&gt;='H-32A-WP06 - Debt Service'!F$25,'H-32A-WP06 - Debt Service'!F$28/12,0)),"-")</f>
        <v>0</v>
      </c>
      <c r="I263" s="359">
        <f>IFERROR(IF(-SUM(I$21:I262)+I$16&lt;0.000001,0,IF($C263&gt;='H-32A-WP06 - Debt Service'!G$25,'H-32A-WP06 - Debt Service'!G$28/12,0)),"-")</f>
        <v>0</v>
      </c>
      <c r="J263" s="359">
        <f>IFERROR(IF(-SUM(J$21:J262)+J$16&lt;0.000001,0,IF($C263&gt;='H-32A-WP06 - Debt Service'!H$25,'H-32A-WP06 - Debt Service'!H$28/12,0)),"-")</f>
        <v>0</v>
      </c>
      <c r="K263" s="359">
        <f>IFERROR(IF(-SUM(K$21:K262)+K$16&lt;0.000001,0,IF($C263&gt;='H-32A-WP06 - Debt Service'!I$25,'H-32A-WP06 - Debt Service'!I$28/12,0)),"-")</f>
        <v>0</v>
      </c>
      <c r="L263" s="359">
        <f>IFERROR(IF(-SUM(L$21:L262)+L$16&lt;0.000001,0,IF($C263&gt;='H-32A-WP06 - Debt Service'!J$25,'H-32A-WP06 - Debt Service'!J$28/12,0)),"-")</f>
        <v>0</v>
      </c>
      <c r="M263" s="359">
        <f>IFERROR(IF(-SUM(M$21:M262)+M$16&lt;0.000001,0,IF($C263&gt;='H-32A-WP06 - Debt Service'!K$25,'H-32A-WP06 - Debt Service'!K$28/12,0)),"-")</f>
        <v>0</v>
      </c>
      <c r="N263" s="359">
        <f>IFERROR(IF(-SUM(N$21:N262)+N$16&lt;0.000001,0,IF($C263&gt;='H-32A-WP06 - Debt Service'!L$25,'H-32A-WP06 - Debt Service'!L$28/12,0)),"-")</f>
        <v>0</v>
      </c>
      <c r="O263" s="359">
        <f>IFERROR(IF(-SUM(O$21:O262)+O$16&lt;0.000001,0,IF($C263&gt;='H-32A-WP06 - Debt Service'!M$25,'H-32A-WP06 - Debt Service'!M$28/12,0)),"-")</f>
        <v>0</v>
      </c>
      <c r="P263" s="359">
        <f>IFERROR(IF(-SUM(P$21:P262)+P$16&lt;0.000001,0,IF($C263&gt;='H-32A-WP06 - Debt Service'!N$25,'H-32A-WP06 - Debt Service'!N$28/12,0)),"-")</f>
        <v>0</v>
      </c>
      <c r="Q263" s="449"/>
      <c r="R263" s="351">
        <f t="shared" si="14"/>
        <v>2039</v>
      </c>
      <c r="S263" s="368">
        <f t="shared" si="16"/>
        <v>50830</v>
      </c>
      <c r="T263" s="368"/>
      <c r="U263" s="359">
        <f>IFERROR(IF(-SUM(U$33:U262)+U$16&lt;0.000001,0,IF($C263&gt;='H-32A-WP06 - Debt Service'!R$25,'H-32A-WP06 - Debt Service'!R$28/12,0)),"-")</f>
        <v>0</v>
      </c>
      <c r="V263" s="359">
        <f>IFERROR(IF(-SUM(V$21:V262)+V$16&lt;0.000001,0,IF($C263&gt;='H-32A-WP06 - Debt Service'!S$25,'H-32A-WP06 - Debt Service'!S$28/12,0)),"-")</f>
        <v>0</v>
      </c>
      <c r="W263" s="359">
        <f>IFERROR(IF(-SUM(W$21:W262)+W$16&lt;0.000001,0,IF($C263&gt;='H-32A-WP06 - Debt Service'!T$25,'H-32A-WP06 - Debt Service'!T$28/12,0)),"-")</f>
        <v>0</v>
      </c>
      <c r="X263" s="359">
        <f>IFERROR(IF(-SUM(X$21:X262)+X$16&lt;0.000001,0,IF($C263&gt;='H-32A-WP06 - Debt Service'!U$25,'H-32A-WP06 - Debt Service'!U$28/12,0)),"-")</f>
        <v>0</v>
      </c>
      <c r="Y263" s="359">
        <f>IFERROR(IF(-SUM(Y$21:Y262)+Y$16&lt;0.000001,0,IF($C263&gt;='H-32A-WP06 - Debt Service'!W$25,'H-32A-WP06 - Debt Service'!V$28/12,0)),"-")</f>
        <v>0</v>
      </c>
      <c r="Z263" s="359">
        <f>IFERROR(IF(-SUM(Z$21:Z262)+Z$16&lt;0.000001,0,IF($C263&gt;='H-32A-WP06 - Debt Service'!W$25,'H-32A-WP06 - Debt Service'!W$28/12,0)),"-")</f>
        <v>0</v>
      </c>
      <c r="AA263" s="359">
        <f>IFERROR(IF(-SUM(AA$21:AA262)+AA$16&lt;0.000001,0,IF($C263&gt;='H-32A-WP06 - Debt Service'!Y$25,'H-32A-WP06 - Debt Service'!X$28/12,0)),"-")</f>
        <v>0</v>
      </c>
      <c r="AB263" s="359">
        <f>IFERROR(IF(-SUM(AB$21:AB262)+AB$16&lt;0.000001,0,IF($C263&gt;='H-32A-WP06 - Debt Service'!Y$25,'H-32A-WP06 - Debt Service'!Y$28/12,0)),"-")</f>
        <v>0</v>
      </c>
      <c r="AC263" s="359">
        <f>IFERROR(IF(-SUM(AC$21:AC262)+AC$16&lt;0.000001,0,IF($C263&gt;='H-32A-WP06 - Debt Service'!Z$25,'H-32A-WP06 - Debt Service'!Z$28/12,0)),"-")</f>
        <v>0</v>
      </c>
      <c r="AD263" s="359">
        <f>IFERROR(IF(-SUM(AD$21:AD262)+AD$16&lt;0.000001,0,IF($C263&gt;='H-32A-WP06 - Debt Service'!AB$25,'H-32A-WP06 - Debt Service'!AA$28/12,0)),"-")</f>
        <v>0</v>
      </c>
      <c r="AE263" s="359">
        <f>IFERROR(IF(-SUM(AE$21:AE262)+AE$16&lt;0.000001,0,IF($C263&gt;='H-32A-WP06 - Debt Service'!AC$25,'H-32A-WP06 - Debt Service'!AB$28/12,0)),"-")</f>
        <v>0</v>
      </c>
      <c r="AF263" s="359">
        <f>IFERROR(IF(-SUM(AF$21:AF262)+AF$16&lt;0.000001,0,IF($C263&gt;='H-32A-WP06 - Debt Service'!AD$25,'H-32A-WP06 - Debt Service'!AC$28/12,0)),"-")</f>
        <v>0</v>
      </c>
    </row>
    <row r="264" spans="2:32">
      <c r="B264" s="351">
        <f t="shared" si="13"/>
        <v>2039</v>
      </c>
      <c r="C264" s="368">
        <f t="shared" si="15"/>
        <v>50861</v>
      </c>
      <c r="D264" s="368"/>
      <c r="E264" s="359">
        <f>IFERROR(IF(-SUM(E$33:E263)+E$16&lt;0.000001,0,IF($C264&gt;='H-32A-WP06 - Debt Service'!C$25,'H-32A-WP06 - Debt Service'!C$28/12,0)),"-")</f>
        <v>0</v>
      </c>
      <c r="F264" s="359">
        <f>IFERROR(IF(-SUM(F$33:F263)+F$16&lt;0.000001,0,IF($C264&gt;='H-32A-WP06 - Debt Service'!D$25,'H-32A-WP06 - Debt Service'!D$28/12,0)),"-")</f>
        <v>0</v>
      </c>
      <c r="G264" s="359">
        <f>IFERROR(IF(-SUM(G$33:G263)+G$16&lt;0.000001,0,IF($C264&gt;='H-32A-WP06 - Debt Service'!E$25,'H-32A-WP06 - Debt Service'!E$28/12,0)),"-")</f>
        <v>0</v>
      </c>
      <c r="H264" s="359">
        <f>IFERROR(IF(-SUM(H$21:H263)+H$16&lt;0.000001,0,IF($C264&gt;='H-32A-WP06 - Debt Service'!F$25,'H-32A-WP06 - Debt Service'!F$28/12,0)),"-")</f>
        <v>0</v>
      </c>
      <c r="I264" s="359">
        <f>IFERROR(IF(-SUM(I$21:I263)+I$16&lt;0.000001,0,IF($C264&gt;='H-32A-WP06 - Debt Service'!G$25,'H-32A-WP06 - Debt Service'!G$28/12,0)),"-")</f>
        <v>0</v>
      </c>
      <c r="J264" s="359">
        <f>IFERROR(IF(-SUM(J$21:J263)+J$16&lt;0.000001,0,IF($C264&gt;='H-32A-WP06 - Debt Service'!H$25,'H-32A-WP06 - Debt Service'!H$28/12,0)),"-")</f>
        <v>0</v>
      </c>
      <c r="K264" s="359">
        <f>IFERROR(IF(-SUM(K$21:K263)+K$16&lt;0.000001,0,IF($C264&gt;='H-32A-WP06 - Debt Service'!I$25,'H-32A-WP06 - Debt Service'!I$28/12,0)),"-")</f>
        <v>0</v>
      </c>
      <c r="L264" s="359">
        <f>IFERROR(IF(-SUM(L$21:L263)+L$16&lt;0.000001,0,IF($C264&gt;='H-32A-WP06 - Debt Service'!J$25,'H-32A-WP06 - Debt Service'!J$28/12,0)),"-")</f>
        <v>0</v>
      </c>
      <c r="M264" s="359">
        <f>IFERROR(IF(-SUM(M$21:M263)+M$16&lt;0.000001,0,IF($C264&gt;='H-32A-WP06 - Debt Service'!K$25,'H-32A-WP06 - Debt Service'!K$28/12,0)),"-")</f>
        <v>0</v>
      </c>
      <c r="N264" s="359">
        <f>IFERROR(IF(-SUM(N$21:N263)+N$16&lt;0.000001,0,IF($C264&gt;='H-32A-WP06 - Debt Service'!L$25,'H-32A-WP06 - Debt Service'!L$28/12,0)),"-")</f>
        <v>0</v>
      </c>
      <c r="O264" s="359">
        <f>IFERROR(IF(-SUM(O$21:O263)+O$16&lt;0.000001,0,IF($C264&gt;='H-32A-WP06 - Debt Service'!M$25,'H-32A-WP06 - Debt Service'!M$28/12,0)),"-")</f>
        <v>0</v>
      </c>
      <c r="P264" s="359">
        <f>IFERROR(IF(-SUM(P$21:P263)+P$16&lt;0.000001,0,IF($C264&gt;='H-32A-WP06 - Debt Service'!N$25,'H-32A-WP06 - Debt Service'!N$28/12,0)),"-")</f>
        <v>0</v>
      </c>
      <c r="Q264" s="449"/>
      <c r="R264" s="351">
        <f t="shared" si="14"/>
        <v>2039</v>
      </c>
      <c r="S264" s="368">
        <f t="shared" si="16"/>
        <v>50861</v>
      </c>
      <c r="T264" s="368"/>
      <c r="U264" s="359">
        <f>IFERROR(IF(-SUM(U$33:U263)+U$16&lt;0.000001,0,IF($C264&gt;='H-32A-WP06 - Debt Service'!R$25,'H-32A-WP06 - Debt Service'!R$28/12,0)),"-")</f>
        <v>0</v>
      </c>
      <c r="V264" s="359">
        <f>IFERROR(IF(-SUM(V$21:V263)+V$16&lt;0.000001,0,IF($C264&gt;='H-32A-WP06 - Debt Service'!S$25,'H-32A-WP06 - Debt Service'!S$28/12,0)),"-")</f>
        <v>0</v>
      </c>
      <c r="W264" s="359">
        <f>IFERROR(IF(-SUM(W$21:W263)+W$16&lt;0.000001,0,IF($C264&gt;='H-32A-WP06 - Debt Service'!T$25,'H-32A-WP06 - Debt Service'!T$28/12,0)),"-")</f>
        <v>0</v>
      </c>
      <c r="X264" s="359">
        <f>IFERROR(IF(-SUM(X$21:X263)+X$16&lt;0.000001,0,IF($C264&gt;='H-32A-WP06 - Debt Service'!U$25,'H-32A-WP06 - Debt Service'!U$28/12,0)),"-")</f>
        <v>0</v>
      </c>
      <c r="Y264" s="359">
        <f>IFERROR(IF(-SUM(Y$21:Y263)+Y$16&lt;0.000001,0,IF($C264&gt;='H-32A-WP06 - Debt Service'!W$25,'H-32A-WP06 - Debt Service'!V$28/12,0)),"-")</f>
        <v>0</v>
      </c>
      <c r="Z264" s="359">
        <f>IFERROR(IF(-SUM(Z$21:Z263)+Z$16&lt;0.000001,0,IF($C264&gt;='H-32A-WP06 - Debt Service'!W$25,'H-32A-WP06 - Debt Service'!W$28/12,0)),"-")</f>
        <v>0</v>
      </c>
      <c r="AA264" s="359">
        <f>IFERROR(IF(-SUM(AA$21:AA263)+AA$16&lt;0.000001,0,IF($C264&gt;='H-32A-WP06 - Debt Service'!Y$25,'H-32A-WP06 - Debt Service'!X$28/12,0)),"-")</f>
        <v>0</v>
      </c>
      <c r="AB264" s="359">
        <f>IFERROR(IF(-SUM(AB$21:AB263)+AB$16&lt;0.000001,0,IF($C264&gt;='H-32A-WP06 - Debt Service'!Y$25,'H-32A-WP06 - Debt Service'!Y$28/12,0)),"-")</f>
        <v>0</v>
      </c>
      <c r="AC264" s="359">
        <f>IFERROR(IF(-SUM(AC$21:AC263)+AC$16&lt;0.000001,0,IF($C264&gt;='H-32A-WP06 - Debt Service'!Z$25,'H-32A-WP06 - Debt Service'!Z$28/12,0)),"-")</f>
        <v>0</v>
      </c>
      <c r="AD264" s="359">
        <f>IFERROR(IF(-SUM(AD$21:AD263)+AD$16&lt;0.000001,0,IF($C264&gt;='H-32A-WP06 - Debt Service'!AB$25,'H-32A-WP06 - Debt Service'!AA$28/12,0)),"-")</f>
        <v>0</v>
      </c>
      <c r="AE264" s="359">
        <f>IFERROR(IF(-SUM(AE$21:AE263)+AE$16&lt;0.000001,0,IF($C264&gt;='H-32A-WP06 - Debt Service'!AC$25,'H-32A-WP06 - Debt Service'!AB$28/12,0)),"-")</f>
        <v>0</v>
      </c>
      <c r="AF264" s="359">
        <f>IFERROR(IF(-SUM(AF$21:AF263)+AF$16&lt;0.000001,0,IF($C264&gt;='H-32A-WP06 - Debt Service'!AD$25,'H-32A-WP06 - Debt Service'!AC$28/12,0)),"-")</f>
        <v>0</v>
      </c>
    </row>
    <row r="265" spans="2:32">
      <c r="B265" s="351">
        <f t="shared" si="13"/>
        <v>2039</v>
      </c>
      <c r="C265" s="368">
        <f t="shared" si="15"/>
        <v>50891</v>
      </c>
      <c r="D265" s="368"/>
      <c r="E265" s="359">
        <f>IFERROR(IF(-SUM(E$33:E264)+E$16&lt;0.000001,0,IF($C265&gt;='H-32A-WP06 - Debt Service'!C$25,'H-32A-WP06 - Debt Service'!C$28/12,0)),"-")</f>
        <v>0</v>
      </c>
      <c r="F265" s="359">
        <f>IFERROR(IF(-SUM(F$33:F264)+F$16&lt;0.000001,0,IF($C265&gt;='H-32A-WP06 - Debt Service'!D$25,'H-32A-WP06 - Debt Service'!D$28/12,0)),"-")</f>
        <v>0</v>
      </c>
      <c r="G265" s="359">
        <f>IFERROR(IF(-SUM(G$33:G264)+G$16&lt;0.000001,0,IF($C265&gt;='H-32A-WP06 - Debt Service'!E$25,'H-32A-WP06 - Debt Service'!E$28/12,0)),"-")</f>
        <v>0</v>
      </c>
      <c r="H265" s="359">
        <f>IFERROR(IF(-SUM(H$21:H264)+H$16&lt;0.000001,0,IF($C265&gt;='H-32A-WP06 - Debt Service'!F$25,'H-32A-WP06 - Debt Service'!F$28/12,0)),"-")</f>
        <v>0</v>
      </c>
      <c r="I265" s="359">
        <f>IFERROR(IF(-SUM(I$21:I264)+I$16&lt;0.000001,0,IF($C265&gt;='H-32A-WP06 - Debt Service'!G$25,'H-32A-WP06 - Debt Service'!G$28/12,0)),"-")</f>
        <v>0</v>
      </c>
      <c r="J265" s="359">
        <f>IFERROR(IF(-SUM(J$21:J264)+J$16&lt;0.000001,0,IF($C265&gt;='H-32A-WP06 - Debt Service'!H$25,'H-32A-WP06 - Debt Service'!H$28/12,0)),"-")</f>
        <v>0</v>
      </c>
      <c r="K265" s="359">
        <f>IFERROR(IF(-SUM(K$21:K264)+K$16&lt;0.000001,0,IF($C265&gt;='H-32A-WP06 - Debt Service'!I$25,'H-32A-WP06 - Debt Service'!I$28/12,0)),"-")</f>
        <v>0</v>
      </c>
      <c r="L265" s="359">
        <f>IFERROR(IF(-SUM(L$21:L264)+L$16&lt;0.000001,0,IF($C265&gt;='H-32A-WP06 - Debt Service'!J$25,'H-32A-WP06 - Debt Service'!J$28/12,0)),"-")</f>
        <v>0</v>
      </c>
      <c r="M265" s="359">
        <f>IFERROR(IF(-SUM(M$21:M264)+M$16&lt;0.000001,0,IF($C265&gt;='H-32A-WP06 - Debt Service'!K$25,'H-32A-WP06 - Debt Service'!K$28/12,0)),"-")</f>
        <v>0</v>
      </c>
      <c r="N265" s="359">
        <f>IFERROR(IF(-SUM(N$21:N264)+N$16&lt;0.000001,0,IF($C265&gt;='H-32A-WP06 - Debt Service'!L$25,'H-32A-WP06 - Debt Service'!L$28/12,0)),"-")</f>
        <v>0</v>
      </c>
      <c r="O265" s="359">
        <f>IFERROR(IF(-SUM(O$21:O264)+O$16&lt;0.000001,0,IF($C265&gt;='H-32A-WP06 - Debt Service'!M$25,'H-32A-WP06 - Debt Service'!M$28/12,0)),"-")</f>
        <v>0</v>
      </c>
      <c r="P265" s="359">
        <f>IFERROR(IF(-SUM(P$21:P264)+P$16&lt;0.000001,0,IF($C265&gt;='H-32A-WP06 - Debt Service'!N$25,'H-32A-WP06 - Debt Service'!N$28/12,0)),"-")</f>
        <v>0</v>
      </c>
      <c r="Q265" s="449"/>
      <c r="R265" s="351">
        <f t="shared" si="14"/>
        <v>2039</v>
      </c>
      <c r="S265" s="368">
        <f t="shared" si="16"/>
        <v>50891</v>
      </c>
      <c r="T265" s="368"/>
      <c r="U265" s="359">
        <f>IFERROR(IF(-SUM(U$33:U264)+U$16&lt;0.000001,0,IF($C265&gt;='H-32A-WP06 - Debt Service'!R$25,'H-32A-WP06 - Debt Service'!R$28/12,0)),"-")</f>
        <v>0</v>
      </c>
      <c r="V265" s="359">
        <f>IFERROR(IF(-SUM(V$21:V264)+V$16&lt;0.000001,0,IF($C265&gt;='H-32A-WP06 - Debt Service'!S$25,'H-32A-WP06 - Debt Service'!S$28/12,0)),"-")</f>
        <v>0</v>
      </c>
      <c r="W265" s="359">
        <f>IFERROR(IF(-SUM(W$21:W264)+W$16&lt;0.000001,0,IF($C265&gt;='H-32A-WP06 - Debt Service'!T$25,'H-32A-WP06 - Debt Service'!T$28/12,0)),"-")</f>
        <v>0</v>
      </c>
      <c r="X265" s="359">
        <f>IFERROR(IF(-SUM(X$21:X264)+X$16&lt;0.000001,0,IF($C265&gt;='H-32A-WP06 - Debt Service'!U$25,'H-32A-WP06 - Debt Service'!U$28/12,0)),"-")</f>
        <v>0</v>
      </c>
      <c r="Y265" s="359">
        <f>IFERROR(IF(-SUM(Y$21:Y264)+Y$16&lt;0.000001,0,IF($C265&gt;='H-32A-WP06 - Debt Service'!W$25,'H-32A-WP06 - Debt Service'!V$28/12,0)),"-")</f>
        <v>0</v>
      </c>
      <c r="Z265" s="359">
        <f>IFERROR(IF(-SUM(Z$21:Z264)+Z$16&lt;0.000001,0,IF($C265&gt;='H-32A-WP06 - Debt Service'!W$25,'H-32A-WP06 - Debt Service'!W$28/12,0)),"-")</f>
        <v>0</v>
      </c>
      <c r="AA265" s="359">
        <f>IFERROR(IF(-SUM(AA$21:AA264)+AA$16&lt;0.000001,0,IF($C265&gt;='H-32A-WP06 - Debt Service'!Y$25,'H-32A-WP06 - Debt Service'!X$28/12,0)),"-")</f>
        <v>0</v>
      </c>
      <c r="AB265" s="359">
        <f>IFERROR(IF(-SUM(AB$21:AB264)+AB$16&lt;0.000001,0,IF($C265&gt;='H-32A-WP06 - Debt Service'!Y$25,'H-32A-WP06 - Debt Service'!Y$28/12,0)),"-")</f>
        <v>0</v>
      </c>
      <c r="AC265" s="359">
        <f>IFERROR(IF(-SUM(AC$21:AC264)+AC$16&lt;0.000001,0,IF($C265&gt;='H-32A-WP06 - Debt Service'!Z$25,'H-32A-WP06 - Debt Service'!Z$28/12,0)),"-")</f>
        <v>0</v>
      </c>
      <c r="AD265" s="359">
        <f>IFERROR(IF(-SUM(AD$21:AD264)+AD$16&lt;0.000001,0,IF($C265&gt;='H-32A-WP06 - Debt Service'!AB$25,'H-32A-WP06 - Debt Service'!AA$28/12,0)),"-")</f>
        <v>0</v>
      </c>
      <c r="AE265" s="359">
        <f>IFERROR(IF(-SUM(AE$21:AE264)+AE$16&lt;0.000001,0,IF($C265&gt;='H-32A-WP06 - Debt Service'!AC$25,'H-32A-WP06 - Debt Service'!AB$28/12,0)),"-")</f>
        <v>0</v>
      </c>
      <c r="AF265" s="359">
        <f>IFERROR(IF(-SUM(AF$21:AF264)+AF$16&lt;0.000001,0,IF($C265&gt;='H-32A-WP06 - Debt Service'!AD$25,'H-32A-WP06 - Debt Service'!AC$28/12,0)),"-")</f>
        <v>0</v>
      </c>
    </row>
    <row r="266" spans="2:32">
      <c r="B266" s="351">
        <f t="shared" si="13"/>
        <v>2039</v>
      </c>
      <c r="C266" s="368">
        <f t="shared" si="15"/>
        <v>50922</v>
      </c>
      <c r="D266" s="368"/>
      <c r="E266" s="359">
        <f>IFERROR(IF(-SUM(E$33:E265)+E$16&lt;0.000001,0,IF($C266&gt;='H-32A-WP06 - Debt Service'!C$25,'H-32A-WP06 - Debt Service'!C$28/12,0)),"-")</f>
        <v>0</v>
      </c>
      <c r="F266" s="359">
        <f>IFERROR(IF(-SUM(F$33:F265)+F$16&lt;0.000001,0,IF($C266&gt;='H-32A-WP06 - Debt Service'!D$25,'H-32A-WP06 - Debt Service'!D$28/12,0)),"-")</f>
        <v>0</v>
      </c>
      <c r="G266" s="359">
        <f>IFERROR(IF(-SUM(G$33:G265)+G$16&lt;0.000001,0,IF($C266&gt;='H-32A-WP06 - Debt Service'!E$25,'H-32A-WP06 - Debt Service'!E$28/12,0)),"-")</f>
        <v>0</v>
      </c>
      <c r="H266" s="359">
        <f>IFERROR(IF(-SUM(H$21:H265)+H$16&lt;0.000001,0,IF($C266&gt;='H-32A-WP06 - Debt Service'!F$25,'H-32A-WP06 - Debt Service'!F$28/12,0)),"-")</f>
        <v>0</v>
      </c>
      <c r="I266" s="359">
        <f>IFERROR(IF(-SUM(I$21:I265)+I$16&lt;0.000001,0,IF($C266&gt;='H-32A-WP06 - Debt Service'!G$25,'H-32A-WP06 - Debt Service'!G$28/12,0)),"-")</f>
        <v>0</v>
      </c>
      <c r="J266" s="359">
        <f>IFERROR(IF(-SUM(J$21:J265)+J$16&lt;0.000001,0,IF($C266&gt;='H-32A-WP06 - Debt Service'!H$25,'H-32A-WP06 - Debt Service'!H$28/12,0)),"-")</f>
        <v>0</v>
      </c>
      <c r="K266" s="359">
        <f>IFERROR(IF(-SUM(K$21:K265)+K$16&lt;0.000001,0,IF($C266&gt;='H-32A-WP06 - Debt Service'!I$25,'H-32A-WP06 - Debt Service'!I$28/12,0)),"-")</f>
        <v>0</v>
      </c>
      <c r="L266" s="359">
        <f>IFERROR(IF(-SUM(L$21:L265)+L$16&lt;0.000001,0,IF($C266&gt;='H-32A-WP06 - Debt Service'!J$25,'H-32A-WP06 - Debt Service'!J$28/12,0)),"-")</f>
        <v>0</v>
      </c>
      <c r="M266" s="359">
        <f>IFERROR(IF(-SUM(M$21:M265)+M$16&lt;0.000001,0,IF($C266&gt;='H-32A-WP06 - Debt Service'!K$25,'H-32A-WP06 - Debt Service'!K$28/12,0)),"-")</f>
        <v>0</v>
      </c>
      <c r="N266" s="359">
        <f>IFERROR(IF(-SUM(N$21:N265)+N$16&lt;0.000001,0,IF($C266&gt;='H-32A-WP06 - Debt Service'!L$25,'H-32A-WP06 - Debt Service'!L$28/12,0)),"-")</f>
        <v>0</v>
      </c>
      <c r="O266" s="359">
        <f>IFERROR(IF(-SUM(O$21:O265)+O$16&lt;0.000001,0,IF($C266&gt;='H-32A-WP06 - Debt Service'!M$25,'H-32A-WP06 - Debt Service'!M$28/12,0)),"-")</f>
        <v>0</v>
      </c>
      <c r="P266" s="359">
        <f>IFERROR(IF(-SUM(P$21:P265)+P$16&lt;0.000001,0,IF($C266&gt;='H-32A-WP06 - Debt Service'!N$25,'H-32A-WP06 - Debt Service'!N$28/12,0)),"-")</f>
        <v>0</v>
      </c>
      <c r="Q266" s="449"/>
      <c r="R266" s="351">
        <f t="shared" si="14"/>
        <v>2039</v>
      </c>
      <c r="S266" s="368">
        <f t="shared" si="16"/>
        <v>50922</v>
      </c>
      <c r="T266" s="368"/>
      <c r="U266" s="359">
        <f>IFERROR(IF(-SUM(U$33:U265)+U$16&lt;0.000001,0,IF($C266&gt;='H-32A-WP06 - Debt Service'!R$25,'H-32A-WP06 - Debt Service'!R$28/12,0)),"-")</f>
        <v>0</v>
      </c>
      <c r="V266" s="359">
        <f>IFERROR(IF(-SUM(V$21:V265)+V$16&lt;0.000001,0,IF($C266&gt;='H-32A-WP06 - Debt Service'!S$25,'H-32A-WP06 - Debt Service'!S$28/12,0)),"-")</f>
        <v>0</v>
      </c>
      <c r="W266" s="359">
        <f>IFERROR(IF(-SUM(W$21:W265)+W$16&lt;0.000001,0,IF($C266&gt;='H-32A-WP06 - Debt Service'!T$25,'H-32A-WP06 - Debt Service'!T$28/12,0)),"-")</f>
        <v>0</v>
      </c>
      <c r="X266" s="359">
        <f>IFERROR(IF(-SUM(X$21:X265)+X$16&lt;0.000001,0,IF($C266&gt;='H-32A-WP06 - Debt Service'!U$25,'H-32A-WP06 - Debt Service'!U$28/12,0)),"-")</f>
        <v>0</v>
      </c>
      <c r="Y266" s="359">
        <f>IFERROR(IF(-SUM(Y$21:Y265)+Y$16&lt;0.000001,0,IF($C266&gt;='H-32A-WP06 - Debt Service'!W$25,'H-32A-WP06 - Debt Service'!V$28/12,0)),"-")</f>
        <v>0</v>
      </c>
      <c r="Z266" s="359">
        <f>IFERROR(IF(-SUM(Z$21:Z265)+Z$16&lt;0.000001,0,IF($C266&gt;='H-32A-WP06 - Debt Service'!W$25,'H-32A-WP06 - Debt Service'!W$28/12,0)),"-")</f>
        <v>0</v>
      </c>
      <c r="AA266" s="359">
        <f>IFERROR(IF(-SUM(AA$21:AA265)+AA$16&lt;0.000001,0,IF($C266&gt;='H-32A-WP06 - Debt Service'!Y$25,'H-32A-WP06 - Debt Service'!X$28/12,0)),"-")</f>
        <v>0</v>
      </c>
      <c r="AB266" s="359">
        <f>IFERROR(IF(-SUM(AB$21:AB265)+AB$16&lt;0.000001,0,IF($C266&gt;='H-32A-WP06 - Debt Service'!Y$25,'H-32A-WP06 - Debt Service'!Y$28/12,0)),"-")</f>
        <v>0</v>
      </c>
      <c r="AC266" s="359">
        <f>IFERROR(IF(-SUM(AC$21:AC265)+AC$16&lt;0.000001,0,IF($C266&gt;='H-32A-WP06 - Debt Service'!Z$25,'H-32A-WP06 - Debt Service'!Z$28/12,0)),"-")</f>
        <v>0</v>
      </c>
      <c r="AD266" s="359">
        <f>IFERROR(IF(-SUM(AD$21:AD265)+AD$16&lt;0.000001,0,IF($C266&gt;='H-32A-WP06 - Debt Service'!AB$25,'H-32A-WP06 - Debt Service'!AA$28/12,0)),"-")</f>
        <v>0</v>
      </c>
      <c r="AE266" s="359">
        <f>IFERROR(IF(-SUM(AE$21:AE265)+AE$16&lt;0.000001,0,IF($C266&gt;='H-32A-WP06 - Debt Service'!AC$25,'H-32A-WP06 - Debt Service'!AB$28/12,0)),"-")</f>
        <v>0</v>
      </c>
      <c r="AF266" s="359">
        <f>IFERROR(IF(-SUM(AF$21:AF265)+AF$16&lt;0.000001,0,IF($C266&gt;='H-32A-WP06 - Debt Service'!AD$25,'H-32A-WP06 - Debt Service'!AC$28/12,0)),"-")</f>
        <v>0</v>
      </c>
    </row>
    <row r="267" spans="2:32">
      <c r="B267" s="351">
        <f t="shared" si="13"/>
        <v>2039</v>
      </c>
      <c r="C267" s="368">
        <f t="shared" si="15"/>
        <v>50952</v>
      </c>
      <c r="D267" s="368"/>
      <c r="E267" s="359">
        <f>IFERROR(IF(-SUM(E$33:E266)+E$16&lt;0.000001,0,IF($C267&gt;='H-32A-WP06 - Debt Service'!C$25,'H-32A-WP06 - Debt Service'!C$28/12,0)),"-")</f>
        <v>0</v>
      </c>
      <c r="F267" s="359">
        <f>IFERROR(IF(-SUM(F$33:F266)+F$16&lt;0.000001,0,IF($C267&gt;='H-32A-WP06 - Debt Service'!D$25,'H-32A-WP06 - Debt Service'!D$28/12,0)),"-")</f>
        <v>0</v>
      </c>
      <c r="G267" s="359">
        <f>IFERROR(IF(-SUM(G$33:G266)+G$16&lt;0.000001,0,IF($C267&gt;='H-32A-WP06 - Debt Service'!E$25,'H-32A-WP06 - Debt Service'!E$28/12,0)),"-")</f>
        <v>0</v>
      </c>
      <c r="H267" s="359">
        <f>IFERROR(IF(-SUM(H$21:H266)+H$16&lt;0.000001,0,IF($C267&gt;='H-32A-WP06 - Debt Service'!F$25,'H-32A-WP06 - Debt Service'!F$28/12,0)),"-")</f>
        <v>0</v>
      </c>
      <c r="I267" s="359">
        <f>IFERROR(IF(-SUM(I$21:I266)+I$16&lt;0.000001,0,IF($C267&gt;='H-32A-WP06 - Debt Service'!G$25,'H-32A-WP06 - Debt Service'!G$28/12,0)),"-")</f>
        <v>0</v>
      </c>
      <c r="J267" s="359">
        <f>IFERROR(IF(-SUM(J$21:J266)+J$16&lt;0.000001,0,IF($C267&gt;='H-32A-WP06 - Debt Service'!H$25,'H-32A-WP06 - Debt Service'!H$28/12,0)),"-")</f>
        <v>0</v>
      </c>
      <c r="K267" s="359">
        <f>IFERROR(IF(-SUM(K$21:K266)+K$16&lt;0.000001,0,IF($C267&gt;='H-32A-WP06 - Debt Service'!I$25,'H-32A-WP06 - Debt Service'!I$28/12,0)),"-")</f>
        <v>0</v>
      </c>
      <c r="L267" s="359">
        <f>IFERROR(IF(-SUM(L$21:L266)+L$16&lt;0.000001,0,IF($C267&gt;='H-32A-WP06 - Debt Service'!J$25,'H-32A-WP06 - Debt Service'!J$28/12,0)),"-")</f>
        <v>0</v>
      </c>
      <c r="M267" s="359">
        <f>IFERROR(IF(-SUM(M$21:M266)+M$16&lt;0.000001,0,IF($C267&gt;='H-32A-WP06 - Debt Service'!K$25,'H-32A-WP06 - Debt Service'!K$28/12,0)),"-")</f>
        <v>0</v>
      </c>
      <c r="N267" s="359">
        <f>IFERROR(IF(-SUM(N$21:N266)+N$16&lt;0.000001,0,IF($C267&gt;='H-32A-WP06 - Debt Service'!L$25,'H-32A-WP06 - Debt Service'!L$28/12,0)),"-")</f>
        <v>0</v>
      </c>
      <c r="O267" s="359">
        <f>IFERROR(IF(-SUM(O$21:O266)+O$16&lt;0.000001,0,IF($C267&gt;='H-32A-WP06 - Debt Service'!M$25,'H-32A-WP06 - Debt Service'!M$28/12,0)),"-")</f>
        <v>0</v>
      </c>
      <c r="P267" s="359">
        <f>IFERROR(IF(-SUM(P$21:P266)+P$16&lt;0.000001,0,IF($C267&gt;='H-32A-WP06 - Debt Service'!N$25,'H-32A-WP06 - Debt Service'!N$28/12,0)),"-")</f>
        <v>0</v>
      </c>
      <c r="Q267" s="449"/>
      <c r="R267" s="351">
        <f t="shared" si="14"/>
        <v>2039</v>
      </c>
      <c r="S267" s="368">
        <f t="shared" si="16"/>
        <v>50952</v>
      </c>
      <c r="T267" s="368"/>
      <c r="U267" s="359">
        <f>IFERROR(IF(-SUM(U$33:U266)+U$16&lt;0.000001,0,IF($C267&gt;='H-32A-WP06 - Debt Service'!R$25,'H-32A-WP06 - Debt Service'!R$28/12,0)),"-")</f>
        <v>0</v>
      </c>
      <c r="V267" s="359">
        <f>IFERROR(IF(-SUM(V$21:V266)+V$16&lt;0.000001,0,IF($C267&gt;='H-32A-WP06 - Debt Service'!S$25,'H-32A-WP06 - Debt Service'!S$28/12,0)),"-")</f>
        <v>0</v>
      </c>
      <c r="W267" s="359">
        <f>IFERROR(IF(-SUM(W$21:W266)+W$16&lt;0.000001,0,IF($C267&gt;='H-32A-WP06 - Debt Service'!T$25,'H-32A-WP06 - Debt Service'!T$28/12,0)),"-")</f>
        <v>0</v>
      </c>
      <c r="X267" s="359">
        <f>IFERROR(IF(-SUM(X$21:X266)+X$16&lt;0.000001,0,IF($C267&gt;='H-32A-WP06 - Debt Service'!U$25,'H-32A-WP06 - Debt Service'!U$28/12,0)),"-")</f>
        <v>0</v>
      </c>
      <c r="Y267" s="359">
        <f>IFERROR(IF(-SUM(Y$21:Y266)+Y$16&lt;0.000001,0,IF($C267&gt;='H-32A-WP06 - Debt Service'!W$25,'H-32A-WP06 - Debt Service'!V$28/12,0)),"-")</f>
        <v>0</v>
      </c>
      <c r="Z267" s="359">
        <f>IFERROR(IF(-SUM(Z$21:Z266)+Z$16&lt;0.000001,0,IF($C267&gt;='H-32A-WP06 - Debt Service'!W$25,'H-32A-WP06 - Debt Service'!W$28/12,0)),"-")</f>
        <v>0</v>
      </c>
      <c r="AA267" s="359">
        <f>IFERROR(IF(-SUM(AA$21:AA266)+AA$16&lt;0.000001,0,IF($C267&gt;='H-32A-WP06 - Debt Service'!Y$25,'H-32A-WP06 - Debt Service'!X$28/12,0)),"-")</f>
        <v>0</v>
      </c>
      <c r="AB267" s="359">
        <f>IFERROR(IF(-SUM(AB$21:AB266)+AB$16&lt;0.000001,0,IF($C267&gt;='H-32A-WP06 - Debt Service'!Y$25,'H-32A-WP06 - Debt Service'!Y$28/12,0)),"-")</f>
        <v>0</v>
      </c>
      <c r="AC267" s="359">
        <f>IFERROR(IF(-SUM(AC$21:AC266)+AC$16&lt;0.000001,0,IF($C267&gt;='H-32A-WP06 - Debt Service'!Z$25,'H-32A-WP06 - Debt Service'!Z$28/12,0)),"-")</f>
        <v>0</v>
      </c>
      <c r="AD267" s="359">
        <f>IFERROR(IF(-SUM(AD$21:AD266)+AD$16&lt;0.000001,0,IF($C267&gt;='H-32A-WP06 - Debt Service'!AB$25,'H-32A-WP06 - Debt Service'!AA$28/12,0)),"-")</f>
        <v>0</v>
      </c>
      <c r="AE267" s="359">
        <f>IFERROR(IF(-SUM(AE$21:AE266)+AE$16&lt;0.000001,0,IF($C267&gt;='H-32A-WP06 - Debt Service'!AC$25,'H-32A-WP06 - Debt Service'!AB$28/12,0)),"-")</f>
        <v>0</v>
      </c>
      <c r="AF267" s="359">
        <f>IFERROR(IF(-SUM(AF$21:AF266)+AF$16&lt;0.000001,0,IF($C267&gt;='H-32A-WP06 - Debt Service'!AD$25,'H-32A-WP06 - Debt Service'!AC$28/12,0)),"-")</f>
        <v>0</v>
      </c>
    </row>
    <row r="268" spans="2:32">
      <c r="B268" s="351">
        <f t="shared" si="13"/>
        <v>2039</v>
      </c>
      <c r="C268" s="368">
        <f t="shared" si="15"/>
        <v>50983</v>
      </c>
      <c r="D268" s="368"/>
      <c r="E268" s="359">
        <f>IFERROR(IF(-SUM(E$33:E267)+E$16&lt;0.000001,0,IF($C268&gt;='H-32A-WP06 - Debt Service'!C$25,'H-32A-WP06 - Debt Service'!C$28/12,0)),"-")</f>
        <v>0</v>
      </c>
      <c r="F268" s="359">
        <f>IFERROR(IF(-SUM(F$33:F267)+F$16&lt;0.000001,0,IF($C268&gt;='H-32A-WP06 - Debt Service'!D$25,'H-32A-WP06 - Debt Service'!D$28/12,0)),"-")</f>
        <v>0</v>
      </c>
      <c r="G268" s="359">
        <f>IFERROR(IF(-SUM(G$33:G267)+G$16&lt;0.000001,0,IF($C268&gt;='H-32A-WP06 - Debt Service'!E$25,'H-32A-WP06 - Debt Service'!E$28/12,0)),"-")</f>
        <v>0</v>
      </c>
      <c r="H268" s="359">
        <f>IFERROR(IF(-SUM(H$21:H267)+H$16&lt;0.000001,0,IF($C268&gt;='H-32A-WP06 - Debt Service'!F$25,'H-32A-WP06 - Debt Service'!F$28/12,0)),"-")</f>
        <v>0</v>
      </c>
      <c r="I268" s="359">
        <f>IFERROR(IF(-SUM(I$21:I267)+I$16&lt;0.000001,0,IF($C268&gt;='H-32A-WP06 - Debt Service'!G$25,'H-32A-WP06 - Debt Service'!G$28/12,0)),"-")</f>
        <v>0</v>
      </c>
      <c r="J268" s="359">
        <f>IFERROR(IF(-SUM(J$21:J267)+J$16&lt;0.000001,0,IF($C268&gt;='H-32A-WP06 - Debt Service'!H$25,'H-32A-WP06 - Debt Service'!H$28/12,0)),"-")</f>
        <v>0</v>
      </c>
      <c r="K268" s="359">
        <f>IFERROR(IF(-SUM(K$21:K267)+K$16&lt;0.000001,0,IF($C268&gt;='H-32A-WP06 - Debt Service'!I$25,'H-32A-WP06 - Debt Service'!I$28/12,0)),"-")</f>
        <v>0</v>
      </c>
      <c r="L268" s="359">
        <f>IFERROR(IF(-SUM(L$21:L267)+L$16&lt;0.000001,0,IF($C268&gt;='H-32A-WP06 - Debt Service'!J$25,'H-32A-WP06 - Debt Service'!J$28/12,0)),"-")</f>
        <v>0</v>
      </c>
      <c r="M268" s="359">
        <f>IFERROR(IF(-SUM(M$21:M267)+M$16&lt;0.000001,0,IF($C268&gt;='H-32A-WP06 - Debt Service'!K$25,'H-32A-WP06 - Debt Service'!K$28/12,0)),"-")</f>
        <v>0</v>
      </c>
      <c r="N268" s="359">
        <f>IFERROR(IF(-SUM(N$21:N267)+N$16&lt;0.000001,0,IF($C268&gt;='H-32A-WP06 - Debt Service'!L$25,'H-32A-WP06 - Debt Service'!L$28/12,0)),"-")</f>
        <v>0</v>
      </c>
      <c r="O268" s="359">
        <f>IFERROR(IF(-SUM(O$21:O267)+O$16&lt;0.000001,0,IF($C268&gt;='H-32A-WP06 - Debt Service'!M$25,'H-32A-WP06 - Debt Service'!M$28/12,0)),"-")</f>
        <v>0</v>
      </c>
      <c r="P268" s="359">
        <f>IFERROR(IF(-SUM(P$21:P267)+P$16&lt;0.000001,0,IF($C268&gt;='H-32A-WP06 - Debt Service'!N$25,'H-32A-WP06 - Debt Service'!N$28/12,0)),"-")</f>
        <v>0</v>
      </c>
      <c r="Q268" s="449"/>
      <c r="R268" s="351">
        <f t="shared" si="14"/>
        <v>2039</v>
      </c>
      <c r="S268" s="368">
        <f t="shared" si="16"/>
        <v>50983</v>
      </c>
      <c r="T268" s="368"/>
      <c r="U268" s="359">
        <f>IFERROR(IF(-SUM(U$33:U267)+U$16&lt;0.000001,0,IF($C268&gt;='H-32A-WP06 - Debt Service'!R$25,'H-32A-WP06 - Debt Service'!R$28/12,0)),"-")</f>
        <v>0</v>
      </c>
      <c r="V268" s="359">
        <f>IFERROR(IF(-SUM(V$21:V267)+V$16&lt;0.000001,0,IF($C268&gt;='H-32A-WP06 - Debt Service'!S$25,'H-32A-WP06 - Debt Service'!S$28/12,0)),"-")</f>
        <v>0</v>
      </c>
      <c r="W268" s="359">
        <f>IFERROR(IF(-SUM(W$21:W267)+W$16&lt;0.000001,0,IF($C268&gt;='H-32A-WP06 - Debt Service'!T$25,'H-32A-WP06 - Debt Service'!T$28/12,0)),"-")</f>
        <v>0</v>
      </c>
      <c r="X268" s="359">
        <f>IFERROR(IF(-SUM(X$21:X267)+X$16&lt;0.000001,0,IF($C268&gt;='H-32A-WP06 - Debt Service'!U$25,'H-32A-WP06 - Debt Service'!U$28/12,0)),"-")</f>
        <v>0</v>
      </c>
      <c r="Y268" s="359">
        <f>IFERROR(IF(-SUM(Y$21:Y267)+Y$16&lt;0.000001,0,IF($C268&gt;='H-32A-WP06 - Debt Service'!W$25,'H-32A-WP06 - Debt Service'!V$28/12,0)),"-")</f>
        <v>0</v>
      </c>
      <c r="Z268" s="359">
        <f>IFERROR(IF(-SUM(Z$21:Z267)+Z$16&lt;0.000001,0,IF($C268&gt;='H-32A-WP06 - Debt Service'!W$25,'H-32A-WP06 - Debt Service'!W$28/12,0)),"-")</f>
        <v>0</v>
      </c>
      <c r="AA268" s="359">
        <f>IFERROR(IF(-SUM(AA$21:AA267)+AA$16&lt;0.000001,0,IF($C268&gt;='H-32A-WP06 - Debt Service'!Y$25,'H-32A-WP06 - Debt Service'!X$28/12,0)),"-")</f>
        <v>0</v>
      </c>
      <c r="AB268" s="359">
        <f>IFERROR(IF(-SUM(AB$21:AB267)+AB$16&lt;0.000001,0,IF($C268&gt;='H-32A-WP06 - Debt Service'!Y$25,'H-32A-WP06 - Debt Service'!Y$28/12,0)),"-")</f>
        <v>0</v>
      </c>
      <c r="AC268" s="359">
        <f>IFERROR(IF(-SUM(AC$21:AC267)+AC$16&lt;0.000001,0,IF($C268&gt;='H-32A-WP06 - Debt Service'!Z$25,'H-32A-WP06 - Debt Service'!Z$28/12,0)),"-")</f>
        <v>0</v>
      </c>
      <c r="AD268" s="359">
        <f>IFERROR(IF(-SUM(AD$21:AD267)+AD$16&lt;0.000001,0,IF($C268&gt;='H-32A-WP06 - Debt Service'!AB$25,'H-32A-WP06 - Debt Service'!AA$28/12,0)),"-")</f>
        <v>0</v>
      </c>
      <c r="AE268" s="359">
        <f>IFERROR(IF(-SUM(AE$21:AE267)+AE$16&lt;0.000001,0,IF($C268&gt;='H-32A-WP06 - Debt Service'!AC$25,'H-32A-WP06 - Debt Service'!AB$28/12,0)),"-")</f>
        <v>0</v>
      </c>
      <c r="AF268" s="359">
        <f>IFERROR(IF(-SUM(AF$21:AF267)+AF$16&lt;0.000001,0,IF($C268&gt;='H-32A-WP06 - Debt Service'!AD$25,'H-32A-WP06 - Debt Service'!AC$28/12,0)),"-")</f>
        <v>0</v>
      </c>
    </row>
    <row r="269" spans="2:32">
      <c r="B269" s="351">
        <f t="shared" si="13"/>
        <v>2039</v>
      </c>
      <c r="C269" s="368">
        <f t="shared" si="15"/>
        <v>51014</v>
      </c>
      <c r="D269" s="368"/>
      <c r="E269" s="359">
        <f>IFERROR(IF(-SUM(E$33:E268)+E$16&lt;0.000001,0,IF($C269&gt;='H-32A-WP06 - Debt Service'!C$25,'H-32A-WP06 - Debt Service'!C$28/12,0)),"-")</f>
        <v>0</v>
      </c>
      <c r="F269" s="359">
        <f>IFERROR(IF(-SUM(F$33:F268)+F$16&lt;0.000001,0,IF($C269&gt;='H-32A-WP06 - Debt Service'!D$25,'H-32A-WP06 - Debt Service'!D$28/12,0)),"-")</f>
        <v>0</v>
      </c>
      <c r="G269" s="359">
        <f>IFERROR(IF(-SUM(G$33:G268)+G$16&lt;0.000001,0,IF($C269&gt;='H-32A-WP06 - Debt Service'!E$25,'H-32A-WP06 - Debt Service'!E$28/12,0)),"-")</f>
        <v>0</v>
      </c>
      <c r="H269" s="359">
        <f>IFERROR(IF(-SUM(H$21:H268)+H$16&lt;0.000001,0,IF($C269&gt;='H-32A-WP06 - Debt Service'!F$25,'H-32A-WP06 - Debt Service'!F$28/12,0)),"-")</f>
        <v>0</v>
      </c>
      <c r="I269" s="359">
        <f>IFERROR(IF(-SUM(I$21:I268)+I$16&lt;0.000001,0,IF($C269&gt;='H-32A-WP06 - Debt Service'!G$25,'H-32A-WP06 - Debt Service'!G$28/12,0)),"-")</f>
        <v>0</v>
      </c>
      <c r="J269" s="359">
        <f>IFERROR(IF(-SUM(J$21:J268)+J$16&lt;0.000001,0,IF($C269&gt;='H-32A-WP06 - Debt Service'!H$25,'H-32A-WP06 - Debt Service'!H$28/12,0)),"-")</f>
        <v>0</v>
      </c>
      <c r="K269" s="359">
        <f>IFERROR(IF(-SUM(K$21:K268)+K$16&lt;0.000001,0,IF($C269&gt;='H-32A-WP06 - Debt Service'!I$25,'H-32A-WP06 - Debt Service'!I$28/12,0)),"-")</f>
        <v>0</v>
      </c>
      <c r="L269" s="359">
        <f>IFERROR(IF(-SUM(L$21:L268)+L$16&lt;0.000001,0,IF($C269&gt;='H-32A-WP06 - Debt Service'!J$25,'H-32A-WP06 - Debt Service'!J$28/12,0)),"-")</f>
        <v>0</v>
      </c>
      <c r="M269" s="359">
        <f>IFERROR(IF(-SUM(M$21:M268)+M$16&lt;0.000001,0,IF($C269&gt;='H-32A-WP06 - Debt Service'!K$25,'H-32A-WP06 - Debt Service'!K$28/12,0)),"-")</f>
        <v>0</v>
      </c>
      <c r="N269" s="359">
        <f>IFERROR(IF(-SUM(N$21:N268)+N$16&lt;0.000001,0,IF($C269&gt;='H-32A-WP06 - Debt Service'!L$25,'H-32A-WP06 - Debt Service'!L$28/12,0)),"-")</f>
        <v>0</v>
      </c>
      <c r="O269" s="359">
        <f>IFERROR(IF(-SUM(O$21:O268)+O$16&lt;0.000001,0,IF($C269&gt;='H-32A-WP06 - Debt Service'!M$25,'H-32A-WP06 - Debt Service'!M$28/12,0)),"-")</f>
        <v>0</v>
      </c>
      <c r="P269" s="359">
        <f>IFERROR(IF(-SUM(P$21:P268)+P$16&lt;0.000001,0,IF($C269&gt;='H-32A-WP06 - Debt Service'!N$25,'H-32A-WP06 - Debt Service'!N$28/12,0)),"-")</f>
        <v>0</v>
      </c>
      <c r="Q269" s="449"/>
      <c r="R269" s="351">
        <f t="shared" si="14"/>
        <v>2039</v>
      </c>
      <c r="S269" s="368">
        <f t="shared" si="16"/>
        <v>51014</v>
      </c>
      <c r="T269" s="368"/>
      <c r="U269" s="359">
        <f>IFERROR(IF(-SUM(U$33:U268)+U$16&lt;0.000001,0,IF($C269&gt;='H-32A-WP06 - Debt Service'!R$25,'H-32A-WP06 - Debt Service'!R$28/12,0)),"-")</f>
        <v>0</v>
      </c>
      <c r="V269" s="359">
        <f>IFERROR(IF(-SUM(V$21:V268)+V$16&lt;0.000001,0,IF($C269&gt;='H-32A-WP06 - Debt Service'!S$25,'H-32A-WP06 - Debt Service'!S$28/12,0)),"-")</f>
        <v>0</v>
      </c>
      <c r="W269" s="359">
        <f>IFERROR(IF(-SUM(W$21:W268)+W$16&lt;0.000001,0,IF($C269&gt;='H-32A-WP06 - Debt Service'!T$25,'H-32A-WP06 - Debt Service'!T$28/12,0)),"-")</f>
        <v>0</v>
      </c>
      <c r="X269" s="359">
        <f>IFERROR(IF(-SUM(X$21:X268)+X$16&lt;0.000001,0,IF($C269&gt;='H-32A-WP06 - Debt Service'!U$25,'H-32A-WP06 - Debt Service'!U$28/12,0)),"-")</f>
        <v>0</v>
      </c>
      <c r="Y269" s="359">
        <f>IFERROR(IF(-SUM(Y$21:Y268)+Y$16&lt;0.000001,0,IF($C269&gt;='H-32A-WP06 - Debt Service'!W$25,'H-32A-WP06 - Debt Service'!V$28/12,0)),"-")</f>
        <v>0</v>
      </c>
      <c r="Z269" s="359">
        <f>IFERROR(IF(-SUM(Z$21:Z268)+Z$16&lt;0.000001,0,IF($C269&gt;='H-32A-WP06 - Debt Service'!W$25,'H-32A-WP06 - Debt Service'!W$28/12,0)),"-")</f>
        <v>0</v>
      </c>
      <c r="AA269" s="359">
        <f>IFERROR(IF(-SUM(AA$21:AA268)+AA$16&lt;0.000001,0,IF($C269&gt;='H-32A-WP06 - Debt Service'!Y$25,'H-32A-WP06 - Debt Service'!X$28/12,0)),"-")</f>
        <v>0</v>
      </c>
      <c r="AB269" s="359">
        <f>IFERROR(IF(-SUM(AB$21:AB268)+AB$16&lt;0.000001,0,IF($C269&gt;='H-32A-WP06 - Debt Service'!Y$25,'H-32A-WP06 - Debt Service'!Y$28/12,0)),"-")</f>
        <v>0</v>
      </c>
      <c r="AC269" s="359">
        <f>IFERROR(IF(-SUM(AC$21:AC268)+AC$16&lt;0.000001,0,IF($C269&gt;='H-32A-WP06 - Debt Service'!Z$25,'H-32A-WP06 - Debt Service'!Z$28/12,0)),"-")</f>
        <v>0</v>
      </c>
      <c r="AD269" s="359">
        <f>IFERROR(IF(-SUM(AD$21:AD268)+AD$16&lt;0.000001,0,IF($C269&gt;='H-32A-WP06 - Debt Service'!AB$25,'H-32A-WP06 - Debt Service'!AA$28/12,0)),"-")</f>
        <v>0</v>
      </c>
      <c r="AE269" s="359">
        <f>IFERROR(IF(-SUM(AE$21:AE268)+AE$16&lt;0.000001,0,IF($C269&gt;='H-32A-WP06 - Debt Service'!AC$25,'H-32A-WP06 - Debt Service'!AB$28/12,0)),"-")</f>
        <v>0</v>
      </c>
      <c r="AF269" s="359">
        <f>IFERROR(IF(-SUM(AF$21:AF268)+AF$16&lt;0.000001,0,IF($C269&gt;='H-32A-WP06 - Debt Service'!AD$25,'H-32A-WP06 - Debt Service'!AC$28/12,0)),"-")</f>
        <v>0</v>
      </c>
    </row>
    <row r="270" spans="2:32">
      <c r="B270" s="351">
        <f t="shared" si="13"/>
        <v>2039</v>
      </c>
      <c r="C270" s="368">
        <f t="shared" si="15"/>
        <v>51044</v>
      </c>
      <c r="D270" s="368"/>
      <c r="E270" s="359">
        <f>IFERROR(IF(-SUM(E$33:E269)+E$16&lt;0.000001,0,IF($C270&gt;='H-32A-WP06 - Debt Service'!C$25,'H-32A-WP06 - Debt Service'!C$28/12,0)),"-")</f>
        <v>0</v>
      </c>
      <c r="F270" s="359">
        <f>IFERROR(IF(-SUM(F$33:F269)+F$16&lt;0.000001,0,IF($C270&gt;='H-32A-WP06 - Debt Service'!D$25,'H-32A-WP06 - Debt Service'!D$28/12,0)),"-")</f>
        <v>0</v>
      </c>
      <c r="G270" s="359">
        <f>IFERROR(IF(-SUM(G$33:G269)+G$16&lt;0.000001,0,IF($C270&gt;='H-32A-WP06 - Debt Service'!E$25,'H-32A-WP06 - Debt Service'!E$28/12,0)),"-")</f>
        <v>0</v>
      </c>
      <c r="H270" s="359">
        <f>IFERROR(IF(-SUM(H$21:H269)+H$16&lt;0.000001,0,IF($C270&gt;='H-32A-WP06 - Debt Service'!F$25,'H-32A-WP06 - Debt Service'!F$28/12,0)),"-")</f>
        <v>0</v>
      </c>
      <c r="I270" s="359">
        <f>IFERROR(IF(-SUM(I$21:I269)+I$16&lt;0.000001,0,IF($C270&gt;='H-32A-WP06 - Debt Service'!G$25,'H-32A-WP06 - Debt Service'!G$28/12,0)),"-")</f>
        <v>0</v>
      </c>
      <c r="J270" s="359">
        <f>IFERROR(IF(-SUM(J$21:J269)+J$16&lt;0.000001,0,IF($C270&gt;='H-32A-WP06 - Debt Service'!H$25,'H-32A-WP06 - Debt Service'!H$28/12,0)),"-")</f>
        <v>0</v>
      </c>
      <c r="K270" s="359">
        <f>IFERROR(IF(-SUM(K$21:K269)+K$16&lt;0.000001,0,IF($C270&gt;='H-32A-WP06 - Debt Service'!I$25,'H-32A-WP06 - Debt Service'!I$28/12,0)),"-")</f>
        <v>0</v>
      </c>
      <c r="L270" s="359">
        <f>IFERROR(IF(-SUM(L$21:L269)+L$16&lt;0.000001,0,IF($C270&gt;='H-32A-WP06 - Debt Service'!J$25,'H-32A-WP06 - Debt Service'!J$28/12,0)),"-")</f>
        <v>0</v>
      </c>
      <c r="M270" s="359">
        <f>IFERROR(IF(-SUM(M$21:M269)+M$16&lt;0.000001,0,IF($C270&gt;='H-32A-WP06 - Debt Service'!K$25,'H-32A-WP06 - Debt Service'!K$28/12,0)),"-")</f>
        <v>0</v>
      </c>
      <c r="N270" s="359">
        <f>IFERROR(IF(-SUM(N$21:N269)+N$16&lt;0.000001,0,IF($C270&gt;='H-32A-WP06 - Debt Service'!L$25,'H-32A-WP06 - Debt Service'!L$28/12,0)),"-")</f>
        <v>0</v>
      </c>
      <c r="O270" s="359">
        <f>IFERROR(IF(-SUM(O$21:O269)+O$16&lt;0.000001,0,IF($C270&gt;='H-32A-WP06 - Debt Service'!M$25,'H-32A-WP06 - Debt Service'!M$28/12,0)),"-")</f>
        <v>0</v>
      </c>
      <c r="P270" s="359">
        <f>IFERROR(IF(-SUM(P$21:P269)+P$16&lt;0.000001,0,IF($C270&gt;='H-32A-WP06 - Debt Service'!N$25,'H-32A-WP06 - Debt Service'!N$28/12,0)),"-")</f>
        <v>0</v>
      </c>
      <c r="Q270" s="449"/>
      <c r="R270" s="351">
        <f t="shared" si="14"/>
        <v>2039</v>
      </c>
      <c r="S270" s="368">
        <f t="shared" si="16"/>
        <v>51044</v>
      </c>
      <c r="T270" s="368"/>
      <c r="U270" s="359">
        <f>IFERROR(IF(-SUM(U$33:U269)+U$16&lt;0.000001,0,IF($C270&gt;='H-32A-WP06 - Debt Service'!R$25,'H-32A-WP06 - Debt Service'!R$28/12,0)),"-")</f>
        <v>0</v>
      </c>
      <c r="V270" s="359">
        <f>IFERROR(IF(-SUM(V$21:V269)+V$16&lt;0.000001,0,IF($C270&gt;='H-32A-WP06 - Debt Service'!S$25,'H-32A-WP06 - Debt Service'!S$28/12,0)),"-")</f>
        <v>0</v>
      </c>
      <c r="W270" s="359">
        <f>IFERROR(IF(-SUM(W$21:W269)+W$16&lt;0.000001,0,IF($C270&gt;='H-32A-WP06 - Debt Service'!T$25,'H-32A-WP06 - Debt Service'!T$28/12,0)),"-")</f>
        <v>0</v>
      </c>
      <c r="X270" s="359">
        <f>IFERROR(IF(-SUM(X$21:X269)+X$16&lt;0.000001,0,IF($C270&gt;='H-32A-WP06 - Debt Service'!U$25,'H-32A-WP06 - Debt Service'!U$28/12,0)),"-")</f>
        <v>0</v>
      </c>
      <c r="Y270" s="359">
        <f>IFERROR(IF(-SUM(Y$21:Y269)+Y$16&lt;0.000001,0,IF($C270&gt;='H-32A-WP06 - Debt Service'!W$25,'H-32A-WP06 - Debt Service'!V$28/12,0)),"-")</f>
        <v>0</v>
      </c>
      <c r="Z270" s="359">
        <f>IFERROR(IF(-SUM(Z$21:Z269)+Z$16&lt;0.000001,0,IF($C270&gt;='H-32A-WP06 - Debt Service'!W$25,'H-32A-WP06 - Debt Service'!W$28/12,0)),"-")</f>
        <v>0</v>
      </c>
      <c r="AA270" s="359">
        <f>IFERROR(IF(-SUM(AA$21:AA269)+AA$16&lt;0.000001,0,IF($C270&gt;='H-32A-WP06 - Debt Service'!Y$25,'H-32A-WP06 - Debt Service'!X$28/12,0)),"-")</f>
        <v>0</v>
      </c>
      <c r="AB270" s="359">
        <f>IFERROR(IF(-SUM(AB$21:AB269)+AB$16&lt;0.000001,0,IF($C270&gt;='H-32A-WP06 - Debt Service'!Y$25,'H-32A-WP06 - Debt Service'!Y$28/12,0)),"-")</f>
        <v>0</v>
      </c>
      <c r="AC270" s="359">
        <f>IFERROR(IF(-SUM(AC$21:AC269)+AC$16&lt;0.000001,0,IF($C270&gt;='H-32A-WP06 - Debt Service'!Z$25,'H-32A-WP06 - Debt Service'!Z$28/12,0)),"-")</f>
        <v>0</v>
      </c>
      <c r="AD270" s="359">
        <f>IFERROR(IF(-SUM(AD$21:AD269)+AD$16&lt;0.000001,0,IF($C270&gt;='H-32A-WP06 - Debt Service'!AB$25,'H-32A-WP06 - Debt Service'!AA$28/12,0)),"-")</f>
        <v>0</v>
      </c>
      <c r="AE270" s="359">
        <f>IFERROR(IF(-SUM(AE$21:AE269)+AE$16&lt;0.000001,0,IF($C270&gt;='H-32A-WP06 - Debt Service'!AC$25,'H-32A-WP06 - Debt Service'!AB$28/12,0)),"-")</f>
        <v>0</v>
      </c>
      <c r="AF270" s="359">
        <f>IFERROR(IF(-SUM(AF$21:AF269)+AF$16&lt;0.000001,0,IF($C270&gt;='H-32A-WP06 - Debt Service'!AD$25,'H-32A-WP06 - Debt Service'!AC$28/12,0)),"-")</f>
        <v>0</v>
      </c>
    </row>
    <row r="271" spans="2:32">
      <c r="B271" s="351">
        <f t="shared" si="13"/>
        <v>2039</v>
      </c>
      <c r="C271" s="368">
        <f t="shared" si="15"/>
        <v>51075</v>
      </c>
      <c r="D271" s="368"/>
      <c r="E271" s="359">
        <f>IFERROR(IF(-SUM(E$33:E270)+E$16&lt;0.000001,0,IF($C271&gt;='H-32A-WP06 - Debt Service'!C$25,'H-32A-WP06 - Debt Service'!C$28/12,0)),"-")</f>
        <v>0</v>
      </c>
      <c r="F271" s="359">
        <f>IFERROR(IF(-SUM(F$33:F270)+F$16&lt;0.000001,0,IF($C271&gt;='H-32A-WP06 - Debt Service'!D$25,'H-32A-WP06 - Debt Service'!D$28/12,0)),"-")</f>
        <v>0</v>
      </c>
      <c r="G271" s="359">
        <f>IFERROR(IF(-SUM(G$33:G270)+G$16&lt;0.000001,0,IF($C271&gt;='H-32A-WP06 - Debt Service'!E$25,'H-32A-WP06 - Debt Service'!E$28/12,0)),"-")</f>
        <v>0</v>
      </c>
      <c r="H271" s="359">
        <f>IFERROR(IF(-SUM(H$21:H270)+H$16&lt;0.000001,0,IF($C271&gt;='H-32A-WP06 - Debt Service'!F$25,'H-32A-WP06 - Debt Service'!F$28/12,0)),"-")</f>
        <v>0</v>
      </c>
      <c r="I271" s="359">
        <f>IFERROR(IF(-SUM(I$21:I270)+I$16&lt;0.000001,0,IF($C271&gt;='H-32A-WP06 - Debt Service'!G$25,'H-32A-WP06 - Debt Service'!G$28/12,0)),"-")</f>
        <v>0</v>
      </c>
      <c r="J271" s="359">
        <f>IFERROR(IF(-SUM(J$21:J270)+J$16&lt;0.000001,0,IF($C271&gt;='H-32A-WP06 - Debt Service'!H$25,'H-32A-WP06 - Debt Service'!H$28/12,0)),"-")</f>
        <v>0</v>
      </c>
      <c r="K271" s="359">
        <f>IFERROR(IF(-SUM(K$21:K270)+K$16&lt;0.000001,0,IF($C271&gt;='H-32A-WP06 - Debt Service'!I$25,'H-32A-WP06 - Debt Service'!I$28/12,0)),"-")</f>
        <v>0</v>
      </c>
      <c r="L271" s="359">
        <f>IFERROR(IF(-SUM(L$21:L270)+L$16&lt;0.000001,0,IF($C271&gt;='H-32A-WP06 - Debt Service'!J$25,'H-32A-WP06 - Debt Service'!J$28/12,0)),"-")</f>
        <v>0</v>
      </c>
      <c r="M271" s="359">
        <f>IFERROR(IF(-SUM(M$21:M270)+M$16&lt;0.000001,0,IF($C271&gt;='H-32A-WP06 - Debt Service'!K$25,'H-32A-WP06 - Debt Service'!K$28/12,0)),"-")</f>
        <v>0</v>
      </c>
      <c r="N271" s="359">
        <f>IFERROR(IF(-SUM(N$21:N270)+N$16&lt;0.000001,0,IF($C271&gt;='H-32A-WP06 - Debt Service'!L$25,'H-32A-WP06 - Debt Service'!L$28/12,0)),"-")</f>
        <v>0</v>
      </c>
      <c r="O271" s="359">
        <f>IFERROR(IF(-SUM(O$21:O270)+O$16&lt;0.000001,0,IF($C271&gt;='H-32A-WP06 - Debt Service'!M$25,'H-32A-WP06 - Debt Service'!M$28/12,0)),"-")</f>
        <v>0</v>
      </c>
      <c r="P271" s="359">
        <f>IFERROR(IF(-SUM(P$21:P270)+P$16&lt;0.000001,0,IF($C271&gt;='H-32A-WP06 - Debt Service'!N$25,'H-32A-WP06 - Debt Service'!N$28/12,0)),"-")</f>
        <v>0</v>
      </c>
      <c r="Q271" s="449"/>
      <c r="R271" s="351">
        <f t="shared" si="14"/>
        <v>2039</v>
      </c>
      <c r="S271" s="368">
        <f t="shared" si="16"/>
        <v>51075</v>
      </c>
      <c r="T271" s="368"/>
      <c r="U271" s="359">
        <f>IFERROR(IF(-SUM(U$33:U270)+U$16&lt;0.000001,0,IF($C271&gt;='H-32A-WP06 - Debt Service'!R$25,'H-32A-WP06 - Debt Service'!R$28/12,0)),"-")</f>
        <v>0</v>
      </c>
      <c r="V271" s="359">
        <f>IFERROR(IF(-SUM(V$21:V270)+V$16&lt;0.000001,0,IF($C271&gt;='H-32A-WP06 - Debt Service'!S$25,'H-32A-WP06 - Debt Service'!S$28/12,0)),"-")</f>
        <v>0</v>
      </c>
      <c r="W271" s="359">
        <f>IFERROR(IF(-SUM(W$21:W270)+W$16&lt;0.000001,0,IF($C271&gt;='H-32A-WP06 - Debt Service'!T$25,'H-32A-WP06 - Debt Service'!T$28/12,0)),"-")</f>
        <v>0</v>
      </c>
      <c r="X271" s="359">
        <f>IFERROR(IF(-SUM(X$21:X270)+X$16&lt;0.000001,0,IF($C271&gt;='H-32A-WP06 - Debt Service'!U$25,'H-32A-WP06 - Debt Service'!U$28/12,0)),"-")</f>
        <v>0</v>
      </c>
      <c r="Y271" s="359">
        <f>IFERROR(IF(-SUM(Y$21:Y270)+Y$16&lt;0.000001,0,IF($C271&gt;='H-32A-WP06 - Debt Service'!W$25,'H-32A-WP06 - Debt Service'!V$28/12,0)),"-")</f>
        <v>0</v>
      </c>
      <c r="Z271" s="359">
        <f>IFERROR(IF(-SUM(Z$21:Z270)+Z$16&lt;0.000001,0,IF($C271&gt;='H-32A-WP06 - Debt Service'!W$25,'H-32A-WP06 - Debt Service'!W$28/12,0)),"-")</f>
        <v>0</v>
      </c>
      <c r="AA271" s="359">
        <f>IFERROR(IF(-SUM(AA$21:AA270)+AA$16&lt;0.000001,0,IF($C271&gt;='H-32A-WP06 - Debt Service'!Y$25,'H-32A-WP06 - Debt Service'!X$28/12,0)),"-")</f>
        <v>0</v>
      </c>
      <c r="AB271" s="359">
        <f>IFERROR(IF(-SUM(AB$21:AB270)+AB$16&lt;0.000001,0,IF($C271&gt;='H-32A-WP06 - Debt Service'!Y$25,'H-32A-WP06 - Debt Service'!Y$28/12,0)),"-")</f>
        <v>0</v>
      </c>
      <c r="AC271" s="359">
        <f>IFERROR(IF(-SUM(AC$21:AC270)+AC$16&lt;0.000001,0,IF($C271&gt;='H-32A-WP06 - Debt Service'!Z$25,'H-32A-WP06 - Debt Service'!Z$28/12,0)),"-")</f>
        <v>0</v>
      </c>
      <c r="AD271" s="359">
        <f>IFERROR(IF(-SUM(AD$21:AD270)+AD$16&lt;0.000001,0,IF($C271&gt;='H-32A-WP06 - Debt Service'!AB$25,'H-32A-WP06 - Debt Service'!AA$28/12,0)),"-")</f>
        <v>0</v>
      </c>
      <c r="AE271" s="359">
        <f>IFERROR(IF(-SUM(AE$21:AE270)+AE$16&lt;0.000001,0,IF($C271&gt;='H-32A-WP06 - Debt Service'!AC$25,'H-32A-WP06 - Debt Service'!AB$28/12,0)),"-")</f>
        <v>0</v>
      </c>
      <c r="AF271" s="359">
        <f>IFERROR(IF(-SUM(AF$21:AF270)+AF$16&lt;0.000001,0,IF($C271&gt;='H-32A-WP06 - Debt Service'!AD$25,'H-32A-WP06 - Debt Service'!AC$28/12,0)),"-")</f>
        <v>0</v>
      </c>
    </row>
    <row r="272" spans="2:32">
      <c r="B272" s="351">
        <f t="shared" si="13"/>
        <v>2039</v>
      </c>
      <c r="C272" s="368">
        <f t="shared" si="15"/>
        <v>51105</v>
      </c>
      <c r="D272" s="368"/>
      <c r="E272" s="359">
        <f>IFERROR(IF(-SUM(E$33:E271)+E$16&lt;0.000001,0,IF($C272&gt;='H-32A-WP06 - Debt Service'!C$25,'H-32A-WP06 - Debt Service'!C$28/12,0)),"-")</f>
        <v>0</v>
      </c>
      <c r="F272" s="359">
        <f>IFERROR(IF(-SUM(F$33:F271)+F$16&lt;0.000001,0,IF($C272&gt;='H-32A-WP06 - Debt Service'!D$25,'H-32A-WP06 - Debt Service'!D$28/12,0)),"-")</f>
        <v>0</v>
      </c>
      <c r="G272" s="359">
        <f>IFERROR(IF(-SUM(G$33:G271)+G$16&lt;0.000001,0,IF($C272&gt;='H-32A-WP06 - Debt Service'!E$25,'H-32A-WP06 - Debt Service'!E$28/12,0)),"-")</f>
        <v>0</v>
      </c>
      <c r="H272" s="359">
        <f>IFERROR(IF(-SUM(H$21:H271)+H$16&lt;0.000001,0,IF($C272&gt;='H-32A-WP06 - Debt Service'!F$25,'H-32A-WP06 - Debt Service'!F$28/12,0)),"-")</f>
        <v>0</v>
      </c>
      <c r="I272" s="359">
        <f>IFERROR(IF(-SUM(I$21:I271)+I$16&lt;0.000001,0,IF($C272&gt;='H-32A-WP06 - Debt Service'!G$25,'H-32A-WP06 - Debt Service'!G$28/12,0)),"-")</f>
        <v>0</v>
      </c>
      <c r="J272" s="359">
        <f>IFERROR(IF(-SUM(J$21:J271)+J$16&lt;0.000001,0,IF($C272&gt;='H-32A-WP06 - Debt Service'!H$25,'H-32A-WP06 - Debt Service'!H$28/12,0)),"-")</f>
        <v>0</v>
      </c>
      <c r="K272" s="359">
        <f>IFERROR(IF(-SUM(K$21:K271)+K$16&lt;0.000001,0,IF($C272&gt;='H-32A-WP06 - Debt Service'!I$25,'H-32A-WP06 - Debt Service'!I$28/12,0)),"-")</f>
        <v>0</v>
      </c>
      <c r="L272" s="359">
        <f>IFERROR(IF(-SUM(L$21:L271)+L$16&lt;0.000001,0,IF($C272&gt;='H-32A-WP06 - Debt Service'!J$25,'H-32A-WP06 - Debt Service'!J$28/12,0)),"-")</f>
        <v>0</v>
      </c>
      <c r="M272" s="359">
        <f>IFERROR(IF(-SUM(M$21:M271)+M$16&lt;0.000001,0,IF($C272&gt;='H-32A-WP06 - Debt Service'!K$25,'H-32A-WP06 - Debt Service'!K$28/12,0)),"-")</f>
        <v>0</v>
      </c>
      <c r="N272" s="359">
        <f>IFERROR(IF(-SUM(N$21:N271)+N$16&lt;0.000001,0,IF($C272&gt;='H-32A-WP06 - Debt Service'!L$25,'H-32A-WP06 - Debt Service'!L$28/12,0)),"-")</f>
        <v>0</v>
      </c>
      <c r="O272" s="359">
        <f>IFERROR(IF(-SUM(O$21:O271)+O$16&lt;0.000001,0,IF($C272&gt;='H-32A-WP06 - Debt Service'!M$25,'H-32A-WP06 - Debt Service'!M$28/12,0)),"-")</f>
        <v>0</v>
      </c>
      <c r="P272" s="359">
        <f>IFERROR(IF(-SUM(P$21:P271)+P$16&lt;0.000001,0,IF($C272&gt;='H-32A-WP06 - Debt Service'!N$25,'H-32A-WP06 - Debt Service'!N$28/12,0)),"-")</f>
        <v>0</v>
      </c>
      <c r="Q272" s="449"/>
      <c r="R272" s="351">
        <f t="shared" si="14"/>
        <v>2039</v>
      </c>
      <c r="S272" s="368">
        <f t="shared" si="16"/>
        <v>51105</v>
      </c>
      <c r="T272" s="368"/>
      <c r="U272" s="359">
        <f>IFERROR(IF(-SUM(U$33:U271)+U$16&lt;0.000001,0,IF($C272&gt;='H-32A-WP06 - Debt Service'!R$25,'H-32A-WP06 - Debt Service'!R$28/12,0)),"-")</f>
        <v>0</v>
      </c>
      <c r="V272" s="359">
        <f>IFERROR(IF(-SUM(V$21:V271)+V$16&lt;0.000001,0,IF($C272&gt;='H-32A-WP06 - Debt Service'!S$25,'H-32A-WP06 - Debt Service'!S$28/12,0)),"-")</f>
        <v>0</v>
      </c>
      <c r="W272" s="359">
        <f>IFERROR(IF(-SUM(W$21:W271)+W$16&lt;0.000001,0,IF($C272&gt;='H-32A-WP06 - Debt Service'!T$25,'H-32A-WP06 - Debt Service'!T$28/12,0)),"-")</f>
        <v>0</v>
      </c>
      <c r="X272" s="359">
        <f>IFERROR(IF(-SUM(X$21:X271)+X$16&lt;0.000001,0,IF($C272&gt;='H-32A-WP06 - Debt Service'!U$25,'H-32A-WP06 - Debt Service'!U$28/12,0)),"-")</f>
        <v>0</v>
      </c>
      <c r="Y272" s="359">
        <f>IFERROR(IF(-SUM(Y$21:Y271)+Y$16&lt;0.000001,0,IF($C272&gt;='H-32A-WP06 - Debt Service'!W$25,'H-32A-WP06 - Debt Service'!V$28/12,0)),"-")</f>
        <v>0</v>
      </c>
      <c r="Z272" s="359">
        <f>IFERROR(IF(-SUM(Z$21:Z271)+Z$16&lt;0.000001,0,IF($C272&gt;='H-32A-WP06 - Debt Service'!W$25,'H-32A-WP06 - Debt Service'!W$28/12,0)),"-")</f>
        <v>0</v>
      </c>
      <c r="AA272" s="359">
        <f>IFERROR(IF(-SUM(AA$21:AA271)+AA$16&lt;0.000001,0,IF($C272&gt;='H-32A-WP06 - Debt Service'!Y$25,'H-32A-WP06 - Debt Service'!X$28/12,0)),"-")</f>
        <v>0</v>
      </c>
      <c r="AB272" s="359">
        <f>IFERROR(IF(-SUM(AB$21:AB271)+AB$16&lt;0.000001,0,IF($C272&gt;='H-32A-WP06 - Debt Service'!Y$25,'H-32A-WP06 - Debt Service'!Y$28/12,0)),"-")</f>
        <v>0</v>
      </c>
      <c r="AC272" s="359">
        <f>IFERROR(IF(-SUM(AC$21:AC271)+AC$16&lt;0.000001,0,IF($C272&gt;='H-32A-WP06 - Debt Service'!Z$25,'H-32A-WP06 - Debt Service'!Z$28/12,0)),"-")</f>
        <v>0</v>
      </c>
      <c r="AD272" s="359">
        <f>IFERROR(IF(-SUM(AD$21:AD271)+AD$16&lt;0.000001,0,IF($C272&gt;='H-32A-WP06 - Debt Service'!AB$25,'H-32A-WP06 - Debt Service'!AA$28/12,0)),"-")</f>
        <v>0</v>
      </c>
      <c r="AE272" s="359">
        <f>IFERROR(IF(-SUM(AE$21:AE271)+AE$16&lt;0.000001,0,IF($C272&gt;='H-32A-WP06 - Debt Service'!AC$25,'H-32A-WP06 - Debt Service'!AB$28/12,0)),"-")</f>
        <v>0</v>
      </c>
      <c r="AF272" s="359">
        <f>IFERROR(IF(-SUM(AF$21:AF271)+AF$16&lt;0.000001,0,IF($C272&gt;='H-32A-WP06 - Debt Service'!AD$25,'H-32A-WP06 - Debt Service'!AC$28/12,0)),"-")</f>
        <v>0</v>
      </c>
    </row>
    <row r="273" spans="2:32">
      <c r="B273" s="351">
        <f t="shared" si="13"/>
        <v>2040</v>
      </c>
      <c r="C273" s="368">
        <f t="shared" si="15"/>
        <v>51136</v>
      </c>
      <c r="D273" s="368"/>
      <c r="E273" s="359">
        <f>IFERROR(IF(-SUM(E$33:E272)+E$16&lt;0.000001,0,IF($C273&gt;='H-32A-WP06 - Debt Service'!C$25,'H-32A-WP06 - Debt Service'!C$28/12,0)),"-")</f>
        <v>0</v>
      </c>
      <c r="F273" s="359">
        <f>IFERROR(IF(-SUM(F$33:F272)+F$16&lt;0.000001,0,IF($C273&gt;='H-32A-WP06 - Debt Service'!D$25,'H-32A-WP06 - Debt Service'!D$28/12,0)),"-")</f>
        <v>0</v>
      </c>
      <c r="G273" s="359">
        <f>IFERROR(IF(-SUM(G$33:G272)+G$16&lt;0.000001,0,IF($C273&gt;='H-32A-WP06 - Debt Service'!E$25,'H-32A-WP06 - Debt Service'!E$28/12,0)),"-")</f>
        <v>0</v>
      </c>
      <c r="H273" s="359">
        <f>IFERROR(IF(-SUM(H$21:H272)+H$16&lt;0.000001,0,IF($C273&gt;='H-32A-WP06 - Debt Service'!F$25,'H-32A-WP06 - Debt Service'!F$28/12,0)),"-")</f>
        <v>0</v>
      </c>
      <c r="I273" s="359">
        <f>IFERROR(IF(-SUM(I$21:I272)+I$16&lt;0.000001,0,IF($C273&gt;='H-32A-WP06 - Debt Service'!G$25,'H-32A-WP06 - Debt Service'!G$28/12,0)),"-")</f>
        <v>0</v>
      </c>
      <c r="J273" s="359">
        <f>IFERROR(IF(-SUM(J$21:J272)+J$16&lt;0.000001,0,IF($C273&gt;='H-32A-WP06 - Debt Service'!H$25,'H-32A-WP06 - Debt Service'!H$28/12,0)),"-")</f>
        <v>0</v>
      </c>
      <c r="K273" s="359">
        <f>IFERROR(IF(-SUM(K$21:K272)+K$16&lt;0.000001,0,IF($C273&gt;='H-32A-WP06 - Debt Service'!I$25,'H-32A-WP06 - Debt Service'!I$28/12,0)),"-")</f>
        <v>0</v>
      </c>
      <c r="L273" s="359">
        <f>IFERROR(IF(-SUM(L$21:L272)+L$16&lt;0.000001,0,IF($C273&gt;='H-32A-WP06 - Debt Service'!J$25,'H-32A-WP06 - Debt Service'!J$28/12,0)),"-")</f>
        <v>0</v>
      </c>
      <c r="M273" s="359">
        <f>IFERROR(IF(-SUM(M$21:M272)+M$16&lt;0.000001,0,IF($C273&gt;='H-32A-WP06 - Debt Service'!K$25,'H-32A-WP06 - Debt Service'!K$28/12,0)),"-")</f>
        <v>0</v>
      </c>
      <c r="N273" s="359">
        <f>IFERROR(IF(-SUM(N$21:N272)+N$16&lt;0.000001,0,IF($C273&gt;='H-32A-WP06 - Debt Service'!L$25,'H-32A-WP06 - Debt Service'!L$28/12,0)),"-")</f>
        <v>0</v>
      </c>
      <c r="O273" s="359">
        <f>IFERROR(IF(-SUM(O$21:O272)+O$16&lt;0.000001,0,IF($C273&gt;='H-32A-WP06 - Debt Service'!M$25,'H-32A-WP06 - Debt Service'!M$28/12,0)),"-")</f>
        <v>0</v>
      </c>
      <c r="P273" s="359">
        <f>IFERROR(IF(-SUM(P$21:P272)+P$16&lt;0.000001,0,IF($C273&gt;='H-32A-WP06 - Debt Service'!N$25,'H-32A-WP06 - Debt Service'!N$28/12,0)),"-")</f>
        <v>0</v>
      </c>
      <c r="Q273" s="449"/>
      <c r="R273" s="351">
        <f t="shared" si="14"/>
        <v>2040</v>
      </c>
      <c r="S273" s="368">
        <f t="shared" si="16"/>
        <v>51136</v>
      </c>
      <c r="T273" s="368"/>
      <c r="U273" s="359">
        <f>IFERROR(IF(-SUM(U$33:U272)+U$16&lt;0.000001,0,IF($C273&gt;='H-32A-WP06 - Debt Service'!R$25,'H-32A-WP06 - Debt Service'!R$28/12,0)),"-")</f>
        <v>0</v>
      </c>
      <c r="V273" s="359">
        <f>IFERROR(IF(-SUM(V$21:V272)+V$16&lt;0.000001,0,IF($C273&gt;='H-32A-WP06 - Debt Service'!S$25,'H-32A-WP06 - Debt Service'!S$28/12,0)),"-")</f>
        <v>0</v>
      </c>
      <c r="W273" s="359">
        <f>IFERROR(IF(-SUM(W$21:W272)+W$16&lt;0.000001,0,IF($C273&gt;='H-32A-WP06 - Debt Service'!T$25,'H-32A-WP06 - Debt Service'!T$28/12,0)),"-")</f>
        <v>0</v>
      </c>
      <c r="X273" s="359">
        <f>IFERROR(IF(-SUM(X$21:X272)+X$16&lt;0.000001,0,IF($C273&gt;='H-32A-WP06 - Debt Service'!U$25,'H-32A-WP06 - Debt Service'!U$28/12,0)),"-")</f>
        <v>0</v>
      </c>
      <c r="Y273" s="359">
        <f>IFERROR(IF(-SUM(Y$21:Y272)+Y$16&lt;0.000001,0,IF($C273&gt;='H-32A-WP06 - Debt Service'!W$25,'H-32A-WP06 - Debt Service'!V$28/12,0)),"-")</f>
        <v>0</v>
      </c>
      <c r="Z273" s="359">
        <f>IFERROR(IF(-SUM(Z$21:Z272)+Z$16&lt;0.000001,0,IF($C273&gt;='H-32A-WP06 - Debt Service'!W$25,'H-32A-WP06 - Debt Service'!W$28/12,0)),"-")</f>
        <v>0</v>
      </c>
      <c r="AA273" s="359">
        <f>IFERROR(IF(-SUM(AA$21:AA272)+AA$16&lt;0.000001,0,IF($C273&gt;='H-32A-WP06 - Debt Service'!Y$25,'H-32A-WP06 - Debt Service'!X$28/12,0)),"-")</f>
        <v>0</v>
      </c>
      <c r="AB273" s="359">
        <f>IFERROR(IF(-SUM(AB$21:AB272)+AB$16&lt;0.000001,0,IF($C273&gt;='H-32A-WP06 - Debt Service'!Y$25,'H-32A-WP06 - Debt Service'!Y$28/12,0)),"-")</f>
        <v>0</v>
      </c>
      <c r="AC273" s="359">
        <f>IFERROR(IF(-SUM(AC$21:AC272)+AC$16&lt;0.000001,0,IF($C273&gt;='H-32A-WP06 - Debt Service'!Z$25,'H-32A-WP06 - Debt Service'!Z$28/12,0)),"-")</f>
        <v>0</v>
      </c>
      <c r="AD273" s="359">
        <f>IFERROR(IF(-SUM(AD$21:AD272)+AD$16&lt;0.000001,0,IF($C273&gt;='H-32A-WP06 - Debt Service'!AB$25,'H-32A-WP06 - Debt Service'!AA$28/12,0)),"-")</f>
        <v>0</v>
      </c>
      <c r="AE273" s="359">
        <f>IFERROR(IF(-SUM(AE$21:AE272)+AE$16&lt;0.000001,0,IF($C273&gt;='H-32A-WP06 - Debt Service'!AC$25,'H-32A-WP06 - Debt Service'!AB$28/12,0)),"-")</f>
        <v>0</v>
      </c>
      <c r="AF273" s="359">
        <f>IFERROR(IF(-SUM(AF$21:AF272)+AF$16&lt;0.000001,0,IF($C273&gt;='H-32A-WP06 - Debt Service'!AD$25,'H-32A-WP06 - Debt Service'!AC$28/12,0)),"-")</f>
        <v>0</v>
      </c>
    </row>
    <row r="274" spans="2:32">
      <c r="B274" s="351">
        <f t="shared" si="13"/>
        <v>2040</v>
      </c>
      <c r="C274" s="368">
        <f t="shared" si="15"/>
        <v>51167</v>
      </c>
      <c r="D274" s="368"/>
      <c r="E274" s="359">
        <f>IFERROR(IF(-SUM(E$33:E273)+E$16&lt;0.000001,0,IF($C274&gt;='H-32A-WP06 - Debt Service'!C$25,'H-32A-WP06 - Debt Service'!C$28/12,0)),"-")</f>
        <v>0</v>
      </c>
      <c r="F274" s="359">
        <f>IFERROR(IF(-SUM(F$33:F273)+F$16&lt;0.000001,0,IF($C274&gt;='H-32A-WP06 - Debt Service'!D$25,'H-32A-WP06 - Debt Service'!D$28/12,0)),"-")</f>
        <v>0</v>
      </c>
      <c r="G274" s="359">
        <f>IFERROR(IF(-SUM(G$33:G273)+G$16&lt;0.000001,0,IF($C274&gt;='H-32A-WP06 - Debt Service'!E$25,'H-32A-WP06 - Debt Service'!E$28/12,0)),"-")</f>
        <v>0</v>
      </c>
      <c r="H274" s="359">
        <f>IFERROR(IF(-SUM(H$21:H273)+H$16&lt;0.000001,0,IF($C274&gt;='H-32A-WP06 - Debt Service'!F$25,'H-32A-WP06 - Debt Service'!F$28/12,0)),"-")</f>
        <v>0</v>
      </c>
      <c r="I274" s="359">
        <f>IFERROR(IF(-SUM(I$21:I273)+I$16&lt;0.000001,0,IF($C274&gt;='H-32A-WP06 - Debt Service'!G$25,'H-32A-WP06 - Debt Service'!G$28/12,0)),"-")</f>
        <v>0</v>
      </c>
      <c r="J274" s="359">
        <f>IFERROR(IF(-SUM(J$21:J273)+J$16&lt;0.000001,0,IF($C274&gt;='H-32A-WP06 - Debt Service'!H$25,'H-32A-WP06 - Debt Service'!H$28/12,0)),"-")</f>
        <v>0</v>
      </c>
      <c r="K274" s="359">
        <f>IFERROR(IF(-SUM(K$21:K273)+K$16&lt;0.000001,0,IF($C274&gt;='H-32A-WP06 - Debt Service'!I$25,'H-32A-WP06 - Debt Service'!I$28/12,0)),"-")</f>
        <v>0</v>
      </c>
      <c r="L274" s="359">
        <f>IFERROR(IF(-SUM(L$21:L273)+L$16&lt;0.000001,0,IF($C274&gt;='H-32A-WP06 - Debt Service'!J$25,'H-32A-WP06 - Debt Service'!J$28/12,0)),"-")</f>
        <v>0</v>
      </c>
      <c r="M274" s="359">
        <f>IFERROR(IF(-SUM(M$21:M273)+M$16&lt;0.000001,0,IF($C274&gt;='H-32A-WP06 - Debt Service'!K$25,'H-32A-WP06 - Debt Service'!K$28/12,0)),"-")</f>
        <v>0</v>
      </c>
      <c r="N274" s="359">
        <f>IFERROR(IF(-SUM(N$21:N273)+N$16&lt;0.000001,0,IF($C274&gt;='H-32A-WP06 - Debt Service'!L$25,'H-32A-WP06 - Debt Service'!L$28/12,0)),"-")</f>
        <v>0</v>
      </c>
      <c r="O274" s="359">
        <f>IFERROR(IF(-SUM(O$21:O273)+O$16&lt;0.000001,0,IF($C274&gt;='H-32A-WP06 - Debt Service'!M$25,'H-32A-WP06 - Debt Service'!M$28/12,0)),"-")</f>
        <v>0</v>
      </c>
      <c r="P274" s="359">
        <f>IFERROR(IF(-SUM(P$21:P273)+P$16&lt;0.000001,0,IF($C274&gt;='H-32A-WP06 - Debt Service'!N$25,'H-32A-WP06 - Debt Service'!N$28/12,0)),"-")</f>
        <v>0</v>
      </c>
      <c r="Q274" s="449"/>
      <c r="R274" s="351">
        <f t="shared" si="14"/>
        <v>2040</v>
      </c>
      <c r="S274" s="368">
        <f t="shared" si="16"/>
        <v>51167</v>
      </c>
      <c r="T274" s="368"/>
      <c r="U274" s="359">
        <f>IFERROR(IF(-SUM(U$33:U273)+U$16&lt;0.000001,0,IF($C274&gt;='H-32A-WP06 - Debt Service'!R$25,'H-32A-WP06 - Debt Service'!R$28/12,0)),"-")</f>
        <v>0</v>
      </c>
      <c r="V274" s="359">
        <f>IFERROR(IF(-SUM(V$21:V273)+V$16&lt;0.000001,0,IF($C274&gt;='H-32A-WP06 - Debt Service'!S$25,'H-32A-WP06 - Debt Service'!S$28/12,0)),"-")</f>
        <v>0</v>
      </c>
      <c r="W274" s="359">
        <f>IFERROR(IF(-SUM(W$21:W273)+W$16&lt;0.000001,0,IF($C274&gt;='H-32A-WP06 - Debt Service'!T$25,'H-32A-WP06 - Debt Service'!T$28/12,0)),"-")</f>
        <v>0</v>
      </c>
      <c r="X274" s="359">
        <f>IFERROR(IF(-SUM(X$21:X273)+X$16&lt;0.000001,0,IF($C274&gt;='H-32A-WP06 - Debt Service'!U$25,'H-32A-WP06 - Debt Service'!U$28/12,0)),"-")</f>
        <v>0</v>
      </c>
      <c r="Y274" s="359">
        <f>IFERROR(IF(-SUM(Y$21:Y273)+Y$16&lt;0.000001,0,IF($C274&gt;='H-32A-WP06 - Debt Service'!W$25,'H-32A-WP06 - Debt Service'!V$28/12,0)),"-")</f>
        <v>0</v>
      </c>
      <c r="Z274" s="359">
        <f>IFERROR(IF(-SUM(Z$21:Z273)+Z$16&lt;0.000001,0,IF($C274&gt;='H-32A-WP06 - Debt Service'!W$25,'H-32A-WP06 - Debt Service'!W$28/12,0)),"-")</f>
        <v>0</v>
      </c>
      <c r="AA274" s="359">
        <f>IFERROR(IF(-SUM(AA$21:AA273)+AA$16&lt;0.000001,0,IF($C274&gt;='H-32A-WP06 - Debt Service'!Y$25,'H-32A-WP06 - Debt Service'!X$28/12,0)),"-")</f>
        <v>0</v>
      </c>
      <c r="AB274" s="359">
        <f>IFERROR(IF(-SUM(AB$21:AB273)+AB$16&lt;0.000001,0,IF($C274&gt;='H-32A-WP06 - Debt Service'!Y$25,'H-32A-WP06 - Debt Service'!Y$28/12,0)),"-")</f>
        <v>0</v>
      </c>
      <c r="AC274" s="359">
        <f>IFERROR(IF(-SUM(AC$21:AC273)+AC$16&lt;0.000001,0,IF($C274&gt;='H-32A-WP06 - Debt Service'!Z$25,'H-32A-WP06 - Debt Service'!Z$28/12,0)),"-")</f>
        <v>0</v>
      </c>
      <c r="AD274" s="359">
        <f>IFERROR(IF(-SUM(AD$21:AD273)+AD$16&lt;0.000001,0,IF($C274&gt;='H-32A-WP06 - Debt Service'!AB$25,'H-32A-WP06 - Debt Service'!AA$28/12,0)),"-")</f>
        <v>0</v>
      </c>
      <c r="AE274" s="359">
        <f>IFERROR(IF(-SUM(AE$21:AE273)+AE$16&lt;0.000001,0,IF($C274&gt;='H-32A-WP06 - Debt Service'!AC$25,'H-32A-WP06 - Debt Service'!AB$28/12,0)),"-")</f>
        <v>0</v>
      </c>
      <c r="AF274" s="359">
        <f>IFERROR(IF(-SUM(AF$21:AF273)+AF$16&lt;0.000001,0,IF($C274&gt;='H-32A-WP06 - Debt Service'!AD$25,'H-32A-WP06 - Debt Service'!AC$28/12,0)),"-")</f>
        <v>0</v>
      </c>
    </row>
    <row r="275" spans="2:32">
      <c r="B275" s="351">
        <f t="shared" si="13"/>
        <v>2040</v>
      </c>
      <c r="C275" s="368">
        <f t="shared" si="15"/>
        <v>51196</v>
      </c>
      <c r="D275" s="368"/>
      <c r="E275" s="359">
        <f>IFERROR(IF(-SUM(E$33:E274)+E$16&lt;0.000001,0,IF($C275&gt;='H-32A-WP06 - Debt Service'!C$25,'H-32A-WP06 - Debt Service'!C$28/12,0)),"-")</f>
        <v>0</v>
      </c>
      <c r="F275" s="359">
        <f>IFERROR(IF(-SUM(F$33:F274)+F$16&lt;0.000001,0,IF($C275&gt;='H-32A-WP06 - Debt Service'!D$25,'H-32A-WP06 - Debt Service'!D$28/12,0)),"-")</f>
        <v>0</v>
      </c>
      <c r="G275" s="359">
        <f>IFERROR(IF(-SUM(G$33:G274)+G$16&lt;0.000001,0,IF($C275&gt;='H-32A-WP06 - Debt Service'!E$25,'H-32A-WP06 - Debt Service'!E$28/12,0)),"-")</f>
        <v>0</v>
      </c>
      <c r="H275" s="359">
        <f>IFERROR(IF(-SUM(H$21:H274)+H$16&lt;0.000001,0,IF($C275&gt;='H-32A-WP06 - Debt Service'!F$25,'H-32A-WP06 - Debt Service'!F$28/12,0)),"-")</f>
        <v>0</v>
      </c>
      <c r="I275" s="359">
        <f>IFERROR(IF(-SUM(I$21:I274)+I$16&lt;0.000001,0,IF($C275&gt;='H-32A-WP06 - Debt Service'!G$25,'H-32A-WP06 - Debt Service'!G$28/12,0)),"-")</f>
        <v>0</v>
      </c>
      <c r="J275" s="359">
        <f>IFERROR(IF(-SUM(J$21:J274)+J$16&lt;0.000001,0,IF($C275&gt;='H-32A-WP06 - Debt Service'!H$25,'H-32A-WP06 - Debt Service'!H$28/12,0)),"-")</f>
        <v>0</v>
      </c>
      <c r="K275" s="359">
        <f>IFERROR(IF(-SUM(K$21:K274)+K$16&lt;0.000001,0,IF($C275&gt;='H-32A-WP06 - Debt Service'!I$25,'H-32A-WP06 - Debt Service'!I$28/12,0)),"-")</f>
        <v>0</v>
      </c>
      <c r="L275" s="359">
        <f>IFERROR(IF(-SUM(L$21:L274)+L$16&lt;0.000001,0,IF($C275&gt;='H-32A-WP06 - Debt Service'!J$25,'H-32A-WP06 - Debt Service'!J$28/12,0)),"-")</f>
        <v>0</v>
      </c>
      <c r="M275" s="359">
        <f>IFERROR(IF(-SUM(M$21:M274)+M$16&lt;0.000001,0,IF($C275&gt;='H-32A-WP06 - Debt Service'!K$25,'H-32A-WP06 - Debt Service'!K$28/12,0)),"-")</f>
        <v>0</v>
      </c>
      <c r="N275" s="359">
        <f>IFERROR(IF(-SUM(N$21:N274)+N$16&lt;0.000001,0,IF($C275&gt;='H-32A-WP06 - Debt Service'!L$25,'H-32A-WP06 - Debt Service'!L$28/12,0)),"-")</f>
        <v>0</v>
      </c>
      <c r="O275" s="359">
        <f>IFERROR(IF(-SUM(O$21:O274)+O$16&lt;0.000001,0,IF($C275&gt;='H-32A-WP06 - Debt Service'!M$25,'H-32A-WP06 - Debt Service'!M$28/12,0)),"-")</f>
        <v>0</v>
      </c>
      <c r="P275" s="359">
        <f>IFERROR(IF(-SUM(P$21:P274)+P$16&lt;0.000001,0,IF($C275&gt;='H-32A-WP06 - Debt Service'!N$25,'H-32A-WP06 - Debt Service'!N$28/12,0)),"-")</f>
        <v>0</v>
      </c>
      <c r="Q275" s="449"/>
      <c r="R275" s="351">
        <f t="shared" si="14"/>
        <v>2040</v>
      </c>
      <c r="S275" s="368">
        <f t="shared" si="16"/>
        <v>51196</v>
      </c>
      <c r="T275" s="368"/>
      <c r="U275" s="359">
        <f>IFERROR(IF(-SUM(U$33:U274)+U$16&lt;0.000001,0,IF($C275&gt;='H-32A-WP06 - Debt Service'!R$25,'H-32A-WP06 - Debt Service'!R$28/12,0)),"-")</f>
        <v>0</v>
      </c>
      <c r="V275" s="359">
        <f>IFERROR(IF(-SUM(V$21:V274)+V$16&lt;0.000001,0,IF($C275&gt;='H-32A-WP06 - Debt Service'!S$25,'H-32A-WP06 - Debt Service'!S$28/12,0)),"-")</f>
        <v>0</v>
      </c>
      <c r="W275" s="359">
        <f>IFERROR(IF(-SUM(W$21:W274)+W$16&lt;0.000001,0,IF($C275&gt;='H-32A-WP06 - Debt Service'!T$25,'H-32A-WP06 - Debt Service'!T$28/12,0)),"-")</f>
        <v>0</v>
      </c>
      <c r="X275" s="359">
        <f>IFERROR(IF(-SUM(X$21:X274)+X$16&lt;0.000001,0,IF($C275&gt;='H-32A-WP06 - Debt Service'!U$25,'H-32A-WP06 - Debt Service'!U$28/12,0)),"-")</f>
        <v>0</v>
      </c>
      <c r="Y275" s="359">
        <f>IFERROR(IF(-SUM(Y$21:Y274)+Y$16&lt;0.000001,0,IF($C275&gt;='H-32A-WP06 - Debt Service'!W$25,'H-32A-WP06 - Debt Service'!V$28/12,0)),"-")</f>
        <v>0</v>
      </c>
      <c r="Z275" s="359">
        <f>IFERROR(IF(-SUM(Z$21:Z274)+Z$16&lt;0.000001,0,IF($C275&gt;='H-32A-WP06 - Debt Service'!W$25,'H-32A-WP06 - Debt Service'!W$28/12,0)),"-")</f>
        <v>0</v>
      </c>
      <c r="AA275" s="359">
        <f>IFERROR(IF(-SUM(AA$21:AA274)+AA$16&lt;0.000001,0,IF($C275&gt;='H-32A-WP06 - Debt Service'!Y$25,'H-32A-WP06 - Debt Service'!X$28/12,0)),"-")</f>
        <v>0</v>
      </c>
      <c r="AB275" s="359">
        <f>IFERROR(IF(-SUM(AB$21:AB274)+AB$16&lt;0.000001,0,IF($C275&gt;='H-32A-WP06 - Debt Service'!Y$25,'H-32A-WP06 - Debt Service'!Y$28/12,0)),"-")</f>
        <v>0</v>
      </c>
      <c r="AC275" s="359">
        <f>IFERROR(IF(-SUM(AC$21:AC274)+AC$16&lt;0.000001,0,IF($C275&gt;='H-32A-WP06 - Debt Service'!Z$25,'H-32A-WP06 - Debt Service'!Z$28/12,0)),"-")</f>
        <v>0</v>
      </c>
      <c r="AD275" s="359">
        <f>IFERROR(IF(-SUM(AD$21:AD274)+AD$16&lt;0.000001,0,IF($C275&gt;='H-32A-WP06 - Debt Service'!AB$25,'H-32A-WP06 - Debt Service'!AA$28/12,0)),"-")</f>
        <v>0</v>
      </c>
      <c r="AE275" s="359">
        <f>IFERROR(IF(-SUM(AE$21:AE274)+AE$16&lt;0.000001,0,IF($C275&gt;='H-32A-WP06 - Debt Service'!AC$25,'H-32A-WP06 - Debt Service'!AB$28/12,0)),"-")</f>
        <v>0</v>
      </c>
      <c r="AF275" s="359">
        <f>IFERROR(IF(-SUM(AF$21:AF274)+AF$16&lt;0.000001,0,IF($C275&gt;='H-32A-WP06 - Debt Service'!AD$25,'H-32A-WP06 - Debt Service'!AC$28/12,0)),"-")</f>
        <v>0</v>
      </c>
    </row>
    <row r="276" spans="2:32">
      <c r="B276" s="351">
        <f t="shared" si="13"/>
        <v>2040</v>
      </c>
      <c r="C276" s="368">
        <f t="shared" si="15"/>
        <v>51227</v>
      </c>
      <c r="D276" s="368"/>
      <c r="E276" s="359">
        <f>IFERROR(IF(-SUM(E$33:E275)+E$16&lt;0.000001,0,IF($C276&gt;='H-32A-WP06 - Debt Service'!C$25,'H-32A-WP06 - Debt Service'!C$28/12,0)),"-")</f>
        <v>0</v>
      </c>
      <c r="F276" s="359">
        <f>IFERROR(IF(-SUM(F$33:F275)+F$16&lt;0.000001,0,IF($C276&gt;='H-32A-WP06 - Debt Service'!D$25,'H-32A-WP06 - Debt Service'!D$28/12,0)),"-")</f>
        <v>0</v>
      </c>
      <c r="G276" s="359">
        <f>IFERROR(IF(-SUM(G$33:G275)+G$16&lt;0.000001,0,IF($C276&gt;='H-32A-WP06 - Debt Service'!E$25,'H-32A-WP06 - Debt Service'!E$28/12,0)),"-")</f>
        <v>0</v>
      </c>
      <c r="H276" s="359">
        <f>IFERROR(IF(-SUM(H$21:H275)+H$16&lt;0.000001,0,IF($C276&gt;='H-32A-WP06 - Debt Service'!F$25,'H-32A-WP06 - Debt Service'!F$28/12,0)),"-")</f>
        <v>0</v>
      </c>
      <c r="I276" s="359">
        <f>IFERROR(IF(-SUM(I$21:I275)+I$16&lt;0.000001,0,IF($C276&gt;='H-32A-WP06 - Debt Service'!G$25,'H-32A-WP06 - Debt Service'!G$28/12,0)),"-")</f>
        <v>0</v>
      </c>
      <c r="J276" s="359">
        <f>IFERROR(IF(-SUM(J$21:J275)+J$16&lt;0.000001,0,IF($C276&gt;='H-32A-WP06 - Debt Service'!H$25,'H-32A-WP06 - Debt Service'!H$28/12,0)),"-")</f>
        <v>0</v>
      </c>
      <c r="K276" s="359">
        <f>IFERROR(IF(-SUM(K$21:K275)+K$16&lt;0.000001,0,IF($C276&gt;='H-32A-WP06 - Debt Service'!I$25,'H-32A-WP06 - Debt Service'!I$28/12,0)),"-")</f>
        <v>0</v>
      </c>
      <c r="L276" s="359">
        <f>IFERROR(IF(-SUM(L$21:L275)+L$16&lt;0.000001,0,IF($C276&gt;='H-32A-WP06 - Debt Service'!J$25,'H-32A-WP06 - Debt Service'!J$28/12,0)),"-")</f>
        <v>0</v>
      </c>
      <c r="M276" s="359">
        <f>IFERROR(IF(-SUM(M$21:M275)+M$16&lt;0.000001,0,IF($C276&gt;='H-32A-WP06 - Debt Service'!K$25,'H-32A-WP06 - Debt Service'!K$28/12,0)),"-")</f>
        <v>0</v>
      </c>
      <c r="N276" s="359">
        <f>IFERROR(IF(-SUM(N$21:N275)+N$16&lt;0.000001,0,IF($C276&gt;='H-32A-WP06 - Debt Service'!L$25,'H-32A-WP06 - Debt Service'!L$28/12,0)),"-")</f>
        <v>0</v>
      </c>
      <c r="O276" s="359">
        <f>IFERROR(IF(-SUM(O$21:O275)+O$16&lt;0.000001,0,IF($C276&gt;='H-32A-WP06 - Debt Service'!M$25,'H-32A-WP06 - Debt Service'!M$28/12,0)),"-")</f>
        <v>0</v>
      </c>
      <c r="P276" s="359">
        <f>IFERROR(IF(-SUM(P$21:P275)+P$16&lt;0.000001,0,IF($C276&gt;='H-32A-WP06 - Debt Service'!N$25,'H-32A-WP06 - Debt Service'!N$28/12,0)),"-")</f>
        <v>0</v>
      </c>
      <c r="Q276" s="449"/>
      <c r="R276" s="351">
        <f t="shared" si="14"/>
        <v>2040</v>
      </c>
      <c r="S276" s="368">
        <f t="shared" si="16"/>
        <v>51227</v>
      </c>
      <c r="T276" s="368"/>
      <c r="U276" s="359">
        <f>IFERROR(IF(-SUM(U$33:U275)+U$16&lt;0.000001,0,IF($C276&gt;='H-32A-WP06 - Debt Service'!R$25,'H-32A-WP06 - Debt Service'!R$28/12,0)),"-")</f>
        <v>0</v>
      </c>
      <c r="V276" s="359">
        <f>IFERROR(IF(-SUM(V$21:V275)+V$16&lt;0.000001,0,IF($C276&gt;='H-32A-WP06 - Debt Service'!S$25,'H-32A-WP06 - Debt Service'!S$28/12,0)),"-")</f>
        <v>0</v>
      </c>
      <c r="W276" s="359">
        <f>IFERROR(IF(-SUM(W$21:W275)+W$16&lt;0.000001,0,IF($C276&gt;='H-32A-WP06 - Debt Service'!T$25,'H-32A-WP06 - Debt Service'!T$28/12,0)),"-")</f>
        <v>0</v>
      </c>
      <c r="X276" s="359">
        <f>IFERROR(IF(-SUM(X$21:X275)+X$16&lt;0.000001,0,IF($C276&gt;='H-32A-WP06 - Debt Service'!U$25,'H-32A-WP06 - Debt Service'!U$28/12,0)),"-")</f>
        <v>0</v>
      </c>
      <c r="Y276" s="359">
        <f>IFERROR(IF(-SUM(Y$21:Y275)+Y$16&lt;0.000001,0,IF($C276&gt;='H-32A-WP06 - Debt Service'!W$25,'H-32A-WP06 - Debt Service'!V$28/12,0)),"-")</f>
        <v>0</v>
      </c>
      <c r="Z276" s="359">
        <f>IFERROR(IF(-SUM(Z$21:Z275)+Z$16&lt;0.000001,0,IF($C276&gt;='H-32A-WP06 - Debt Service'!W$25,'H-32A-WP06 - Debt Service'!W$28/12,0)),"-")</f>
        <v>0</v>
      </c>
      <c r="AA276" s="359">
        <f>IFERROR(IF(-SUM(AA$21:AA275)+AA$16&lt;0.000001,0,IF($C276&gt;='H-32A-WP06 - Debt Service'!Y$25,'H-32A-WP06 - Debt Service'!X$28/12,0)),"-")</f>
        <v>0</v>
      </c>
      <c r="AB276" s="359">
        <f>IFERROR(IF(-SUM(AB$21:AB275)+AB$16&lt;0.000001,0,IF($C276&gt;='H-32A-WP06 - Debt Service'!Y$25,'H-32A-WP06 - Debt Service'!Y$28/12,0)),"-")</f>
        <v>0</v>
      </c>
      <c r="AC276" s="359">
        <f>IFERROR(IF(-SUM(AC$21:AC275)+AC$16&lt;0.000001,0,IF($C276&gt;='H-32A-WP06 - Debt Service'!Z$25,'H-32A-WP06 - Debt Service'!Z$28/12,0)),"-")</f>
        <v>0</v>
      </c>
      <c r="AD276" s="359">
        <f>IFERROR(IF(-SUM(AD$21:AD275)+AD$16&lt;0.000001,0,IF($C276&gt;='H-32A-WP06 - Debt Service'!AB$25,'H-32A-WP06 - Debt Service'!AA$28/12,0)),"-")</f>
        <v>0</v>
      </c>
      <c r="AE276" s="359">
        <f>IFERROR(IF(-SUM(AE$21:AE275)+AE$16&lt;0.000001,0,IF($C276&gt;='H-32A-WP06 - Debt Service'!AC$25,'H-32A-WP06 - Debt Service'!AB$28/12,0)),"-")</f>
        <v>0</v>
      </c>
      <c r="AF276" s="359">
        <f>IFERROR(IF(-SUM(AF$21:AF275)+AF$16&lt;0.000001,0,IF($C276&gt;='H-32A-WP06 - Debt Service'!AD$25,'H-32A-WP06 - Debt Service'!AC$28/12,0)),"-")</f>
        <v>0</v>
      </c>
    </row>
    <row r="277" spans="2:32">
      <c r="B277" s="351">
        <f t="shared" si="13"/>
        <v>2040</v>
      </c>
      <c r="C277" s="368">
        <f t="shared" si="15"/>
        <v>51257</v>
      </c>
      <c r="D277" s="368"/>
      <c r="E277" s="359">
        <f>IFERROR(IF(-SUM(E$33:E276)+E$16&lt;0.000001,0,IF($C277&gt;='H-32A-WP06 - Debt Service'!C$25,'H-32A-WP06 - Debt Service'!C$28/12,0)),"-")</f>
        <v>0</v>
      </c>
      <c r="F277" s="359">
        <f>IFERROR(IF(-SUM(F$33:F276)+F$16&lt;0.000001,0,IF($C277&gt;='H-32A-WP06 - Debt Service'!D$25,'H-32A-WP06 - Debt Service'!D$28/12,0)),"-")</f>
        <v>0</v>
      </c>
      <c r="G277" s="359">
        <f>IFERROR(IF(-SUM(G$33:G276)+G$16&lt;0.000001,0,IF($C277&gt;='H-32A-WP06 - Debt Service'!E$25,'H-32A-WP06 - Debt Service'!E$28/12,0)),"-")</f>
        <v>0</v>
      </c>
      <c r="H277" s="359">
        <f>IFERROR(IF(-SUM(H$21:H276)+H$16&lt;0.000001,0,IF($C277&gt;='H-32A-WP06 - Debt Service'!F$25,'H-32A-WP06 - Debt Service'!F$28/12,0)),"-")</f>
        <v>0</v>
      </c>
      <c r="I277" s="359">
        <f>IFERROR(IF(-SUM(I$21:I276)+I$16&lt;0.000001,0,IF($C277&gt;='H-32A-WP06 - Debt Service'!G$25,'H-32A-WP06 - Debt Service'!G$28/12,0)),"-")</f>
        <v>0</v>
      </c>
      <c r="J277" s="359">
        <f>IFERROR(IF(-SUM(J$21:J276)+J$16&lt;0.000001,0,IF($C277&gt;='H-32A-WP06 - Debt Service'!H$25,'H-32A-WP06 - Debt Service'!H$28/12,0)),"-")</f>
        <v>0</v>
      </c>
      <c r="K277" s="359">
        <f>IFERROR(IF(-SUM(K$21:K276)+K$16&lt;0.000001,0,IF($C277&gt;='H-32A-WP06 - Debt Service'!I$25,'H-32A-WP06 - Debt Service'!I$28/12,0)),"-")</f>
        <v>0</v>
      </c>
      <c r="L277" s="359">
        <f>IFERROR(IF(-SUM(L$21:L276)+L$16&lt;0.000001,0,IF($C277&gt;='H-32A-WP06 - Debt Service'!J$25,'H-32A-WP06 - Debt Service'!J$28/12,0)),"-")</f>
        <v>0</v>
      </c>
      <c r="M277" s="359">
        <f>IFERROR(IF(-SUM(M$21:M276)+M$16&lt;0.000001,0,IF($C277&gt;='H-32A-WP06 - Debt Service'!K$25,'H-32A-WP06 - Debt Service'!K$28/12,0)),"-")</f>
        <v>0</v>
      </c>
      <c r="N277" s="359">
        <f>IFERROR(IF(-SUM(N$21:N276)+N$16&lt;0.000001,0,IF($C277&gt;='H-32A-WP06 - Debt Service'!L$25,'H-32A-WP06 - Debt Service'!L$28/12,0)),"-")</f>
        <v>0</v>
      </c>
      <c r="O277" s="359">
        <f>IFERROR(IF(-SUM(O$21:O276)+O$16&lt;0.000001,0,IF($C277&gt;='H-32A-WP06 - Debt Service'!M$25,'H-32A-WP06 - Debt Service'!M$28/12,0)),"-")</f>
        <v>0</v>
      </c>
      <c r="P277" s="359">
        <f>IFERROR(IF(-SUM(P$21:P276)+P$16&lt;0.000001,0,IF($C277&gt;='H-32A-WP06 - Debt Service'!N$25,'H-32A-WP06 - Debt Service'!N$28/12,0)),"-")</f>
        <v>0</v>
      </c>
      <c r="Q277" s="449"/>
      <c r="R277" s="351">
        <f t="shared" si="14"/>
        <v>2040</v>
      </c>
      <c r="S277" s="368">
        <f t="shared" si="16"/>
        <v>51257</v>
      </c>
      <c r="T277" s="368"/>
      <c r="U277" s="359">
        <f>IFERROR(IF(-SUM(U$33:U276)+U$16&lt;0.000001,0,IF($C277&gt;='H-32A-WP06 - Debt Service'!R$25,'H-32A-WP06 - Debt Service'!R$28/12,0)),"-")</f>
        <v>0</v>
      </c>
      <c r="V277" s="359">
        <f>IFERROR(IF(-SUM(V$21:V276)+V$16&lt;0.000001,0,IF($C277&gt;='H-32A-WP06 - Debt Service'!S$25,'H-32A-WP06 - Debt Service'!S$28/12,0)),"-")</f>
        <v>0</v>
      </c>
      <c r="W277" s="359">
        <f>IFERROR(IF(-SUM(W$21:W276)+W$16&lt;0.000001,0,IF($C277&gt;='H-32A-WP06 - Debt Service'!T$25,'H-32A-WP06 - Debt Service'!T$28/12,0)),"-")</f>
        <v>0</v>
      </c>
      <c r="X277" s="359">
        <f>IFERROR(IF(-SUM(X$21:X276)+X$16&lt;0.000001,0,IF($C277&gt;='H-32A-WP06 - Debt Service'!U$25,'H-32A-WP06 - Debt Service'!U$28/12,0)),"-")</f>
        <v>0</v>
      </c>
      <c r="Y277" s="359">
        <f>IFERROR(IF(-SUM(Y$21:Y276)+Y$16&lt;0.000001,0,IF($C277&gt;='H-32A-WP06 - Debt Service'!W$25,'H-32A-WP06 - Debt Service'!V$28/12,0)),"-")</f>
        <v>0</v>
      </c>
      <c r="Z277" s="359">
        <f>IFERROR(IF(-SUM(Z$21:Z276)+Z$16&lt;0.000001,0,IF($C277&gt;='H-32A-WP06 - Debt Service'!W$25,'H-32A-WP06 - Debt Service'!W$28/12,0)),"-")</f>
        <v>0</v>
      </c>
      <c r="AA277" s="359">
        <f>IFERROR(IF(-SUM(AA$21:AA276)+AA$16&lt;0.000001,0,IF($C277&gt;='H-32A-WP06 - Debt Service'!Y$25,'H-32A-WP06 - Debt Service'!X$28/12,0)),"-")</f>
        <v>0</v>
      </c>
      <c r="AB277" s="359">
        <f>IFERROR(IF(-SUM(AB$21:AB276)+AB$16&lt;0.000001,0,IF($C277&gt;='H-32A-WP06 - Debt Service'!Y$25,'H-32A-WP06 - Debt Service'!Y$28/12,0)),"-")</f>
        <v>0</v>
      </c>
      <c r="AC277" s="359">
        <f>IFERROR(IF(-SUM(AC$21:AC276)+AC$16&lt;0.000001,0,IF($C277&gt;='H-32A-WP06 - Debt Service'!Z$25,'H-32A-WP06 - Debt Service'!Z$28/12,0)),"-")</f>
        <v>0</v>
      </c>
      <c r="AD277" s="359">
        <f>IFERROR(IF(-SUM(AD$21:AD276)+AD$16&lt;0.000001,0,IF($C277&gt;='H-32A-WP06 - Debt Service'!AB$25,'H-32A-WP06 - Debt Service'!AA$28/12,0)),"-")</f>
        <v>0</v>
      </c>
      <c r="AE277" s="359">
        <f>IFERROR(IF(-SUM(AE$21:AE276)+AE$16&lt;0.000001,0,IF($C277&gt;='H-32A-WP06 - Debt Service'!AC$25,'H-32A-WP06 - Debt Service'!AB$28/12,0)),"-")</f>
        <v>0</v>
      </c>
      <c r="AF277" s="359">
        <f>IFERROR(IF(-SUM(AF$21:AF276)+AF$16&lt;0.000001,0,IF($C277&gt;='H-32A-WP06 - Debt Service'!AD$25,'H-32A-WP06 - Debt Service'!AC$28/12,0)),"-")</f>
        <v>0</v>
      </c>
    </row>
    <row r="278" spans="2:32">
      <c r="B278" s="351">
        <f t="shared" ref="B278:B341" si="17">YEAR(C278)</f>
        <v>2040</v>
      </c>
      <c r="C278" s="368">
        <f t="shared" si="15"/>
        <v>51288</v>
      </c>
      <c r="D278" s="368"/>
      <c r="E278" s="359">
        <f>IFERROR(IF(-SUM(E$33:E277)+E$16&lt;0.000001,0,IF($C278&gt;='H-32A-WP06 - Debt Service'!C$25,'H-32A-WP06 - Debt Service'!C$28/12,0)),"-")</f>
        <v>0</v>
      </c>
      <c r="F278" s="359">
        <f>IFERROR(IF(-SUM(F$33:F277)+F$16&lt;0.000001,0,IF($C278&gt;='H-32A-WP06 - Debt Service'!D$25,'H-32A-WP06 - Debt Service'!D$28/12,0)),"-")</f>
        <v>0</v>
      </c>
      <c r="G278" s="359">
        <f>IFERROR(IF(-SUM(G$33:G277)+G$16&lt;0.000001,0,IF($C278&gt;='H-32A-WP06 - Debt Service'!E$25,'H-32A-WP06 - Debt Service'!E$28/12,0)),"-")</f>
        <v>0</v>
      </c>
      <c r="H278" s="359">
        <f>IFERROR(IF(-SUM(H$21:H277)+H$16&lt;0.000001,0,IF($C278&gt;='H-32A-WP06 - Debt Service'!F$25,'H-32A-WP06 - Debt Service'!F$28/12,0)),"-")</f>
        <v>0</v>
      </c>
      <c r="I278" s="359">
        <f>IFERROR(IF(-SUM(I$21:I277)+I$16&lt;0.000001,0,IF($C278&gt;='H-32A-WP06 - Debt Service'!G$25,'H-32A-WP06 - Debt Service'!G$28/12,0)),"-")</f>
        <v>0</v>
      </c>
      <c r="J278" s="359">
        <f>IFERROR(IF(-SUM(J$21:J277)+J$16&lt;0.000001,0,IF($C278&gt;='H-32A-WP06 - Debt Service'!H$25,'H-32A-WP06 - Debt Service'!H$28/12,0)),"-")</f>
        <v>0</v>
      </c>
      <c r="K278" s="359">
        <f>IFERROR(IF(-SUM(K$21:K277)+K$16&lt;0.000001,0,IF($C278&gt;='H-32A-WP06 - Debt Service'!I$25,'H-32A-WP06 - Debt Service'!I$28/12,0)),"-")</f>
        <v>0</v>
      </c>
      <c r="L278" s="359">
        <f>IFERROR(IF(-SUM(L$21:L277)+L$16&lt;0.000001,0,IF($C278&gt;='H-32A-WP06 - Debt Service'!J$25,'H-32A-WP06 - Debt Service'!J$28/12,0)),"-")</f>
        <v>0</v>
      </c>
      <c r="M278" s="359">
        <f>IFERROR(IF(-SUM(M$21:M277)+M$16&lt;0.000001,0,IF($C278&gt;='H-32A-WP06 - Debt Service'!K$25,'H-32A-WP06 - Debt Service'!K$28/12,0)),"-")</f>
        <v>0</v>
      </c>
      <c r="N278" s="359">
        <f>IFERROR(IF(-SUM(N$21:N277)+N$16&lt;0.000001,0,IF($C278&gt;='H-32A-WP06 - Debt Service'!L$25,'H-32A-WP06 - Debt Service'!L$28/12,0)),"-")</f>
        <v>0</v>
      </c>
      <c r="O278" s="359">
        <f>IFERROR(IF(-SUM(O$21:O277)+O$16&lt;0.000001,0,IF($C278&gt;='H-32A-WP06 - Debt Service'!M$25,'H-32A-WP06 - Debt Service'!M$28/12,0)),"-")</f>
        <v>0</v>
      </c>
      <c r="P278" s="359">
        <f>IFERROR(IF(-SUM(P$21:P277)+P$16&lt;0.000001,0,IF($C278&gt;='H-32A-WP06 - Debt Service'!N$25,'H-32A-WP06 - Debt Service'!N$28/12,0)),"-")</f>
        <v>0</v>
      </c>
      <c r="Q278" s="449"/>
      <c r="R278" s="351">
        <f t="shared" ref="R278:R341" si="18">YEAR(S278)</f>
        <v>2040</v>
      </c>
      <c r="S278" s="368">
        <f t="shared" si="16"/>
        <v>51288</v>
      </c>
      <c r="T278" s="368"/>
      <c r="U278" s="359">
        <f>IFERROR(IF(-SUM(U$33:U277)+U$16&lt;0.000001,0,IF($C278&gt;='H-32A-WP06 - Debt Service'!R$25,'H-32A-WP06 - Debt Service'!R$28/12,0)),"-")</f>
        <v>0</v>
      </c>
      <c r="V278" s="359">
        <f>IFERROR(IF(-SUM(V$21:V277)+V$16&lt;0.000001,0,IF($C278&gt;='H-32A-WP06 - Debt Service'!S$25,'H-32A-WP06 - Debt Service'!S$28/12,0)),"-")</f>
        <v>0</v>
      </c>
      <c r="W278" s="359">
        <f>IFERROR(IF(-SUM(W$21:W277)+W$16&lt;0.000001,0,IF($C278&gt;='H-32A-WP06 - Debt Service'!T$25,'H-32A-WP06 - Debt Service'!T$28/12,0)),"-")</f>
        <v>0</v>
      </c>
      <c r="X278" s="359">
        <f>IFERROR(IF(-SUM(X$21:X277)+X$16&lt;0.000001,0,IF($C278&gt;='H-32A-WP06 - Debt Service'!U$25,'H-32A-WP06 - Debt Service'!U$28/12,0)),"-")</f>
        <v>0</v>
      </c>
      <c r="Y278" s="359">
        <f>IFERROR(IF(-SUM(Y$21:Y277)+Y$16&lt;0.000001,0,IF($C278&gt;='H-32A-WP06 - Debt Service'!W$25,'H-32A-WP06 - Debt Service'!V$28/12,0)),"-")</f>
        <v>0</v>
      </c>
      <c r="Z278" s="359">
        <f>IFERROR(IF(-SUM(Z$21:Z277)+Z$16&lt;0.000001,0,IF($C278&gt;='H-32A-WP06 - Debt Service'!W$25,'H-32A-WP06 - Debt Service'!W$28/12,0)),"-")</f>
        <v>0</v>
      </c>
      <c r="AA278" s="359">
        <f>IFERROR(IF(-SUM(AA$21:AA277)+AA$16&lt;0.000001,0,IF($C278&gt;='H-32A-WP06 - Debt Service'!Y$25,'H-32A-WP06 - Debt Service'!X$28/12,0)),"-")</f>
        <v>0</v>
      </c>
      <c r="AB278" s="359">
        <f>IFERROR(IF(-SUM(AB$21:AB277)+AB$16&lt;0.000001,0,IF($C278&gt;='H-32A-WP06 - Debt Service'!Y$25,'H-32A-WP06 - Debt Service'!Y$28/12,0)),"-")</f>
        <v>0</v>
      </c>
      <c r="AC278" s="359">
        <f>IFERROR(IF(-SUM(AC$21:AC277)+AC$16&lt;0.000001,0,IF($C278&gt;='H-32A-WP06 - Debt Service'!Z$25,'H-32A-WP06 - Debt Service'!Z$28/12,0)),"-")</f>
        <v>0</v>
      </c>
      <c r="AD278" s="359">
        <f>IFERROR(IF(-SUM(AD$21:AD277)+AD$16&lt;0.000001,0,IF($C278&gt;='H-32A-WP06 - Debt Service'!AB$25,'H-32A-WP06 - Debt Service'!AA$28/12,0)),"-")</f>
        <v>0</v>
      </c>
      <c r="AE278" s="359">
        <f>IFERROR(IF(-SUM(AE$21:AE277)+AE$16&lt;0.000001,0,IF($C278&gt;='H-32A-WP06 - Debt Service'!AC$25,'H-32A-WP06 - Debt Service'!AB$28/12,0)),"-")</f>
        <v>0</v>
      </c>
      <c r="AF278" s="359">
        <f>IFERROR(IF(-SUM(AF$21:AF277)+AF$16&lt;0.000001,0,IF($C278&gt;='H-32A-WP06 - Debt Service'!AD$25,'H-32A-WP06 - Debt Service'!AC$28/12,0)),"-")</f>
        <v>0</v>
      </c>
    </row>
    <row r="279" spans="2:32">
      <c r="B279" s="351">
        <f t="shared" si="17"/>
        <v>2040</v>
      </c>
      <c r="C279" s="368">
        <f t="shared" ref="C279:C342" si="19">EOMONTH(C278,0)+1</f>
        <v>51318</v>
      </c>
      <c r="D279" s="368"/>
      <c r="E279" s="359">
        <f>IFERROR(IF(-SUM(E$33:E278)+E$16&lt;0.000001,0,IF($C279&gt;='H-32A-WP06 - Debt Service'!C$25,'H-32A-WP06 - Debt Service'!C$28/12,0)),"-")</f>
        <v>0</v>
      </c>
      <c r="F279" s="359">
        <f>IFERROR(IF(-SUM(F$33:F278)+F$16&lt;0.000001,0,IF($C279&gt;='H-32A-WP06 - Debt Service'!D$25,'H-32A-WP06 - Debt Service'!D$28/12,0)),"-")</f>
        <v>0</v>
      </c>
      <c r="G279" s="359">
        <f>IFERROR(IF(-SUM(G$33:G278)+G$16&lt;0.000001,0,IF($C279&gt;='H-32A-WP06 - Debt Service'!E$25,'H-32A-WP06 - Debt Service'!E$28/12,0)),"-")</f>
        <v>0</v>
      </c>
      <c r="H279" s="359">
        <f>IFERROR(IF(-SUM(H$21:H278)+H$16&lt;0.000001,0,IF($C279&gt;='H-32A-WP06 - Debt Service'!F$25,'H-32A-WP06 - Debt Service'!F$28/12,0)),"-")</f>
        <v>0</v>
      </c>
      <c r="I279" s="359">
        <f>IFERROR(IF(-SUM(I$21:I278)+I$16&lt;0.000001,0,IF($C279&gt;='H-32A-WP06 - Debt Service'!G$25,'H-32A-WP06 - Debt Service'!G$28/12,0)),"-")</f>
        <v>0</v>
      </c>
      <c r="J279" s="359">
        <f>IFERROR(IF(-SUM(J$21:J278)+J$16&lt;0.000001,0,IF($C279&gt;='H-32A-WP06 - Debt Service'!H$25,'H-32A-WP06 - Debt Service'!H$28/12,0)),"-")</f>
        <v>0</v>
      </c>
      <c r="K279" s="359">
        <f>IFERROR(IF(-SUM(K$21:K278)+K$16&lt;0.000001,0,IF($C279&gt;='H-32A-WP06 - Debt Service'!I$25,'H-32A-WP06 - Debt Service'!I$28/12,0)),"-")</f>
        <v>0</v>
      </c>
      <c r="L279" s="359">
        <f>IFERROR(IF(-SUM(L$21:L278)+L$16&lt;0.000001,0,IF($C279&gt;='H-32A-WP06 - Debt Service'!J$25,'H-32A-WP06 - Debt Service'!J$28/12,0)),"-")</f>
        <v>0</v>
      </c>
      <c r="M279" s="359">
        <f>IFERROR(IF(-SUM(M$21:M278)+M$16&lt;0.000001,0,IF($C279&gt;='H-32A-WP06 - Debt Service'!K$25,'H-32A-WP06 - Debt Service'!K$28/12,0)),"-")</f>
        <v>0</v>
      </c>
      <c r="N279" s="359">
        <f>IFERROR(IF(-SUM(N$21:N278)+N$16&lt;0.000001,0,IF($C279&gt;='H-32A-WP06 - Debt Service'!L$25,'H-32A-WP06 - Debt Service'!L$28/12,0)),"-")</f>
        <v>0</v>
      </c>
      <c r="O279" s="359">
        <f>IFERROR(IF(-SUM(O$21:O278)+O$16&lt;0.000001,0,IF($C279&gt;='H-32A-WP06 - Debt Service'!M$25,'H-32A-WP06 - Debt Service'!M$28/12,0)),"-")</f>
        <v>0</v>
      </c>
      <c r="P279" s="359">
        <f>IFERROR(IF(-SUM(P$21:P278)+P$16&lt;0.000001,0,IF($C279&gt;='H-32A-WP06 - Debt Service'!N$25,'H-32A-WP06 - Debt Service'!N$28/12,0)),"-")</f>
        <v>0</v>
      </c>
      <c r="Q279" s="449"/>
      <c r="R279" s="351">
        <f t="shared" si="18"/>
        <v>2040</v>
      </c>
      <c r="S279" s="368">
        <f t="shared" ref="S279:S342" si="20">EOMONTH(S278,0)+1</f>
        <v>51318</v>
      </c>
      <c r="T279" s="368"/>
      <c r="U279" s="359">
        <f>IFERROR(IF(-SUM(U$33:U278)+U$16&lt;0.000001,0,IF($C279&gt;='H-32A-WP06 - Debt Service'!R$25,'H-32A-WP06 - Debt Service'!R$28/12,0)),"-")</f>
        <v>0</v>
      </c>
      <c r="V279" s="359">
        <f>IFERROR(IF(-SUM(V$21:V278)+V$16&lt;0.000001,0,IF($C279&gt;='H-32A-WP06 - Debt Service'!S$25,'H-32A-WP06 - Debt Service'!S$28/12,0)),"-")</f>
        <v>0</v>
      </c>
      <c r="W279" s="359">
        <f>IFERROR(IF(-SUM(W$21:W278)+W$16&lt;0.000001,0,IF($C279&gt;='H-32A-WP06 - Debt Service'!T$25,'H-32A-WP06 - Debt Service'!T$28/12,0)),"-")</f>
        <v>0</v>
      </c>
      <c r="X279" s="359">
        <f>IFERROR(IF(-SUM(X$21:X278)+X$16&lt;0.000001,0,IF($C279&gt;='H-32A-WP06 - Debt Service'!U$25,'H-32A-WP06 - Debt Service'!U$28/12,0)),"-")</f>
        <v>0</v>
      </c>
      <c r="Y279" s="359">
        <f>IFERROR(IF(-SUM(Y$21:Y278)+Y$16&lt;0.000001,0,IF($C279&gt;='H-32A-WP06 - Debt Service'!W$25,'H-32A-WP06 - Debt Service'!V$28/12,0)),"-")</f>
        <v>0</v>
      </c>
      <c r="Z279" s="359">
        <f>IFERROR(IF(-SUM(Z$21:Z278)+Z$16&lt;0.000001,0,IF($C279&gt;='H-32A-WP06 - Debt Service'!W$25,'H-32A-WP06 - Debt Service'!W$28/12,0)),"-")</f>
        <v>0</v>
      </c>
      <c r="AA279" s="359">
        <f>IFERROR(IF(-SUM(AA$21:AA278)+AA$16&lt;0.000001,0,IF($C279&gt;='H-32A-WP06 - Debt Service'!Y$25,'H-32A-WP06 - Debt Service'!X$28/12,0)),"-")</f>
        <v>0</v>
      </c>
      <c r="AB279" s="359">
        <f>IFERROR(IF(-SUM(AB$21:AB278)+AB$16&lt;0.000001,0,IF($C279&gt;='H-32A-WP06 - Debt Service'!Y$25,'H-32A-WP06 - Debt Service'!Y$28/12,0)),"-")</f>
        <v>0</v>
      </c>
      <c r="AC279" s="359">
        <f>IFERROR(IF(-SUM(AC$21:AC278)+AC$16&lt;0.000001,0,IF($C279&gt;='H-32A-WP06 - Debt Service'!Z$25,'H-32A-WP06 - Debt Service'!Z$28/12,0)),"-")</f>
        <v>0</v>
      </c>
      <c r="AD279" s="359">
        <f>IFERROR(IF(-SUM(AD$21:AD278)+AD$16&lt;0.000001,0,IF($C279&gt;='H-32A-WP06 - Debt Service'!AB$25,'H-32A-WP06 - Debt Service'!AA$28/12,0)),"-")</f>
        <v>0</v>
      </c>
      <c r="AE279" s="359">
        <f>IFERROR(IF(-SUM(AE$21:AE278)+AE$16&lt;0.000001,0,IF($C279&gt;='H-32A-WP06 - Debt Service'!AC$25,'H-32A-WP06 - Debt Service'!AB$28/12,0)),"-")</f>
        <v>0</v>
      </c>
      <c r="AF279" s="359">
        <f>IFERROR(IF(-SUM(AF$21:AF278)+AF$16&lt;0.000001,0,IF($C279&gt;='H-32A-WP06 - Debt Service'!AD$25,'H-32A-WP06 - Debt Service'!AC$28/12,0)),"-")</f>
        <v>0</v>
      </c>
    </row>
    <row r="280" spans="2:32">
      <c r="B280" s="351">
        <f t="shared" si="17"/>
        <v>2040</v>
      </c>
      <c r="C280" s="368">
        <f t="shared" si="19"/>
        <v>51349</v>
      </c>
      <c r="D280" s="368"/>
      <c r="E280" s="359">
        <f>IFERROR(IF(-SUM(E$33:E279)+E$16&lt;0.000001,0,IF($C280&gt;='H-32A-WP06 - Debt Service'!C$25,'H-32A-WP06 - Debt Service'!C$28/12,0)),"-")</f>
        <v>0</v>
      </c>
      <c r="F280" s="359">
        <f>IFERROR(IF(-SUM(F$33:F279)+F$16&lt;0.000001,0,IF($C280&gt;='H-32A-WP06 - Debt Service'!D$25,'H-32A-WP06 - Debt Service'!D$28/12,0)),"-")</f>
        <v>0</v>
      </c>
      <c r="G280" s="359">
        <f>IFERROR(IF(-SUM(G$33:G279)+G$16&lt;0.000001,0,IF($C280&gt;='H-32A-WP06 - Debt Service'!E$25,'H-32A-WP06 - Debt Service'!E$28/12,0)),"-")</f>
        <v>0</v>
      </c>
      <c r="H280" s="359">
        <f>IFERROR(IF(-SUM(H$21:H279)+H$16&lt;0.000001,0,IF($C280&gt;='H-32A-WP06 - Debt Service'!F$25,'H-32A-WP06 - Debt Service'!F$28/12,0)),"-")</f>
        <v>0</v>
      </c>
      <c r="I280" s="359">
        <f>IFERROR(IF(-SUM(I$21:I279)+I$16&lt;0.000001,0,IF($C280&gt;='H-32A-WP06 - Debt Service'!G$25,'H-32A-WP06 - Debt Service'!G$28/12,0)),"-")</f>
        <v>0</v>
      </c>
      <c r="J280" s="359">
        <f>IFERROR(IF(-SUM(J$21:J279)+J$16&lt;0.000001,0,IF($C280&gt;='H-32A-WP06 - Debt Service'!H$25,'H-32A-WP06 - Debt Service'!H$28/12,0)),"-")</f>
        <v>0</v>
      </c>
      <c r="K280" s="359">
        <f>IFERROR(IF(-SUM(K$21:K279)+K$16&lt;0.000001,0,IF($C280&gt;='H-32A-WP06 - Debt Service'!I$25,'H-32A-WP06 - Debt Service'!I$28/12,0)),"-")</f>
        <v>0</v>
      </c>
      <c r="L280" s="359">
        <f>IFERROR(IF(-SUM(L$21:L279)+L$16&lt;0.000001,0,IF($C280&gt;='H-32A-WP06 - Debt Service'!J$25,'H-32A-WP06 - Debt Service'!J$28/12,0)),"-")</f>
        <v>0</v>
      </c>
      <c r="M280" s="359">
        <f>IFERROR(IF(-SUM(M$21:M279)+M$16&lt;0.000001,0,IF($C280&gt;='H-32A-WP06 - Debt Service'!K$25,'H-32A-WP06 - Debt Service'!K$28/12,0)),"-")</f>
        <v>0</v>
      </c>
      <c r="N280" s="359">
        <f>IFERROR(IF(-SUM(N$21:N279)+N$16&lt;0.000001,0,IF($C280&gt;='H-32A-WP06 - Debt Service'!L$25,'H-32A-WP06 - Debt Service'!L$28/12,0)),"-")</f>
        <v>0</v>
      </c>
      <c r="O280" s="359">
        <f>IFERROR(IF(-SUM(O$21:O279)+O$16&lt;0.000001,0,IF($C280&gt;='H-32A-WP06 - Debt Service'!M$25,'H-32A-WP06 - Debt Service'!M$28/12,0)),"-")</f>
        <v>0</v>
      </c>
      <c r="P280" s="359">
        <f>IFERROR(IF(-SUM(P$21:P279)+P$16&lt;0.000001,0,IF($C280&gt;='H-32A-WP06 - Debt Service'!N$25,'H-32A-WP06 - Debt Service'!N$28/12,0)),"-")</f>
        <v>0</v>
      </c>
      <c r="Q280" s="449"/>
      <c r="R280" s="351">
        <f t="shared" si="18"/>
        <v>2040</v>
      </c>
      <c r="S280" s="368">
        <f t="shared" si="20"/>
        <v>51349</v>
      </c>
      <c r="T280" s="368"/>
      <c r="U280" s="359">
        <f>IFERROR(IF(-SUM(U$33:U279)+U$16&lt;0.000001,0,IF($C280&gt;='H-32A-WP06 - Debt Service'!R$25,'H-32A-WP06 - Debt Service'!R$28/12,0)),"-")</f>
        <v>0</v>
      </c>
      <c r="V280" s="359">
        <f>IFERROR(IF(-SUM(V$21:V279)+V$16&lt;0.000001,0,IF($C280&gt;='H-32A-WP06 - Debt Service'!S$25,'H-32A-WP06 - Debt Service'!S$28/12,0)),"-")</f>
        <v>0</v>
      </c>
      <c r="W280" s="359">
        <f>IFERROR(IF(-SUM(W$21:W279)+W$16&lt;0.000001,0,IF($C280&gt;='H-32A-WP06 - Debt Service'!T$25,'H-32A-WP06 - Debt Service'!T$28/12,0)),"-")</f>
        <v>0</v>
      </c>
      <c r="X280" s="359">
        <f>IFERROR(IF(-SUM(X$21:X279)+X$16&lt;0.000001,0,IF($C280&gt;='H-32A-WP06 - Debt Service'!U$25,'H-32A-WP06 - Debt Service'!U$28/12,0)),"-")</f>
        <v>0</v>
      </c>
      <c r="Y280" s="359">
        <f>IFERROR(IF(-SUM(Y$21:Y279)+Y$16&lt;0.000001,0,IF($C280&gt;='H-32A-WP06 - Debt Service'!W$25,'H-32A-WP06 - Debt Service'!V$28/12,0)),"-")</f>
        <v>0</v>
      </c>
      <c r="Z280" s="359">
        <f>IFERROR(IF(-SUM(Z$21:Z279)+Z$16&lt;0.000001,0,IF($C280&gt;='H-32A-WP06 - Debt Service'!W$25,'H-32A-WP06 - Debt Service'!W$28/12,0)),"-")</f>
        <v>0</v>
      </c>
      <c r="AA280" s="359">
        <f>IFERROR(IF(-SUM(AA$21:AA279)+AA$16&lt;0.000001,0,IF($C280&gt;='H-32A-WP06 - Debt Service'!Y$25,'H-32A-WP06 - Debt Service'!X$28/12,0)),"-")</f>
        <v>0</v>
      </c>
      <c r="AB280" s="359">
        <f>IFERROR(IF(-SUM(AB$21:AB279)+AB$16&lt;0.000001,0,IF($C280&gt;='H-32A-WP06 - Debt Service'!Y$25,'H-32A-WP06 - Debt Service'!Y$28/12,0)),"-")</f>
        <v>0</v>
      </c>
      <c r="AC280" s="359">
        <f>IFERROR(IF(-SUM(AC$21:AC279)+AC$16&lt;0.000001,0,IF($C280&gt;='H-32A-WP06 - Debt Service'!Z$25,'H-32A-WP06 - Debt Service'!Z$28/12,0)),"-")</f>
        <v>0</v>
      </c>
      <c r="AD280" s="359">
        <f>IFERROR(IF(-SUM(AD$21:AD279)+AD$16&lt;0.000001,0,IF($C280&gt;='H-32A-WP06 - Debt Service'!AB$25,'H-32A-WP06 - Debt Service'!AA$28/12,0)),"-")</f>
        <v>0</v>
      </c>
      <c r="AE280" s="359">
        <f>IFERROR(IF(-SUM(AE$21:AE279)+AE$16&lt;0.000001,0,IF($C280&gt;='H-32A-WP06 - Debt Service'!AC$25,'H-32A-WP06 - Debt Service'!AB$28/12,0)),"-")</f>
        <v>0</v>
      </c>
      <c r="AF280" s="359">
        <f>IFERROR(IF(-SUM(AF$21:AF279)+AF$16&lt;0.000001,0,IF($C280&gt;='H-32A-WP06 - Debt Service'!AD$25,'H-32A-WP06 - Debt Service'!AC$28/12,0)),"-")</f>
        <v>0</v>
      </c>
    </row>
    <row r="281" spans="2:32">
      <c r="B281" s="351">
        <f t="shared" si="17"/>
        <v>2040</v>
      </c>
      <c r="C281" s="368">
        <f t="shared" si="19"/>
        <v>51380</v>
      </c>
      <c r="D281" s="368"/>
      <c r="E281" s="359">
        <f>IFERROR(IF(-SUM(E$33:E280)+E$16&lt;0.000001,0,IF($C281&gt;='H-32A-WP06 - Debt Service'!C$25,'H-32A-WP06 - Debt Service'!C$28/12,0)),"-")</f>
        <v>0</v>
      </c>
      <c r="F281" s="359">
        <f>IFERROR(IF(-SUM(F$33:F280)+F$16&lt;0.000001,0,IF($C281&gt;='H-32A-WP06 - Debt Service'!D$25,'H-32A-WP06 - Debt Service'!D$28/12,0)),"-")</f>
        <v>0</v>
      </c>
      <c r="G281" s="359">
        <f>IFERROR(IF(-SUM(G$33:G280)+G$16&lt;0.000001,0,IF($C281&gt;='H-32A-WP06 - Debt Service'!E$25,'H-32A-WP06 - Debt Service'!E$28/12,0)),"-")</f>
        <v>0</v>
      </c>
      <c r="H281" s="359">
        <f>IFERROR(IF(-SUM(H$21:H280)+H$16&lt;0.000001,0,IF($C281&gt;='H-32A-WP06 - Debt Service'!F$25,'H-32A-WP06 - Debt Service'!F$28/12,0)),"-")</f>
        <v>0</v>
      </c>
      <c r="I281" s="359">
        <f>IFERROR(IF(-SUM(I$21:I280)+I$16&lt;0.000001,0,IF($C281&gt;='H-32A-WP06 - Debt Service'!G$25,'H-32A-WP06 - Debt Service'!G$28/12,0)),"-")</f>
        <v>0</v>
      </c>
      <c r="J281" s="359">
        <f>IFERROR(IF(-SUM(J$21:J280)+J$16&lt;0.000001,0,IF($C281&gt;='H-32A-WP06 - Debt Service'!H$25,'H-32A-WP06 - Debt Service'!H$28/12,0)),"-")</f>
        <v>0</v>
      </c>
      <c r="K281" s="359">
        <f>IFERROR(IF(-SUM(K$21:K280)+K$16&lt;0.000001,0,IF($C281&gt;='H-32A-WP06 - Debt Service'!I$25,'H-32A-WP06 - Debt Service'!I$28/12,0)),"-")</f>
        <v>0</v>
      </c>
      <c r="L281" s="359">
        <f>IFERROR(IF(-SUM(L$21:L280)+L$16&lt;0.000001,0,IF($C281&gt;='H-32A-WP06 - Debt Service'!J$25,'H-32A-WP06 - Debt Service'!J$28/12,0)),"-")</f>
        <v>0</v>
      </c>
      <c r="M281" s="359">
        <f>IFERROR(IF(-SUM(M$21:M280)+M$16&lt;0.000001,0,IF($C281&gt;='H-32A-WP06 - Debt Service'!K$25,'H-32A-WP06 - Debt Service'!K$28/12,0)),"-")</f>
        <v>0</v>
      </c>
      <c r="N281" s="359">
        <f>IFERROR(IF(-SUM(N$21:N280)+N$16&lt;0.000001,0,IF($C281&gt;='H-32A-WP06 - Debt Service'!L$25,'H-32A-WP06 - Debt Service'!L$28/12,0)),"-")</f>
        <v>0</v>
      </c>
      <c r="O281" s="359">
        <f>IFERROR(IF(-SUM(O$21:O280)+O$16&lt;0.000001,0,IF($C281&gt;='H-32A-WP06 - Debt Service'!M$25,'H-32A-WP06 - Debt Service'!M$28/12,0)),"-")</f>
        <v>0</v>
      </c>
      <c r="P281" s="359">
        <f>IFERROR(IF(-SUM(P$21:P280)+P$16&lt;0.000001,0,IF($C281&gt;='H-32A-WP06 - Debt Service'!N$25,'H-32A-WP06 - Debt Service'!N$28/12,0)),"-")</f>
        <v>0</v>
      </c>
      <c r="Q281" s="449"/>
      <c r="R281" s="351">
        <f t="shared" si="18"/>
        <v>2040</v>
      </c>
      <c r="S281" s="368">
        <f t="shared" si="20"/>
        <v>51380</v>
      </c>
      <c r="T281" s="368"/>
      <c r="U281" s="359">
        <f>IFERROR(IF(-SUM(U$33:U280)+U$16&lt;0.000001,0,IF($C281&gt;='H-32A-WP06 - Debt Service'!R$25,'H-32A-WP06 - Debt Service'!R$28/12,0)),"-")</f>
        <v>0</v>
      </c>
      <c r="V281" s="359">
        <f>IFERROR(IF(-SUM(V$21:V280)+V$16&lt;0.000001,0,IF($C281&gt;='H-32A-WP06 - Debt Service'!S$25,'H-32A-WP06 - Debt Service'!S$28/12,0)),"-")</f>
        <v>0</v>
      </c>
      <c r="W281" s="359">
        <f>IFERROR(IF(-SUM(W$21:W280)+W$16&lt;0.000001,0,IF($C281&gt;='H-32A-WP06 - Debt Service'!T$25,'H-32A-WP06 - Debt Service'!T$28/12,0)),"-")</f>
        <v>0</v>
      </c>
      <c r="X281" s="359">
        <f>IFERROR(IF(-SUM(X$21:X280)+X$16&lt;0.000001,0,IF($C281&gt;='H-32A-WP06 - Debt Service'!U$25,'H-32A-WP06 - Debt Service'!U$28/12,0)),"-")</f>
        <v>0</v>
      </c>
      <c r="Y281" s="359">
        <f>IFERROR(IF(-SUM(Y$21:Y280)+Y$16&lt;0.000001,0,IF($C281&gt;='H-32A-WP06 - Debt Service'!W$25,'H-32A-WP06 - Debt Service'!V$28/12,0)),"-")</f>
        <v>0</v>
      </c>
      <c r="Z281" s="359">
        <f>IFERROR(IF(-SUM(Z$21:Z280)+Z$16&lt;0.000001,0,IF($C281&gt;='H-32A-WP06 - Debt Service'!W$25,'H-32A-WP06 - Debt Service'!W$28/12,0)),"-")</f>
        <v>0</v>
      </c>
      <c r="AA281" s="359">
        <f>IFERROR(IF(-SUM(AA$21:AA280)+AA$16&lt;0.000001,0,IF($C281&gt;='H-32A-WP06 - Debt Service'!Y$25,'H-32A-WP06 - Debt Service'!X$28/12,0)),"-")</f>
        <v>0</v>
      </c>
      <c r="AB281" s="359">
        <f>IFERROR(IF(-SUM(AB$21:AB280)+AB$16&lt;0.000001,0,IF($C281&gt;='H-32A-WP06 - Debt Service'!Y$25,'H-32A-WP06 - Debt Service'!Y$28/12,0)),"-")</f>
        <v>0</v>
      </c>
      <c r="AC281" s="359">
        <f>IFERROR(IF(-SUM(AC$21:AC280)+AC$16&lt;0.000001,0,IF($C281&gt;='H-32A-WP06 - Debt Service'!Z$25,'H-32A-WP06 - Debt Service'!Z$28/12,0)),"-")</f>
        <v>0</v>
      </c>
      <c r="AD281" s="359">
        <f>IFERROR(IF(-SUM(AD$21:AD280)+AD$16&lt;0.000001,0,IF($C281&gt;='H-32A-WP06 - Debt Service'!AB$25,'H-32A-WP06 - Debt Service'!AA$28/12,0)),"-")</f>
        <v>0</v>
      </c>
      <c r="AE281" s="359">
        <f>IFERROR(IF(-SUM(AE$21:AE280)+AE$16&lt;0.000001,0,IF($C281&gt;='H-32A-WP06 - Debt Service'!AC$25,'H-32A-WP06 - Debt Service'!AB$28/12,0)),"-")</f>
        <v>0</v>
      </c>
      <c r="AF281" s="359">
        <f>IFERROR(IF(-SUM(AF$21:AF280)+AF$16&lt;0.000001,0,IF($C281&gt;='H-32A-WP06 - Debt Service'!AD$25,'H-32A-WP06 - Debt Service'!AC$28/12,0)),"-")</f>
        <v>0</v>
      </c>
    </row>
    <row r="282" spans="2:32">
      <c r="B282" s="351">
        <f t="shared" si="17"/>
        <v>2040</v>
      </c>
      <c r="C282" s="368">
        <f t="shared" si="19"/>
        <v>51410</v>
      </c>
      <c r="D282" s="368"/>
      <c r="E282" s="359">
        <f>IFERROR(IF(-SUM(E$33:E281)+E$16&lt;0.000001,0,IF($C282&gt;='H-32A-WP06 - Debt Service'!C$25,'H-32A-WP06 - Debt Service'!C$28/12,0)),"-")</f>
        <v>0</v>
      </c>
      <c r="F282" s="359">
        <f>IFERROR(IF(-SUM(F$33:F281)+F$16&lt;0.000001,0,IF($C282&gt;='H-32A-WP06 - Debt Service'!D$25,'H-32A-WP06 - Debt Service'!D$28/12,0)),"-")</f>
        <v>0</v>
      </c>
      <c r="G282" s="359">
        <f>IFERROR(IF(-SUM(G$33:G281)+G$16&lt;0.000001,0,IF($C282&gt;='H-32A-WP06 - Debt Service'!E$25,'H-32A-WP06 - Debt Service'!E$28/12,0)),"-")</f>
        <v>0</v>
      </c>
      <c r="H282" s="359">
        <f>IFERROR(IF(-SUM(H$21:H281)+H$16&lt;0.000001,0,IF($C282&gt;='H-32A-WP06 - Debt Service'!F$25,'H-32A-WP06 - Debt Service'!F$28/12,0)),"-")</f>
        <v>0</v>
      </c>
      <c r="I282" s="359">
        <f>IFERROR(IF(-SUM(I$21:I281)+I$16&lt;0.000001,0,IF($C282&gt;='H-32A-WP06 - Debt Service'!G$25,'H-32A-WP06 - Debt Service'!G$28/12,0)),"-")</f>
        <v>0</v>
      </c>
      <c r="J282" s="359">
        <f>IFERROR(IF(-SUM(J$21:J281)+J$16&lt;0.000001,0,IF($C282&gt;='H-32A-WP06 - Debt Service'!H$25,'H-32A-WP06 - Debt Service'!H$28/12,0)),"-")</f>
        <v>0</v>
      </c>
      <c r="K282" s="359">
        <f>IFERROR(IF(-SUM(K$21:K281)+K$16&lt;0.000001,0,IF($C282&gt;='H-32A-WP06 - Debt Service'!I$25,'H-32A-WP06 - Debt Service'!I$28/12,0)),"-")</f>
        <v>0</v>
      </c>
      <c r="L282" s="359">
        <f>IFERROR(IF(-SUM(L$21:L281)+L$16&lt;0.000001,0,IF($C282&gt;='H-32A-WP06 - Debt Service'!J$25,'H-32A-WP06 - Debt Service'!J$28/12,0)),"-")</f>
        <v>0</v>
      </c>
      <c r="M282" s="359">
        <f>IFERROR(IF(-SUM(M$21:M281)+M$16&lt;0.000001,0,IF($C282&gt;='H-32A-WP06 - Debt Service'!K$25,'H-32A-WP06 - Debt Service'!K$28/12,0)),"-")</f>
        <v>0</v>
      </c>
      <c r="N282" s="359">
        <f>IFERROR(IF(-SUM(N$21:N281)+N$16&lt;0.000001,0,IF($C282&gt;='H-32A-WP06 - Debt Service'!L$25,'H-32A-WP06 - Debt Service'!L$28/12,0)),"-")</f>
        <v>0</v>
      </c>
      <c r="O282" s="359">
        <f>IFERROR(IF(-SUM(O$21:O281)+O$16&lt;0.000001,0,IF($C282&gt;='H-32A-WP06 - Debt Service'!M$25,'H-32A-WP06 - Debt Service'!M$28/12,0)),"-")</f>
        <v>0</v>
      </c>
      <c r="P282" s="359">
        <f>IFERROR(IF(-SUM(P$21:P281)+P$16&lt;0.000001,0,IF($C282&gt;='H-32A-WP06 - Debt Service'!N$25,'H-32A-WP06 - Debt Service'!N$28/12,0)),"-")</f>
        <v>0</v>
      </c>
      <c r="Q282" s="449"/>
      <c r="R282" s="351">
        <f t="shared" si="18"/>
        <v>2040</v>
      </c>
      <c r="S282" s="368">
        <f t="shared" si="20"/>
        <v>51410</v>
      </c>
      <c r="T282" s="368"/>
      <c r="U282" s="359">
        <f>IFERROR(IF(-SUM(U$33:U281)+U$16&lt;0.000001,0,IF($C282&gt;='H-32A-WP06 - Debt Service'!R$25,'H-32A-WP06 - Debt Service'!R$28/12,0)),"-")</f>
        <v>0</v>
      </c>
      <c r="V282" s="359">
        <f>IFERROR(IF(-SUM(V$21:V281)+V$16&lt;0.000001,0,IF($C282&gt;='H-32A-WP06 - Debt Service'!S$25,'H-32A-WP06 - Debt Service'!S$28/12,0)),"-")</f>
        <v>0</v>
      </c>
      <c r="W282" s="359">
        <f>IFERROR(IF(-SUM(W$21:W281)+W$16&lt;0.000001,0,IF($C282&gt;='H-32A-WP06 - Debt Service'!T$25,'H-32A-WP06 - Debt Service'!T$28/12,0)),"-")</f>
        <v>0</v>
      </c>
      <c r="X282" s="359">
        <f>IFERROR(IF(-SUM(X$21:X281)+X$16&lt;0.000001,0,IF($C282&gt;='H-32A-WP06 - Debt Service'!U$25,'H-32A-WP06 - Debt Service'!U$28/12,0)),"-")</f>
        <v>0</v>
      </c>
      <c r="Y282" s="359">
        <f>IFERROR(IF(-SUM(Y$21:Y281)+Y$16&lt;0.000001,0,IF($C282&gt;='H-32A-WP06 - Debt Service'!W$25,'H-32A-WP06 - Debt Service'!V$28/12,0)),"-")</f>
        <v>0</v>
      </c>
      <c r="Z282" s="359">
        <f>IFERROR(IF(-SUM(Z$21:Z281)+Z$16&lt;0.000001,0,IF($C282&gt;='H-32A-WP06 - Debt Service'!W$25,'H-32A-WP06 - Debt Service'!W$28/12,0)),"-")</f>
        <v>0</v>
      </c>
      <c r="AA282" s="359">
        <f>IFERROR(IF(-SUM(AA$21:AA281)+AA$16&lt;0.000001,0,IF($C282&gt;='H-32A-WP06 - Debt Service'!Y$25,'H-32A-WP06 - Debt Service'!X$28/12,0)),"-")</f>
        <v>0</v>
      </c>
      <c r="AB282" s="359">
        <f>IFERROR(IF(-SUM(AB$21:AB281)+AB$16&lt;0.000001,0,IF($C282&gt;='H-32A-WP06 - Debt Service'!Y$25,'H-32A-WP06 - Debt Service'!Y$28/12,0)),"-")</f>
        <v>0</v>
      </c>
      <c r="AC282" s="359">
        <f>IFERROR(IF(-SUM(AC$21:AC281)+AC$16&lt;0.000001,0,IF($C282&gt;='H-32A-WP06 - Debt Service'!Z$25,'H-32A-WP06 - Debt Service'!Z$28/12,0)),"-")</f>
        <v>0</v>
      </c>
      <c r="AD282" s="359">
        <f>IFERROR(IF(-SUM(AD$21:AD281)+AD$16&lt;0.000001,0,IF($C282&gt;='H-32A-WP06 - Debt Service'!AB$25,'H-32A-WP06 - Debt Service'!AA$28/12,0)),"-")</f>
        <v>0</v>
      </c>
      <c r="AE282" s="359">
        <f>IFERROR(IF(-SUM(AE$21:AE281)+AE$16&lt;0.000001,0,IF($C282&gt;='H-32A-WP06 - Debt Service'!AC$25,'H-32A-WP06 - Debt Service'!AB$28/12,0)),"-")</f>
        <v>0</v>
      </c>
      <c r="AF282" s="359">
        <f>IFERROR(IF(-SUM(AF$21:AF281)+AF$16&lt;0.000001,0,IF($C282&gt;='H-32A-WP06 - Debt Service'!AD$25,'H-32A-WP06 - Debt Service'!AC$28/12,0)),"-")</f>
        <v>0</v>
      </c>
    </row>
    <row r="283" spans="2:32">
      <c r="B283" s="351">
        <f t="shared" si="17"/>
        <v>2040</v>
      </c>
      <c r="C283" s="368">
        <f t="shared" si="19"/>
        <v>51441</v>
      </c>
      <c r="D283" s="368"/>
      <c r="E283" s="359">
        <f>IFERROR(IF(-SUM(E$33:E282)+E$16&lt;0.000001,0,IF($C283&gt;='H-32A-WP06 - Debt Service'!C$25,'H-32A-WP06 - Debt Service'!C$28/12,0)),"-")</f>
        <v>0</v>
      </c>
      <c r="F283" s="359">
        <f>IFERROR(IF(-SUM(F$33:F282)+F$16&lt;0.000001,0,IF($C283&gt;='H-32A-WP06 - Debt Service'!D$25,'H-32A-WP06 - Debt Service'!D$28/12,0)),"-")</f>
        <v>0</v>
      </c>
      <c r="G283" s="359">
        <f>IFERROR(IF(-SUM(G$33:G282)+G$16&lt;0.000001,0,IF($C283&gt;='H-32A-WP06 - Debt Service'!E$25,'H-32A-WP06 - Debt Service'!E$28/12,0)),"-")</f>
        <v>0</v>
      </c>
      <c r="H283" s="359">
        <f>IFERROR(IF(-SUM(H$21:H282)+H$16&lt;0.000001,0,IF($C283&gt;='H-32A-WP06 - Debt Service'!F$25,'H-32A-WP06 - Debt Service'!F$28/12,0)),"-")</f>
        <v>0</v>
      </c>
      <c r="I283" s="359">
        <f>IFERROR(IF(-SUM(I$21:I282)+I$16&lt;0.000001,0,IF($C283&gt;='H-32A-WP06 - Debt Service'!G$25,'H-32A-WP06 - Debt Service'!G$28/12,0)),"-")</f>
        <v>0</v>
      </c>
      <c r="J283" s="359">
        <f>IFERROR(IF(-SUM(J$21:J282)+J$16&lt;0.000001,0,IF($C283&gt;='H-32A-WP06 - Debt Service'!H$25,'H-32A-WP06 - Debt Service'!H$28/12,0)),"-")</f>
        <v>0</v>
      </c>
      <c r="K283" s="359">
        <f>IFERROR(IF(-SUM(K$21:K282)+K$16&lt;0.000001,0,IF($C283&gt;='H-32A-WP06 - Debt Service'!I$25,'H-32A-WP06 - Debt Service'!I$28/12,0)),"-")</f>
        <v>0</v>
      </c>
      <c r="L283" s="359">
        <f>IFERROR(IF(-SUM(L$21:L282)+L$16&lt;0.000001,0,IF($C283&gt;='H-32A-WP06 - Debt Service'!J$25,'H-32A-WP06 - Debt Service'!J$28/12,0)),"-")</f>
        <v>0</v>
      </c>
      <c r="M283" s="359">
        <f>IFERROR(IF(-SUM(M$21:M282)+M$16&lt;0.000001,0,IF($C283&gt;='H-32A-WP06 - Debt Service'!K$25,'H-32A-WP06 - Debt Service'!K$28/12,0)),"-")</f>
        <v>0</v>
      </c>
      <c r="N283" s="359">
        <f>IFERROR(IF(-SUM(N$21:N282)+N$16&lt;0.000001,0,IF($C283&gt;='H-32A-WP06 - Debt Service'!L$25,'H-32A-WP06 - Debt Service'!L$28/12,0)),"-")</f>
        <v>0</v>
      </c>
      <c r="O283" s="359">
        <f>IFERROR(IF(-SUM(O$21:O282)+O$16&lt;0.000001,0,IF($C283&gt;='H-32A-WP06 - Debt Service'!M$25,'H-32A-WP06 - Debt Service'!M$28/12,0)),"-")</f>
        <v>0</v>
      </c>
      <c r="P283" s="359">
        <f>IFERROR(IF(-SUM(P$21:P282)+P$16&lt;0.000001,0,IF($C283&gt;='H-32A-WP06 - Debt Service'!N$25,'H-32A-WP06 - Debt Service'!N$28/12,0)),"-")</f>
        <v>0</v>
      </c>
      <c r="Q283" s="449"/>
      <c r="R283" s="351">
        <f t="shared" si="18"/>
        <v>2040</v>
      </c>
      <c r="S283" s="368">
        <f t="shared" si="20"/>
        <v>51441</v>
      </c>
      <c r="T283" s="368"/>
      <c r="U283" s="359">
        <f>IFERROR(IF(-SUM(U$33:U282)+U$16&lt;0.000001,0,IF($C283&gt;='H-32A-WP06 - Debt Service'!R$25,'H-32A-WP06 - Debt Service'!R$28/12,0)),"-")</f>
        <v>0</v>
      </c>
      <c r="V283" s="359">
        <f>IFERROR(IF(-SUM(V$21:V282)+V$16&lt;0.000001,0,IF($C283&gt;='H-32A-WP06 - Debt Service'!S$25,'H-32A-WP06 - Debt Service'!S$28/12,0)),"-")</f>
        <v>0</v>
      </c>
      <c r="W283" s="359">
        <f>IFERROR(IF(-SUM(W$21:W282)+W$16&lt;0.000001,0,IF($C283&gt;='H-32A-WP06 - Debt Service'!T$25,'H-32A-WP06 - Debt Service'!T$28/12,0)),"-")</f>
        <v>0</v>
      </c>
      <c r="X283" s="359">
        <f>IFERROR(IF(-SUM(X$21:X282)+X$16&lt;0.000001,0,IF($C283&gt;='H-32A-WP06 - Debt Service'!U$25,'H-32A-WP06 - Debt Service'!U$28/12,0)),"-")</f>
        <v>0</v>
      </c>
      <c r="Y283" s="359">
        <f>IFERROR(IF(-SUM(Y$21:Y282)+Y$16&lt;0.000001,0,IF($C283&gt;='H-32A-WP06 - Debt Service'!W$25,'H-32A-WP06 - Debt Service'!V$28/12,0)),"-")</f>
        <v>0</v>
      </c>
      <c r="Z283" s="359">
        <f>IFERROR(IF(-SUM(Z$21:Z282)+Z$16&lt;0.000001,0,IF($C283&gt;='H-32A-WP06 - Debt Service'!W$25,'H-32A-WP06 - Debt Service'!W$28/12,0)),"-")</f>
        <v>0</v>
      </c>
      <c r="AA283" s="359">
        <f>IFERROR(IF(-SUM(AA$21:AA282)+AA$16&lt;0.000001,0,IF($C283&gt;='H-32A-WP06 - Debt Service'!Y$25,'H-32A-WP06 - Debt Service'!X$28/12,0)),"-")</f>
        <v>0</v>
      </c>
      <c r="AB283" s="359">
        <f>IFERROR(IF(-SUM(AB$21:AB282)+AB$16&lt;0.000001,0,IF($C283&gt;='H-32A-WP06 - Debt Service'!Y$25,'H-32A-WP06 - Debt Service'!Y$28/12,0)),"-")</f>
        <v>0</v>
      </c>
      <c r="AC283" s="359">
        <f>IFERROR(IF(-SUM(AC$21:AC282)+AC$16&lt;0.000001,0,IF($C283&gt;='H-32A-WP06 - Debt Service'!Z$25,'H-32A-WP06 - Debt Service'!Z$28/12,0)),"-")</f>
        <v>0</v>
      </c>
      <c r="AD283" s="359">
        <f>IFERROR(IF(-SUM(AD$21:AD282)+AD$16&lt;0.000001,0,IF($C283&gt;='H-32A-WP06 - Debt Service'!AB$25,'H-32A-WP06 - Debt Service'!AA$28/12,0)),"-")</f>
        <v>0</v>
      </c>
      <c r="AE283" s="359">
        <f>IFERROR(IF(-SUM(AE$21:AE282)+AE$16&lt;0.000001,0,IF($C283&gt;='H-32A-WP06 - Debt Service'!AC$25,'H-32A-WP06 - Debt Service'!AB$28/12,0)),"-")</f>
        <v>0</v>
      </c>
      <c r="AF283" s="359">
        <f>IFERROR(IF(-SUM(AF$21:AF282)+AF$16&lt;0.000001,0,IF($C283&gt;='H-32A-WP06 - Debt Service'!AD$25,'H-32A-WP06 - Debt Service'!AC$28/12,0)),"-")</f>
        <v>0</v>
      </c>
    </row>
    <row r="284" spans="2:32">
      <c r="B284" s="351">
        <f t="shared" si="17"/>
        <v>2040</v>
      </c>
      <c r="C284" s="368">
        <f t="shared" si="19"/>
        <v>51471</v>
      </c>
      <c r="D284" s="368"/>
      <c r="E284" s="359">
        <f>IFERROR(IF(-SUM(E$33:E283)+E$16&lt;0.000001,0,IF($C284&gt;='H-32A-WP06 - Debt Service'!C$25,'H-32A-WP06 - Debt Service'!C$28/12,0)),"-")</f>
        <v>0</v>
      </c>
      <c r="F284" s="359">
        <f>IFERROR(IF(-SUM(F$33:F283)+F$16&lt;0.000001,0,IF($C284&gt;='H-32A-WP06 - Debt Service'!D$25,'H-32A-WP06 - Debt Service'!D$28/12,0)),"-")</f>
        <v>0</v>
      </c>
      <c r="G284" s="359">
        <f>IFERROR(IF(-SUM(G$33:G283)+G$16&lt;0.000001,0,IF($C284&gt;='H-32A-WP06 - Debt Service'!E$25,'H-32A-WP06 - Debt Service'!E$28/12,0)),"-")</f>
        <v>0</v>
      </c>
      <c r="H284" s="359">
        <f>IFERROR(IF(-SUM(H$21:H283)+H$16&lt;0.000001,0,IF($C284&gt;='H-32A-WP06 - Debt Service'!F$25,'H-32A-WP06 - Debt Service'!F$28/12,0)),"-")</f>
        <v>0</v>
      </c>
      <c r="I284" s="359">
        <f>IFERROR(IF(-SUM(I$21:I283)+I$16&lt;0.000001,0,IF($C284&gt;='H-32A-WP06 - Debt Service'!G$25,'H-32A-WP06 - Debt Service'!G$28/12,0)),"-")</f>
        <v>0</v>
      </c>
      <c r="J284" s="359">
        <f>IFERROR(IF(-SUM(J$21:J283)+J$16&lt;0.000001,0,IF($C284&gt;='H-32A-WP06 - Debt Service'!H$25,'H-32A-WP06 - Debt Service'!H$28/12,0)),"-")</f>
        <v>0</v>
      </c>
      <c r="K284" s="359">
        <f>IFERROR(IF(-SUM(K$21:K283)+K$16&lt;0.000001,0,IF($C284&gt;='H-32A-WP06 - Debt Service'!I$25,'H-32A-WP06 - Debt Service'!I$28/12,0)),"-")</f>
        <v>0</v>
      </c>
      <c r="L284" s="359">
        <f>IFERROR(IF(-SUM(L$21:L283)+L$16&lt;0.000001,0,IF($C284&gt;='H-32A-WP06 - Debt Service'!J$25,'H-32A-WP06 - Debt Service'!J$28/12,0)),"-")</f>
        <v>0</v>
      </c>
      <c r="M284" s="359">
        <f>IFERROR(IF(-SUM(M$21:M283)+M$16&lt;0.000001,0,IF($C284&gt;='H-32A-WP06 - Debt Service'!K$25,'H-32A-WP06 - Debt Service'!K$28/12,0)),"-")</f>
        <v>0</v>
      </c>
      <c r="N284" s="359">
        <f>IFERROR(IF(-SUM(N$21:N283)+N$16&lt;0.000001,0,IF($C284&gt;='H-32A-WP06 - Debt Service'!L$25,'H-32A-WP06 - Debt Service'!L$28/12,0)),"-")</f>
        <v>0</v>
      </c>
      <c r="O284" s="359">
        <f>IFERROR(IF(-SUM(O$21:O283)+O$16&lt;0.000001,0,IF($C284&gt;='H-32A-WP06 - Debt Service'!M$25,'H-32A-WP06 - Debt Service'!M$28/12,0)),"-")</f>
        <v>0</v>
      </c>
      <c r="P284" s="359">
        <f>IFERROR(IF(-SUM(P$21:P283)+P$16&lt;0.000001,0,IF($C284&gt;='H-32A-WP06 - Debt Service'!N$25,'H-32A-WP06 - Debt Service'!N$28/12,0)),"-")</f>
        <v>0</v>
      </c>
      <c r="Q284" s="449"/>
      <c r="R284" s="351">
        <f t="shared" si="18"/>
        <v>2040</v>
      </c>
      <c r="S284" s="368">
        <f t="shared" si="20"/>
        <v>51471</v>
      </c>
      <c r="T284" s="368"/>
      <c r="U284" s="359">
        <f>IFERROR(IF(-SUM(U$33:U283)+U$16&lt;0.000001,0,IF($C284&gt;='H-32A-WP06 - Debt Service'!R$25,'H-32A-WP06 - Debt Service'!R$28/12,0)),"-")</f>
        <v>0</v>
      </c>
      <c r="V284" s="359">
        <f>IFERROR(IF(-SUM(V$21:V283)+V$16&lt;0.000001,0,IF($C284&gt;='H-32A-WP06 - Debt Service'!S$25,'H-32A-WP06 - Debt Service'!S$28/12,0)),"-")</f>
        <v>0</v>
      </c>
      <c r="W284" s="359">
        <f>IFERROR(IF(-SUM(W$21:W283)+W$16&lt;0.000001,0,IF($C284&gt;='H-32A-WP06 - Debt Service'!T$25,'H-32A-WP06 - Debt Service'!T$28/12,0)),"-")</f>
        <v>0</v>
      </c>
      <c r="X284" s="359">
        <f>IFERROR(IF(-SUM(X$21:X283)+X$16&lt;0.000001,0,IF($C284&gt;='H-32A-WP06 - Debt Service'!U$25,'H-32A-WP06 - Debt Service'!U$28/12,0)),"-")</f>
        <v>0</v>
      </c>
      <c r="Y284" s="359">
        <f>IFERROR(IF(-SUM(Y$21:Y283)+Y$16&lt;0.000001,0,IF($C284&gt;='H-32A-WP06 - Debt Service'!W$25,'H-32A-WP06 - Debt Service'!V$28/12,0)),"-")</f>
        <v>0</v>
      </c>
      <c r="Z284" s="359">
        <f>IFERROR(IF(-SUM(Z$21:Z283)+Z$16&lt;0.000001,0,IF($C284&gt;='H-32A-WP06 - Debt Service'!W$25,'H-32A-WP06 - Debt Service'!W$28/12,0)),"-")</f>
        <v>0</v>
      </c>
      <c r="AA284" s="359">
        <f>IFERROR(IF(-SUM(AA$21:AA283)+AA$16&lt;0.000001,0,IF($C284&gt;='H-32A-WP06 - Debt Service'!Y$25,'H-32A-WP06 - Debt Service'!X$28/12,0)),"-")</f>
        <v>0</v>
      </c>
      <c r="AB284" s="359">
        <f>IFERROR(IF(-SUM(AB$21:AB283)+AB$16&lt;0.000001,0,IF($C284&gt;='H-32A-WP06 - Debt Service'!Y$25,'H-32A-WP06 - Debt Service'!Y$28/12,0)),"-")</f>
        <v>0</v>
      </c>
      <c r="AC284" s="359">
        <f>IFERROR(IF(-SUM(AC$21:AC283)+AC$16&lt;0.000001,0,IF($C284&gt;='H-32A-WP06 - Debt Service'!Z$25,'H-32A-WP06 - Debt Service'!Z$28/12,0)),"-")</f>
        <v>0</v>
      </c>
      <c r="AD284" s="359">
        <f>IFERROR(IF(-SUM(AD$21:AD283)+AD$16&lt;0.000001,0,IF($C284&gt;='H-32A-WP06 - Debt Service'!AB$25,'H-32A-WP06 - Debt Service'!AA$28/12,0)),"-")</f>
        <v>0</v>
      </c>
      <c r="AE284" s="359">
        <f>IFERROR(IF(-SUM(AE$21:AE283)+AE$16&lt;0.000001,0,IF($C284&gt;='H-32A-WP06 - Debt Service'!AC$25,'H-32A-WP06 - Debt Service'!AB$28/12,0)),"-")</f>
        <v>0</v>
      </c>
      <c r="AF284" s="359">
        <f>IFERROR(IF(-SUM(AF$21:AF283)+AF$16&lt;0.000001,0,IF($C284&gt;='H-32A-WP06 - Debt Service'!AD$25,'H-32A-WP06 - Debt Service'!AC$28/12,0)),"-")</f>
        <v>0</v>
      </c>
    </row>
    <row r="285" spans="2:32">
      <c r="B285" s="351">
        <f t="shared" si="17"/>
        <v>2041</v>
      </c>
      <c r="C285" s="368">
        <f t="shared" si="19"/>
        <v>51502</v>
      </c>
      <c r="D285" s="368"/>
      <c r="E285" s="359">
        <f>IFERROR(IF(-SUM(E$33:E284)+E$16&lt;0.000001,0,IF($C285&gt;='H-32A-WP06 - Debt Service'!C$25,'H-32A-WP06 - Debt Service'!C$28/12,0)),"-")</f>
        <v>0</v>
      </c>
      <c r="F285" s="359">
        <f>IFERROR(IF(-SUM(F$33:F284)+F$16&lt;0.000001,0,IF($C285&gt;='H-32A-WP06 - Debt Service'!D$25,'H-32A-WP06 - Debt Service'!D$28/12,0)),"-")</f>
        <v>0</v>
      </c>
      <c r="G285" s="359">
        <f>IFERROR(IF(-SUM(G$33:G284)+G$16&lt;0.000001,0,IF($C285&gt;='H-32A-WP06 - Debt Service'!E$25,'H-32A-WP06 - Debt Service'!E$28/12,0)),"-")</f>
        <v>0</v>
      </c>
      <c r="H285" s="359">
        <f>IFERROR(IF(-SUM(H$21:H284)+H$16&lt;0.000001,0,IF($C285&gt;='H-32A-WP06 - Debt Service'!F$25,'H-32A-WP06 - Debt Service'!F$28/12,0)),"-")</f>
        <v>0</v>
      </c>
      <c r="I285" s="359">
        <f>IFERROR(IF(-SUM(I$21:I284)+I$16&lt;0.000001,0,IF($C285&gt;='H-32A-WP06 - Debt Service'!G$25,'H-32A-WP06 - Debt Service'!G$28/12,0)),"-")</f>
        <v>0</v>
      </c>
      <c r="J285" s="359">
        <f>IFERROR(IF(-SUM(J$21:J284)+J$16&lt;0.000001,0,IF($C285&gt;='H-32A-WP06 - Debt Service'!H$25,'H-32A-WP06 - Debt Service'!H$28/12,0)),"-")</f>
        <v>0</v>
      </c>
      <c r="K285" s="359">
        <f>IFERROR(IF(-SUM(K$21:K284)+K$16&lt;0.000001,0,IF($C285&gt;='H-32A-WP06 - Debt Service'!I$25,'H-32A-WP06 - Debt Service'!I$28/12,0)),"-")</f>
        <v>0</v>
      </c>
      <c r="L285" s="359">
        <f>IFERROR(IF(-SUM(L$21:L284)+L$16&lt;0.000001,0,IF($C285&gt;='H-32A-WP06 - Debt Service'!J$25,'H-32A-WP06 - Debt Service'!J$28/12,0)),"-")</f>
        <v>0</v>
      </c>
      <c r="M285" s="359">
        <f>IFERROR(IF(-SUM(M$21:M284)+M$16&lt;0.000001,0,IF($C285&gt;='H-32A-WP06 - Debt Service'!K$25,'H-32A-WP06 - Debt Service'!K$28/12,0)),"-")</f>
        <v>0</v>
      </c>
      <c r="N285" s="359">
        <f>IFERROR(IF(-SUM(N$21:N284)+N$16&lt;0.000001,0,IF($C285&gt;='H-32A-WP06 - Debt Service'!L$25,'H-32A-WP06 - Debt Service'!L$28/12,0)),"-")</f>
        <v>0</v>
      </c>
      <c r="O285" s="359">
        <f>IFERROR(IF(-SUM(O$21:O284)+O$16&lt;0.000001,0,IF($C285&gt;='H-32A-WP06 - Debt Service'!M$25,'H-32A-WP06 - Debt Service'!M$28/12,0)),"-")</f>
        <v>0</v>
      </c>
      <c r="P285" s="359">
        <f>IFERROR(IF(-SUM(P$21:P284)+P$16&lt;0.000001,0,IF($C285&gt;='H-32A-WP06 - Debt Service'!N$25,'H-32A-WP06 - Debt Service'!N$28/12,0)),"-")</f>
        <v>0</v>
      </c>
      <c r="Q285" s="449"/>
      <c r="R285" s="351">
        <f t="shared" si="18"/>
        <v>2041</v>
      </c>
      <c r="S285" s="368">
        <f t="shared" si="20"/>
        <v>51502</v>
      </c>
      <c r="T285" s="368"/>
      <c r="U285" s="359">
        <f>IFERROR(IF(-SUM(U$33:U284)+U$16&lt;0.000001,0,IF($C285&gt;='H-32A-WP06 - Debt Service'!R$25,'H-32A-WP06 - Debt Service'!R$28/12,0)),"-")</f>
        <v>0</v>
      </c>
      <c r="V285" s="359">
        <f>IFERROR(IF(-SUM(V$21:V284)+V$16&lt;0.000001,0,IF($C285&gt;='H-32A-WP06 - Debt Service'!S$25,'H-32A-WP06 - Debt Service'!S$28/12,0)),"-")</f>
        <v>0</v>
      </c>
      <c r="W285" s="359">
        <f>IFERROR(IF(-SUM(W$21:W284)+W$16&lt;0.000001,0,IF($C285&gt;='H-32A-WP06 - Debt Service'!T$25,'H-32A-WP06 - Debt Service'!T$28/12,0)),"-")</f>
        <v>0</v>
      </c>
      <c r="X285" s="359">
        <f>IFERROR(IF(-SUM(X$21:X284)+X$16&lt;0.000001,0,IF($C285&gt;='H-32A-WP06 - Debt Service'!U$25,'H-32A-WP06 - Debt Service'!U$28/12,0)),"-")</f>
        <v>0</v>
      </c>
      <c r="Y285" s="359">
        <f>IFERROR(IF(-SUM(Y$21:Y284)+Y$16&lt;0.000001,0,IF($C285&gt;='H-32A-WP06 - Debt Service'!W$25,'H-32A-WP06 - Debt Service'!V$28/12,0)),"-")</f>
        <v>0</v>
      </c>
      <c r="Z285" s="359">
        <f>IFERROR(IF(-SUM(Z$21:Z284)+Z$16&lt;0.000001,0,IF($C285&gt;='H-32A-WP06 - Debt Service'!W$25,'H-32A-WP06 - Debt Service'!W$28/12,0)),"-")</f>
        <v>0</v>
      </c>
      <c r="AA285" s="359">
        <f>IFERROR(IF(-SUM(AA$21:AA284)+AA$16&lt;0.000001,0,IF($C285&gt;='H-32A-WP06 - Debt Service'!Y$25,'H-32A-WP06 - Debt Service'!X$28/12,0)),"-")</f>
        <v>0</v>
      </c>
      <c r="AB285" s="359">
        <f>IFERROR(IF(-SUM(AB$21:AB284)+AB$16&lt;0.000001,0,IF($C285&gt;='H-32A-WP06 - Debt Service'!Y$25,'H-32A-WP06 - Debt Service'!Y$28/12,0)),"-")</f>
        <v>0</v>
      </c>
      <c r="AC285" s="359">
        <f>IFERROR(IF(-SUM(AC$21:AC284)+AC$16&lt;0.000001,0,IF($C285&gt;='H-32A-WP06 - Debt Service'!Z$25,'H-32A-WP06 - Debt Service'!Z$28/12,0)),"-")</f>
        <v>0</v>
      </c>
      <c r="AD285" s="359">
        <f>IFERROR(IF(-SUM(AD$21:AD284)+AD$16&lt;0.000001,0,IF($C285&gt;='H-32A-WP06 - Debt Service'!AB$25,'H-32A-WP06 - Debt Service'!AA$28/12,0)),"-")</f>
        <v>0</v>
      </c>
      <c r="AE285" s="359">
        <f>IFERROR(IF(-SUM(AE$21:AE284)+AE$16&lt;0.000001,0,IF($C285&gt;='H-32A-WP06 - Debt Service'!AC$25,'H-32A-WP06 - Debt Service'!AB$28/12,0)),"-")</f>
        <v>0</v>
      </c>
      <c r="AF285" s="359">
        <f>IFERROR(IF(-SUM(AF$21:AF284)+AF$16&lt;0.000001,0,IF($C285&gt;='H-32A-WP06 - Debt Service'!AD$25,'H-32A-WP06 - Debt Service'!AC$28/12,0)),"-")</f>
        <v>0</v>
      </c>
    </row>
    <row r="286" spans="2:32">
      <c r="B286" s="351">
        <f t="shared" si="17"/>
        <v>2041</v>
      </c>
      <c r="C286" s="368">
        <f t="shared" si="19"/>
        <v>51533</v>
      </c>
      <c r="D286" s="368"/>
      <c r="E286" s="359">
        <f>IFERROR(IF(-SUM(E$33:E285)+E$16&lt;0.000001,0,IF($C286&gt;='H-32A-WP06 - Debt Service'!C$25,'H-32A-WP06 - Debt Service'!C$28/12,0)),"-")</f>
        <v>0</v>
      </c>
      <c r="F286" s="359">
        <f>IFERROR(IF(-SUM(F$33:F285)+F$16&lt;0.000001,0,IF($C286&gt;='H-32A-WP06 - Debt Service'!D$25,'H-32A-WP06 - Debt Service'!D$28/12,0)),"-")</f>
        <v>0</v>
      </c>
      <c r="G286" s="359">
        <f>IFERROR(IF(-SUM(G$33:G285)+G$16&lt;0.000001,0,IF($C286&gt;='H-32A-WP06 - Debt Service'!E$25,'H-32A-WP06 - Debt Service'!E$28/12,0)),"-")</f>
        <v>0</v>
      </c>
      <c r="H286" s="359">
        <f>IFERROR(IF(-SUM(H$21:H285)+H$16&lt;0.000001,0,IF($C286&gt;='H-32A-WP06 - Debt Service'!F$25,'H-32A-WP06 - Debt Service'!F$28/12,0)),"-")</f>
        <v>0</v>
      </c>
      <c r="I286" s="359">
        <f>IFERROR(IF(-SUM(I$21:I285)+I$16&lt;0.000001,0,IF($C286&gt;='H-32A-WP06 - Debt Service'!G$25,'H-32A-WP06 - Debt Service'!G$28/12,0)),"-")</f>
        <v>0</v>
      </c>
      <c r="J286" s="359">
        <f>IFERROR(IF(-SUM(J$21:J285)+J$16&lt;0.000001,0,IF($C286&gt;='H-32A-WP06 - Debt Service'!H$25,'H-32A-WP06 - Debt Service'!H$28/12,0)),"-")</f>
        <v>0</v>
      </c>
      <c r="K286" s="359">
        <f>IFERROR(IF(-SUM(K$21:K285)+K$16&lt;0.000001,0,IF($C286&gt;='H-32A-WP06 - Debt Service'!I$25,'H-32A-WP06 - Debt Service'!I$28/12,0)),"-")</f>
        <v>0</v>
      </c>
      <c r="L286" s="359">
        <f>IFERROR(IF(-SUM(L$21:L285)+L$16&lt;0.000001,0,IF($C286&gt;='H-32A-WP06 - Debt Service'!J$25,'H-32A-WP06 - Debt Service'!J$28/12,0)),"-")</f>
        <v>0</v>
      </c>
      <c r="M286" s="359">
        <f>IFERROR(IF(-SUM(M$21:M285)+M$16&lt;0.000001,0,IF($C286&gt;='H-32A-WP06 - Debt Service'!K$25,'H-32A-WP06 - Debt Service'!K$28/12,0)),"-")</f>
        <v>0</v>
      </c>
      <c r="N286" s="359">
        <f>IFERROR(IF(-SUM(N$21:N285)+N$16&lt;0.000001,0,IF($C286&gt;='H-32A-WP06 - Debt Service'!L$25,'H-32A-WP06 - Debt Service'!L$28/12,0)),"-")</f>
        <v>0</v>
      </c>
      <c r="O286" s="359">
        <f>IFERROR(IF(-SUM(O$21:O285)+O$16&lt;0.000001,0,IF($C286&gt;='H-32A-WP06 - Debt Service'!M$25,'H-32A-WP06 - Debt Service'!M$28/12,0)),"-")</f>
        <v>0</v>
      </c>
      <c r="P286" s="359">
        <f>IFERROR(IF(-SUM(P$21:P285)+P$16&lt;0.000001,0,IF($C286&gt;='H-32A-WP06 - Debt Service'!N$25,'H-32A-WP06 - Debt Service'!N$28/12,0)),"-")</f>
        <v>0</v>
      </c>
      <c r="Q286" s="449"/>
      <c r="R286" s="351">
        <f t="shared" si="18"/>
        <v>2041</v>
      </c>
      <c r="S286" s="368">
        <f t="shared" si="20"/>
        <v>51533</v>
      </c>
      <c r="T286" s="368"/>
      <c r="U286" s="359">
        <f>IFERROR(IF(-SUM(U$33:U285)+U$16&lt;0.000001,0,IF($C286&gt;='H-32A-WP06 - Debt Service'!R$25,'H-32A-WP06 - Debt Service'!R$28/12,0)),"-")</f>
        <v>0</v>
      </c>
      <c r="V286" s="359">
        <f>IFERROR(IF(-SUM(V$21:V285)+V$16&lt;0.000001,0,IF($C286&gt;='H-32A-WP06 - Debt Service'!S$25,'H-32A-WP06 - Debt Service'!S$28/12,0)),"-")</f>
        <v>0</v>
      </c>
      <c r="W286" s="359">
        <f>IFERROR(IF(-SUM(W$21:W285)+W$16&lt;0.000001,0,IF($C286&gt;='H-32A-WP06 - Debt Service'!T$25,'H-32A-WP06 - Debt Service'!T$28/12,0)),"-")</f>
        <v>0</v>
      </c>
      <c r="X286" s="359">
        <f>IFERROR(IF(-SUM(X$21:X285)+X$16&lt;0.000001,0,IF($C286&gt;='H-32A-WP06 - Debt Service'!U$25,'H-32A-WP06 - Debt Service'!U$28/12,0)),"-")</f>
        <v>0</v>
      </c>
      <c r="Y286" s="359">
        <f>IFERROR(IF(-SUM(Y$21:Y285)+Y$16&lt;0.000001,0,IF($C286&gt;='H-32A-WP06 - Debt Service'!W$25,'H-32A-WP06 - Debt Service'!V$28/12,0)),"-")</f>
        <v>0</v>
      </c>
      <c r="Z286" s="359">
        <f>IFERROR(IF(-SUM(Z$21:Z285)+Z$16&lt;0.000001,0,IF($C286&gt;='H-32A-WP06 - Debt Service'!W$25,'H-32A-WP06 - Debt Service'!W$28/12,0)),"-")</f>
        <v>0</v>
      </c>
      <c r="AA286" s="359">
        <f>IFERROR(IF(-SUM(AA$21:AA285)+AA$16&lt;0.000001,0,IF($C286&gt;='H-32A-WP06 - Debt Service'!Y$25,'H-32A-WP06 - Debt Service'!X$28/12,0)),"-")</f>
        <v>0</v>
      </c>
      <c r="AB286" s="359">
        <f>IFERROR(IF(-SUM(AB$21:AB285)+AB$16&lt;0.000001,0,IF($C286&gt;='H-32A-WP06 - Debt Service'!Y$25,'H-32A-WP06 - Debt Service'!Y$28/12,0)),"-")</f>
        <v>0</v>
      </c>
      <c r="AC286" s="359">
        <f>IFERROR(IF(-SUM(AC$21:AC285)+AC$16&lt;0.000001,0,IF($C286&gt;='H-32A-WP06 - Debt Service'!Z$25,'H-32A-WP06 - Debt Service'!Z$28/12,0)),"-")</f>
        <v>0</v>
      </c>
      <c r="AD286" s="359">
        <f>IFERROR(IF(-SUM(AD$21:AD285)+AD$16&lt;0.000001,0,IF($C286&gt;='H-32A-WP06 - Debt Service'!AB$25,'H-32A-WP06 - Debt Service'!AA$28/12,0)),"-")</f>
        <v>0</v>
      </c>
      <c r="AE286" s="359">
        <f>IFERROR(IF(-SUM(AE$21:AE285)+AE$16&lt;0.000001,0,IF($C286&gt;='H-32A-WP06 - Debt Service'!AC$25,'H-32A-WP06 - Debt Service'!AB$28/12,0)),"-")</f>
        <v>0</v>
      </c>
      <c r="AF286" s="359">
        <f>IFERROR(IF(-SUM(AF$21:AF285)+AF$16&lt;0.000001,0,IF($C286&gt;='H-32A-WP06 - Debt Service'!AD$25,'H-32A-WP06 - Debt Service'!AC$28/12,0)),"-")</f>
        <v>0</v>
      </c>
    </row>
    <row r="287" spans="2:32">
      <c r="B287" s="351">
        <f t="shared" si="17"/>
        <v>2041</v>
      </c>
      <c r="C287" s="368">
        <f t="shared" si="19"/>
        <v>51561</v>
      </c>
      <c r="D287" s="368"/>
      <c r="E287" s="359">
        <f>IFERROR(IF(-SUM(E$33:E286)+E$16&lt;0.000001,0,IF($C287&gt;='H-32A-WP06 - Debt Service'!C$25,'H-32A-WP06 - Debt Service'!C$28/12,0)),"-")</f>
        <v>0</v>
      </c>
      <c r="F287" s="359">
        <f>IFERROR(IF(-SUM(F$33:F286)+F$16&lt;0.000001,0,IF($C287&gt;='H-32A-WP06 - Debt Service'!D$25,'H-32A-WP06 - Debt Service'!D$28/12,0)),"-")</f>
        <v>0</v>
      </c>
      <c r="G287" s="359">
        <f>IFERROR(IF(-SUM(G$33:G286)+G$16&lt;0.000001,0,IF($C287&gt;='H-32A-WP06 - Debt Service'!E$25,'H-32A-WP06 - Debt Service'!E$28/12,0)),"-")</f>
        <v>0</v>
      </c>
      <c r="H287" s="359">
        <f>IFERROR(IF(-SUM(H$21:H286)+H$16&lt;0.000001,0,IF($C287&gt;='H-32A-WP06 - Debt Service'!F$25,'H-32A-WP06 - Debt Service'!F$28/12,0)),"-")</f>
        <v>0</v>
      </c>
      <c r="I287" s="359">
        <f>IFERROR(IF(-SUM(I$21:I286)+I$16&lt;0.000001,0,IF($C287&gt;='H-32A-WP06 - Debt Service'!G$25,'H-32A-WP06 - Debt Service'!G$28/12,0)),"-")</f>
        <v>0</v>
      </c>
      <c r="J287" s="359">
        <f>IFERROR(IF(-SUM(J$21:J286)+J$16&lt;0.000001,0,IF($C287&gt;='H-32A-WP06 - Debt Service'!H$25,'H-32A-WP06 - Debt Service'!H$28/12,0)),"-")</f>
        <v>0</v>
      </c>
      <c r="K287" s="359">
        <f>IFERROR(IF(-SUM(K$21:K286)+K$16&lt;0.000001,0,IF($C287&gt;='H-32A-WP06 - Debt Service'!I$25,'H-32A-WP06 - Debt Service'!I$28/12,0)),"-")</f>
        <v>0</v>
      </c>
      <c r="L287" s="359">
        <f>IFERROR(IF(-SUM(L$21:L286)+L$16&lt;0.000001,0,IF($C287&gt;='H-32A-WP06 - Debt Service'!J$25,'H-32A-WP06 - Debt Service'!J$28/12,0)),"-")</f>
        <v>0</v>
      </c>
      <c r="M287" s="359">
        <f>IFERROR(IF(-SUM(M$21:M286)+M$16&lt;0.000001,0,IF($C287&gt;='H-32A-WP06 - Debt Service'!K$25,'H-32A-WP06 - Debt Service'!K$28/12,0)),"-")</f>
        <v>0</v>
      </c>
      <c r="N287" s="359">
        <f>IFERROR(IF(-SUM(N$21:N286)+N$16&lt;0.000001,0,IF($C287&gt;='H-32A-WP06 - Debt Service'!L$25,'H-32A-WP06 - Debt Service'!L$28/12,0)),"-")</f>
        <v>0</v>
      </c>
      <c r="O287" s="359">
        <f>IFERROR(IF(-SUM(O$21:O286)+O$16&lt;0.000001,0,IF($C287&gt;='H-32A-WP06 - Debt Service'!M$25,'H-32A-WP06 - Debt Service'!M$28/12,0)),"-")</f>
        <v>0</v>
      </c>
      <c r="P287" s="359">
        <f>IFERROR(IF(-SUM(P$21:P286)+P$16&lt;0.000001,0,IF($C287&gt;='H-32A-WP06 - Debt Service'!N$25,'H-32A-WP06 - Debt Service'!N$28/12,0)),"-")</f>
        <v>0</v>
      </c>
      <c r="Q287" s="449"/>
      <c r="R287" s="351">
        <f t="shared" si="18"/>
        <v>2041</v>
      </c>
      <c r="S287" s="368">
        <f t="shared" si="20"/>
        <v>51561</v>
      </c>
      <c r="T287" s="368"/>
      <c r="U287" s="359">
        <f>IFERROR(IF(-SUM(U$33:U286)+U$16&lt;0.000001,0,IF($C287&gt;='H-32A-WP06 - Debt Service'!R$25,'H-32A-WP06 - Debt Service'!R$28/12,0)),"-")</f>
        <v>0</v>
      </c>
      <c r="V287" s="359">
        <f>IFERROR(IF(-SUM(V$21:V286)+V$16&lt;0.000001,0,IF($C287&gt;='H-32A-WP06 - Debt Service'!S$25,'H-32A-WP06 - Debt Service'!S$28/12,0)),"-")</f>
        <v>0</v>
      </c>
      <c r="W287" s="359">
        <f>IFERROR(IF(-SUM(W$21:W286)+W$16&lt;0.000001,0,IF($C287&gt;='H-32A-WP06 - Debt Service'!T$25,'H-32A-WP06 - Debt Service'!T$28/12,0)),"-")</f>
        <v>0</v>
      </c>
      <c r="X287" s="359">
        <f>IFERROR(IF(-SUM(X$21:X286)+X$16&lt;0.000001,0,IF($C287&gt;='H-32A-WP06 - Debt Service'!U$25,'H-32A-WP06 - Debt Service'!U$28/12,0)),"-")</f>
        <v>0</v>
      </c>
      <c r="Y287" s="359">
        <f>IFERROR(IF(-SUM(Y$21:Y286)+Y$16&lt;0.000001,0,IF($C287&gt;='H-32A-WP06 - Debt Service'!W$25,'H-32A-WP06 - Debt Service'!V$28/12,0)),"-")</f>
        <v>0</v>
      </c>
      <c r="Z287" s="359">
        <f>IFERROR(IF(-SUM(Z$21:Z286)+Z$16&lt;0.000001,0,IF($C287&gt;='H-32A-WP06 - Debt Service'!W$25,'H-32A-WP06 - Debt Service'!W$28/12,0)),"-")</f>
        <v>0</v>
      </c>
      <c r="AA287" s="359">
        <f>IFERROR(IF(-SUM(AA$21:AA286)+AA$16&lt;0.000001,0,IF($C287&gt;='H-32A-WP06 - Debt Service'!Y$25,'H-32A-WP06 - Debt Service'!X$28/12,0)),"-")</f>
        <v>0</v>
      </c>
      <c r="AB287" s="359">
        <f>IFERROR(IF(-SUM(AB$21:AB286)+AB$16&lt;0.000001,0,IF($C287&gt;='H-32A-WP06 - Debt Service'!Y$25,'H-32A-WP06 - Debt Service'!Y$28/12,0)),"-")</f>
        <v>0</v>
      </c>
      <c r="AC287" s="359">
        <f>IFERROR(IF(-SUM(AC$21:AC286)+AC$16&lt;0.000001,0,IF($C287&gt;='H-32A-WP06 - Debt Service'!Z$25,'H-32A-WP06 - Debt Service'!Z$28/12,0)),"-")</f>
        <v>0</v>
      </c>
      <c r="AD287" s="359">
        <f>IFERROR(IF(-SUM(AD$21:AD286)+AD$16&lt;0.000001,0,IF($C287&gt;='H-32A-WP06 - Debt Service'!AB$25,'H-32A-WP06 - Debt Service'!AA$28/12,0)),"-")</f>
        <v>0</v>
      </c>
      <c r="AE287" s="359">
        <f>IFERROR(IF(-SUM(AE$21:AE286)+AE$16&lt;0.000001,0,IF($C287&gt;='H-32A-WP06 - Debt Service'!AC$25,'H-32A-WP06 - Debt Service'!AB$28/12,0)),"-")</f>
        <v>0</v>
      </c>
      <c r="AF287" s="359">
        <f>IFERROR(IF(-SUM(AF$21:AF286)+AF$16&lt;0.000001,0,IF($C287&gt;='H-32A-WP06 - Debt Service'!AD$25,'H-32A-WP06 - Debt Service'!AC$28/12,0)),"-")</f>
        <v>0</v>
      </c>
    </row>
    <row r="288" spans="2:32">
      <c r="B288" s="351">
        <f t="shared" si="17"/>
        <v>2041</v>
      </c>
      <c r="C288" s="368">
        <f t="shared" si="19"/>
        <v>51592</v>
      </c>
      <c r="D288" s="368"/>
      <c r="E288" s="359">
        <f>IFERROR(IF(-SUM(E$33:E287)+E$16&lt;0.000001,0,IF($C288&gt;='H-32A-WP06 - Debt Service'!C$25,'H-32A-WP06 - Debt Service'!C$28/12,0)),"-")</f>
        <v>0</v>
      </c>
      <c r="F288" s="359">
        <f>IFERROR(IF(-SUM(F$33:F287)+F$16&lt;0.000001,0,IF($C288&gt;='H-32A-WP06 - Debt Service'!D$25,'H-32A-WP06 - Debt Service'!D$28/12,0)),"-")</f>
        <v>0</v>
      </c>
      <c r="G288" s="359">
        <f>IFERROR(IF(-SUM(G$33:G287)+G$16&lt;0.000001,0,IF($C288&gt;='H-32A-WP06 - Debt Service'!E$25,'H-32A-WP06 - Debt Service'!E$28/12,0)),"-")</f>
        <v>0</v>
      </c>
      <c r="H288" s="359">
        <f>IFERROR(IF(-SUM(H$21:H287)+H$16&lt;0.000001,0,IF($C288&gt;='H-32A-WP06 - Debt Service'!F$25,'H-32A-WP06 - Debt Service'!F$28/12,0)),"-")</f>
        <v>0</v>
      </c>
      <c r="I288" s="359">
        <f>IFERROR(IF(-SUM(I$21:I287)+I$16&lt;0.000001,0,IF($C288&gt;='H-32A-WP06 - Debt Service'!G$25,'H-32A-WP06 - Debt Service'!G$28/12,0)),"-")</f>
        <v>0</v>
      </c>
      <c r="J288" s="359">
        <f>IFERROR(IF(-SUM(J$21:J287)+J$16&lt;0.000001,0,IF($C288&gt;='H-32A-WP06 - Debt Service'!H$25,'H-32A-WP06 - Debt Service'!H$28/12,0)),"-")</f>
        <v>0</v>
      </c>
      <c r="K288" s="359">
        <f>IFERROR(IF(-SUM(K$21:K287)+K$16&lt;0.000001,0,IF($C288&gt;='H-32A-WP06 - Debt Service'!I$25,'H-32A-WP06 - Debt Service'!I$28/12,0)),"-")</f>
        <v>0</v>
      </c>
      <c r="L288" s="359">
        <f>IFERROR(IF(-SUM(L$21:L287)+L$16&lt;0.000001,0,IF($C288&gt;='H-32A-WP06 - Debt Service'!J$25,'H-32A-WP06 - Debt Service'!J$28/12,0)),"-")</f>
        <v>0</v>
      </c>
      <c r="M288" s="359">
        <f>IFERROR(IF(-SUM(M$21:M287)+M$16&lt;0.000001,0,IF($C288&gt;='H-32A-WP06 - Debt Service'!K$25,'H-32A-WP06 - Debt Service'!K$28/12,0)),"-")</f>
        <v>0</v>
      </c>
      <c r="N288" s="359">
        <f>IFERROR(IF(-SUM(N$21:N287)+N$16&lt;0.000001,0,IF($C288&gt;='H-32A-WP06 - Debt Service'!L$25,'H-32A-WP06 - Debt Service'!L$28/12,0)),"-")</f>
        <v>0</v>
      </c>
      <c r="O288" s="359">
        <f>IFERROR(IF(-SUM(O$21:O287)+O$16&lt;0.000001,0,IF($C288&gt;='H-32A-WP06 - Debt Service'!M$25,'H-32A-WP06 - Debt Service'!M$28/12,0)),"-")</f>
        <v>0</v>
      </c>
      <c r="P288" s="359">
        <f>IFERROR(IF(-SUM(P$21:P287)+P$16&lt;0.000001,0,IF($C288&gt;='H-32A-WP06 - Debt Service'!N$25,'H-32A-WP06 - Debt Service'!N$28/12,0)),"-")</f>
        <v>0</v>
      </c>
      <c r="Q288" s="449"/>
      <c r="R288" s="351">
        <f t="shared" si="18"/>
        <v>2041</v>
      </c>
      <c r="S288" s="368">
        <f t="shared" si="20"/>
        <v>51592</v>
      </c>
      <c r="T288" s="368"/>
      <c r="U288" s="359">
        <f>IFERROR(IF(-SUM(U$33:U287)+U$16&lt;0.000001,0,IF($C288&gt;='H-32A-WP06 - Debt Service'!R$25,'H-32A-WP06 - Debt Service'!R$28/12,0)),"-")</f>
        <v>0</v>
      </c>
      <c r="V288" s="359">
        <f>IFERROR(IF(-SUM(V$21:V287)+V$16&lt;0.000001,0,IF($C288&gt;='H-32A-WP06 - Debt Service'!S$25,'H-32A-WP06 - Debt Service'!S$28/12,0)),"-")</f>
        <v>0</v>
      </c>
      <c r="W288" s="359">
        <f>IFERROR(IF(-SUM(W$21:W287)+W$16&lt;0.000001,0,IF($C288&gt;='H-32A-WP06 - Debt Service'!T$25,'H-32A-WP06 - Debt Service'!T$28/12,0)),"-")</f>
        <v>0</v>
      </c>
      <c r="X288" s="359">
        <f>IFERROR(IF(-SUM(X$21:X287)+X$16&lt;0.000001,0,IF($C288&gt;='H-32A-WP06 - Debt Service'!U$25,'H-32A-WP06 - Debt Service'!U$28/12,0)),"-")</f>
        <v>0</v>
      </c>
      <c r="Y288" s="359">
        <f>IFERROR(IF(-SUM(Y$21:Y287)+Y$16&lt;0.000001,0,IF($C288&gt;='H-32A-WP06 - Debt Service'!W$25,'H-32A-WP06 - Debt Service'!V$28/12,0)),"-")</f>
        <v>0</v>
      </c>
      <c r="Z288" s="359">
        <f>IFERROR(IF(-SUM(Z$21:Z287)+Z$16&lt;0.000001,0,IF($C288&gt;='H-32A-WP06 - Debt Service'!W$25,'H-32A-WP06 - Debt Service'!W$28/12,0)),"-")</f>
        <v>0</v>
      </c>
      <c r="AA288" s="359">
        <f>IFERROR(IF(-SUM(AA$21:AA287)+AA$16&lt;0.000001,0,IF($C288&gt;='H-32A-WP06 - Debt Service'!Y$25,'H-32A-WP06 - Debt Service'!X$28/12,0)),"-")</f>
        <v>0</v>
      </c>
      <c r="AB288" s="359">
        <f>IFERROR(IF(-SUM(AB$21:AB287)+AB$16&lt;0.000001,0,IF($C288&gt;='H-32A-WP06 - Debt Service'!Y$25,'H-32A-WP06 - Debt Service'!Y$28/12,0)),"-")</f>
        <v>0</v>
      </c>
      <c r="AC288" s="359">
        <f>IFERROR(IF(-SUM(AC$21:AC287)+AC$16&lt;0.000001,0,IF($C288&gt;='H-32A-WP06 - Debt Service'!Z$25,'H-32A-WP06 - Debt Service'!Z$28/12,0)),"-")</f>
        <v>0</v>
      </c>
      <c r="AD288" s="359">
        <f>IFERROR(IF(-SUM(AD$21:AD287)+AD$16&lt;0.000001,0,IF($C288&gt;='H-32A-WP06 - Debt Service'!AB$25,'H-32A-WP06 - Debt Service'!AA$28/12,0)),"-")</f>
        <v>0</v>
      </c>
      <c r="AE288" s="359">
        <f>IFERROR(IF(-SUM(AE$21:AE287)+AE$16&lt;0.000001,0,IF($C288&gt;='H-32A-WP06 - Debt Service'!AC$25,'H-32A-WP06 - Debt Service'!AB$28/12,0)),"-")</f>
        <v>0</v>
      </c>
      <c r="AF288" s="359">
        <f>IFERROR(IF(-SUM(AF$21:AF287)+AF$16&lt;0.000001,0,IF($C288&gt;='H-32A-WP06 - Debt Service'!AD$25,'H-32A-WP06 - Debt Service'!AC$28/12,0)),"-")</f>
        <v>0</v>
      </c>
    </row>
    <row r="289" spans="2:32">
      <c r="B289" s="351">
        <f t="shared" si="17"/>
        <v>2041</v>
      </c>
      <c r="C289" s="368">
        <f t="shared" si="19"/>
        <v>51622</v>
      </c>
      <c r="D289" s="368"/>
      <c r="E289" s="359">
        <f>IFERROR(IF(-SUM(E$33:E288)+E$16&lt;0.000001,0,IF($C289&gt;='H-32A-WP06 - Debt Service'!C$25,'H-32A-WP06 - Debt Service'!C$28/12,0)),"-")</f>
        <v>0</v>
      </c>
      <c r="F289" s="359">
        <f>IFERROR(IF(-SUM(F$33:F288)+F$16&lt;0.000001,0,IF($C289&gt;='H-32A-WP06 - Debt Service'!D$25,'H-32A-WP06 - Debt Service'!D$28/12,0)),"-")</f>
        <v>0</v>
      </c>
      <c r="G289" s="359">
        <f>IFERROR(IF(-SUM(G$33:G288)+G$16&lt;0.000001,0,IF($C289&gt;='H-32A-WP06 - Debt Service'!E$25,'H-32A-WP06 - Debt Service'!E$28/12,0)),"-")</f>
        <v>0</v>
      </c>
      <c r="H289" s="359">
        <f>IFERROR(IF(-SUM(H$21:H288)+H$16&lt;0.000001,0,IF($C289&gt;='H-32A-WP06 - Debt Service'!F$25,'H-32A-WP06 - Debt Service'!F$28/12,0)),"-")</f>
        <v>0</v>
      </c>
      <c r="I289" s="359">
        <f>IFERROR(IF(-SUM(I$21:I288)+I$16&lt;0.000001,0,IF($C289&gt;='H-32A-WP06 - Debt Service'!G$25,'H-32A-WP06 - Debt Service'!G$28/12,0)),"-")</f>
        <v>0</v>
      </c>
      <c r="J289" s="359">
        <f>IFERROR(IF(-SUM(J$21:J288)+J$16&lt;0.000001,0,IF($C289&gt;='H-32A-WP06 - Debt Service'!H$25,'H-32A-WP06 - Debt Service'!H$28/12,0)),"-")</f>
        <v>0</v>
      </c>
      <c r="K289" s="359">
        <f>IFERROR(IF(-SUM(K$21:K288)+K$16&lt;0.000001,0,IF($C289&gt;='H-32A-WP06 - Debt Service'!I$25,'H-32A-WP06 - Debt Service'!I$28/12,0)),"-")</f>
        <v>0</v>
      </c>
      <c r="L289" s="359">
        <f>IFERROR(IF(-SUM(L$21:L288)+L$16&lt;0.000001,0,IF($C289&gt;='H-32A-WP06 - Debt Service'!J$25,'H-32A-WP06 - Debt Service'!J$28/12,0)),"-")</f>
        <v>0</v>
      </c>
      <c r="M289" s="359">
        <f>IFERROR(IF(-SUM(M$21:M288)+M$16&lt;0.000001,0,IF($C289&gt;='H-32A-WP06 - Debt Service'!K$25,'H-32A-WP06 - Debt Service'!K$28/12,0)),"-")</f>
        <v>0</v>
      </c>
      <c r="N289" s="359">
        <f>IFERROR(IF(-SUM(N$21:N288)+N$16&lt;0.000001,0,IF($C289&gt;='H-32A-WP06 - Debt Service'!L$25,'H-32A-WP06 - Debt Service'!L$28/12,0)),"-")</f>
        <v>0</v>
      </c>
      <c r="O289" s="359">
        <f>IFERROR(IF(-SUM(O$21:O288)+O$16&lt;0.000001,0,IF($C289&gt;='H-32A-WP06 - Debt Service'!M$25,'H-32A-WP06 - Debt Service'!M$28/12,0)),"-")</f>
        <v>0</v>
      </c>
      <c r="P289" s="359">
        <f>IFERROR(IF(-SUM(P$21:P288)+P$16&lt;0.000001,0,IF($C289&gt;='H-32A-WP06 - Debt Service'!N$25,'H-32A-WP06 - Debt Service'!N$28/12,0)),"-")</f>
        <v>0</v>
      </c>
      <c r="Q289" s="449"/>
      <c r="R289" s="351">
        <f t="shared" si="18"/>
        <v>2041</v>
      </c>
      <c r="S289" s="368">
        <f t="shared" si="20"/>
        <v>51622</v>
      </c>
      <c r="T289" s="368"/>
      <c r="U289" s="359">
        <f>IFERROR(IF(-SUM(U$33:U288)+U$16&lt;0.000001,0,IF($C289&gt;='H-32A-WP06 - Debt Service'!R$25,'H-32A-WP06 - Debt Service'!R$28/12,0)),"-")</f>
        <v>0</v>
      </c>
      <c r="V289" s="359">
        <f>IFERROR(IF(-SUM(V$21:V288)+V$16&lt;0.000001,0,IF($C289&gt;='H-32A-WP06 - Debt Service'!S$25,'H-32A-WP06 - Debt Service'!S$28/12,0)),"-")</f>
        <v>0</v>
      </c>
      <c r="W289" s="359">
        <f>IFERROR(IF(-SUM(W$21:W288)+W$16&lt;0.000001,0,IF($C289&gt;='H-32A-WP06 - Debt Service'!T$25,'H-32A-WP06 - Debt Service'!T$28/12,0)),"-")</f>
        <v>0</v>
      </c>
      <c r="X289" s="359">
        <f>IFERROR(IF(-SUM(X$21:X288)+X$16&lt;0.000001,0,IF($C289&gt;='H-32A-WP06 - Debt Service'!U$25,'H-32A-WP06 - Debt Service'!U$28/12,0)),"-")</f>
        <v>0</v>
      </c>
      <c r="Y289" s="359">
        <f>IFERROR(IF(-SUM(Y$21:Y288)+Y$16&lt;0.000001,0,IF($C289&gt;='H-32A-WP06 - Debt Service'!W$25,'H-32A-WP06 - Debt Service'!V$28/12,0)),"-")</f>
        <v>0</v>
      </c>
      <c r="Z289" s="359">
        <f>IFERROR(IF(-SUM(Z$21:Z288)+Z$16&lt;0.000001,0,IF($C289&gt;='H-32A-WP06 - Debt Service'!W$25,'H-32A-WP06 - Debt Service'!W$28/12,0)),"-")</f>
        <v>0</v>
      </c>
      <c r="AA289" s="359">
        <f>IFERROR(IF(-SUM(AA$21:AA288)+AA$16&lt;0.000001,0,IF($C289&gt;='H-32A-WP06 - Debt Service'!Y$25,'H-32A-WP06 - Debt Service'!X$28/12,0)),"-")</f>
        <v>0</v>
      </c>
      <c r="AB289" s="359">
        <f>IFERROR(IF(-SUM(AB$21:AB288)+AB$16&lt;0.000001,0,IF($C289&gt;='H-32A-WP06 - Debt Service'!Y$25,'H-32A-WP06 - Debt Service'!Y$28/12,0)),"-")</f>
        <v>0</v>
      </c>
      <c r="AC289" s="359">
        <f>IFERROR(IF(-SUM(AC$21:AC288)+AC$16&lt;0.000001,0,IF($C289&gt;='H-32A-WP06 - Debt Service'!Z$25,'H-32A-WP06 - Debt Service'!Z$28/12,0)),"-")</f>
        <v>0</v>
      </c>
      <c r="AD289" s="359">
        <f>IFERROR(IF(-SUM(AD$21:AD288)+AD$16&lt;0.000001,0,IF($C289&gt;='H-32A-WP06 - Debt Service'!AB$25,'H-32A-WP06 - Debt Service'!AA$28/12,0)),"-")</f>
        <v>0</v>
      </c>
      <c r="AE289" s="359">
        <f>IFERROR(IF(-SUM(AE$21:AE288)+AE$16&lt;0.000001,0,IF($C289&gt;='H-32A-WP06 - Debt Service'!AC$25,'H-32A-WP06 - Debt Service'!AB$28/12,0)),"-")</f>
        <v>0</v>
      </c>
      <c r="AF289" s="359">
        <f>IFERROR(IF(-SUM(AF$21:AF288)+AF$16&lt;0.000001,0,IF($C289&gt;='H-32A-WP06 - Debt Service'!AD$25,'H-32A-WP06 - Debt Service'!AC$28/12,0)),"-")</f>
        <v>0</v>
      </c>
    </row>
    <row r="290" spans="2:32">
      <c r="B290" s="351">
        <f t="shared" si="17"/>
        <v>2041</v>
      </c>
      <c r="C290" s="368">
        <f t="shared" si="19"/>
        <v>51653</v>
      </c>
      <c r="D290" s="368"/>
      <c r="E290" s="359">
        <f>IFERROR(IF(-SUM(E$33:E289)+E$16&lt;0.000001,0,IF($C290&gt;='H-32A-WP06 - Debt Service'!C$25,'H-32A-WP06 - Debt Service'!C$28/12,0)),"-")</f>
        <v>0</v>
      </c>
      <c r="F290" s="359">
        <f>IFERROR(IF(-SUM(F$33:F289)+F$16&lt;0.000001,0,IF($C290&gt;='H-32A-WP06 - Debt Service'!D$25,'H-32A-WP06 - Debt Service'!D$28/12,0)),"-")</f>
        <v>0</v>
      </c>
      <c r="G290" s="359">
        <f>IFERROR(IF(-SUM(G$33:G289)+G$16&lt;0.000001,0,IF($C290&gt;='H-32A-WP06 - Debt Service'!E$25,'H-32A-WP06 - Debt Service'!E$28/12,0)),"-")</f>
        <v>0</v>
      </c>
      <c r="H290" s="359">
        <f>IFERROR(IF(-SUM(H$21:H289)+H$16&lt;0.000001,0,IF($C290&gt;='H-32A-WP06 - Debt Service'!F$25,'H-32A-WP06 - Debt Service'!F$28/12,0)),"-")</f>
        <v>0</v>
      </c>
      <c r="I290" s="359">
        <f>IFERROR(IF(-SUM(I$21:I289)+I$16&lt;0.000001,0,IF($C290&gt;='H-32A-WP06 - Debt Service'!G$25,'H-32A-WP06 - Debt Service'!G$28/12,0)),"-")</f>
        <v>0</v>
      </c>
      <c r="J290" s="359">
        <f>IFERROR(IF(-SUM(J$21:J289)+J$16&lt;0.000001,0,IF($C290&gt;='H-32A-WP06 - Debt Service'!H$25,'H-32A-WP06 - Debt Service'!H$28/12,0)),"-")</f>
        <v>0</v>
      </c>
      <c r="K290" s="359">
        <f>IFERROR(IF(-SUM(K$21:K289)+K$16&lt;0.000001,0,IF($C290&gt;='H-32A-WP06 - Debt Service'!I$25,'H-32A-WP06 - Debt Service'!I$28/12,0)),"-")</f>
        <v>0</v>
      </c>
      <c r="L290" s="359">
        <f>IFERROR(IF(-SUM(L$21:L289)+L$16&lt;0.000001,0,IF($C290&gt;='H-32A-WP06 - Debt Service'!J$25,'H-32A-WP06 - Debt Service'!J$28/12,0)),"-")</f>
        <v>0</v>
      </c>
      <c r="M290" s="359">
        <f>IFERROR(IF(-SUM(M$21:M289)+M$16&lt;0.000001,0,IF($C290&gt;='H-32A-WP06 - Debt Service'!K$25,'H-32A-WP06 - Debt Service'!K$28/12,0)),"-")</f>
        <v>0</v>
      </c>
      <c r="N290" s="359">
        <f>IFERROR(IF(-SUM(N$21:N289)+N$16&lt;0.000001,0,IF($C290&gt;='H-32A-WP06 - Debt Service'!L$25,'H-32A-WP06 - Debt Service'!L$28/12,0)),"-")</f>
        <v>0</v>
      </c>
      <c r="O290" s="359">
        <f>IFERROR(IF(-SUM(O$21:O289)+O$16&lt;0.000001,0,IF($C290&gt;='H-32A-WP06 - Debt Service'!M$25,'H-32A-WP06 - Debt Service'!M$28/12,0)),"-")</f>
        <v>0</v>
      </c>
      <c r="P290" s="359">
        <f>IFERROR(IF(-SUM(P$21:P289)+P$16&lt;0.000001,0,IF($C290&gt;='H-32A-WP06 - Debt Service'!N$25,'H-32A-WP06 - Debt Service'!N$28/12,0)),"-")</f>
        <v>0</v>
      </c>
      <c r="Q290" s="449"/>
      <c r="R290" s="351">
        <f t="shared" si="18"/>
        <v>2041</v>
      </c>
      <c r="S290" s="368">
        <f t="shared" si="20"/>
        <v>51653</v>
      </c>
      <c r="T290" s="368"/>
      <c r="U290" s="359">
        <f>IFERROR(IF(-SUM(U$33:U289)+U$16&lt;0.000001,0,IF($C290&gt;='H-32A-WP06 - Debt Service'!R$25,'H-32A-WP06 - Debt Service'!R$28/12,0)),"-")</f>
        <v>0</v>
      </c>
      <c r="V290" s="359">
        <f>IFERROR(IF(-SUM(V$21:V289)+V$16&lt;0.000001,0,IF($C290&gt;='H-32A-WP06 - Debt Service'!S$25,'H-32A-WP06 - Debt Service'!S$28/12,0)),"-")</f>
        <v>0</v>
      </c>
      <c r="W290" s="359">
        <f>IFERROR(IF(-SUM(W$21:W289)+W$16&lt;0.000001,0,IF($C290&gt;='H-32A-WP06 - Debt Service'!T$25,'H-32A-WP06 - Debt Service'!T$28/12,0)),"-")</f>
        <v>0</v>
      </c>
      <c r="X290" s="359">
        <f>IFERROR(IF(-SUM(X$21:X289)+X$16&lt;0.000001,0,IF($C290&gt;='H-32A-WP06 - Debt Service'!U$25,'H-32A-WP06 - Debt Service'!U$28/12,0)),"-")</f>
        <v>0</v>
      </c>
      <c r="Y290" s="359">
        <f>IFERROR(IF(-SUM(Y$21:Y289)+Y$16&lt;0.000001,0,IF($C290&gt;='H-32A-WP06 - Debt Service'!W$25,'H-32A-WP06 - Debt Service'!V$28/12,0)),"-")</f>
        <v>0</v>
      </c>
      <c r="Z290" s="359">
        <f>IFERROR(IF(-SUM(Z$21:Z289)+Z$16&lt;0.000001,0,IF($C290&gt;='H-32A-WP06 - Debt Service'!W$25,'H-32A-WP06 - Debt Service'!W$28/12,0)),"-")</f>
        <v>0</v>
      </c>
      <c r="AA290" s="359">
        <f>IFERROR(IF(-SUM(AA$21:AA289)+AA$16&lt;0.000001,0,IF($C290&gt;='H-32A-WP06 - Debt Service'!Y$25,'H-32A-WP06 - Debt Service'!X$28/12,0)),"-")</f>
        <v>0</v>
      </c>
      <c r="AB290" s="359">
        <f>IFERROR(IF(-SUM(AB$21:AB289)+AB$16&lt;0.000001,0,IF($C290&gt;='H-32A-WP06 - Debt Service'!Y$25,'H-32A-WP06 - Debt Service'!Y$28/12,0)),"-")</f>
        <v>0</v>
      </c>
      <c r="AC290" s="359">
        <f>IFERROR(IF(-SUM(AC$21:AC289)+AC$16&lt;0.000001,0,IF($C290&gt;='H-32A-WP06 - Debt Service'!Z$25,'H-32A-WP06 - Debt Service'!Z$28/12,0)),"-")</f>
        <v>0</v>
      </c>
      <c r="AD290" s="359">
        <f>IFERROR(IF(-SUM(AD$21:AD289)+AD$16&lt;0.000001,0,IF($C290&gt;='H-32A-WP06 - Debt Service'!AB$25,'H-32A-WP06 - Debt Service'!AA$28/12,0)),"-")</f>
        <v>0</v>
      </c>
      <c r="AE290" s="359">
        <f>IFERROR(IF(-SUM(AE$21:AE289)+AE$16&lt;0.000001,0,IF($C290&gt;='H-32A-WP06 - Debt Service'!AC$25,'H-32A-WP06 - Debt Service'!AB$28/12,0)),"-")</f>
        <v>0</v>
      </c>
      <c r="AF290" s="359">
        <f>IFERROR(IF(-SUM(AF$21:AF289)+AF$16&lt;0.000001,0,IF($C290&gt;='H-32A-WP06 - Debt Service'!AD$25,'H-32A-WP06 - Debt Service'!AC$28/12,0)),"-")</f>
        <v>0</v>
      </c>
    </row>
    <row r="291" spans="2:32">
      <c r="B291" s="351">
        <f t="shared" si="17"/>
        <v>2041</v>
      </c>
      <c r="C291" s="368">
        <f t="shared" si="19"/>
        <v>51683</v>
      </c>
      <c r="D291" s="368"/>
      <c r="E291" s="359">
        <f>IFERROR(IF(-SUM(E$33:E290)+E$16&lt;0.000001,0,IF($C291&gt;='H-32A-WP06 - Debt Service'!C$25,'H-32A-WP06 - Debt Service'!C$28/12,0)),"-")</f>
        <v>0</v>
      </c>
      <c r="F291" s="359">
        <f>IFERROR(IF(-SUM(F$33:F290)+F$16&lt;0.000001,0,IF($C291&gt;='H-32A-WP06 - Debt Service'!D$25,'H-32A-WP06 - Debt Service'!D$28/12,0)),"-")</f>
        <v>0</v>
      </c>
      <c r="G291" s="359">
        <f>IFERROR(IF(-SUM(G$33:G290)+G$16&lt;0.000001,0,IF($C291&gt;='H-32A-WP06 - Debt Service'!E$25,'H-32A-WP06 - Debt Service'!E$28/12,0)),"-")</f>
        <v>0</v>
      </c>
      <c r="H291" s="359">
        <f>IFERROR(IF(-SUM(H$21:H290)+H$16&lt;0.000001,0,IF($C291&gt;='H-32A-WP06 - Debt Service'!F$25,'H-32A-WP06 - Debt Service'!F$28/12,0)),"-")</f>
        <v>0</v>
      </c>
      <c r="I291" s="359">
        <f>IFERROR(IF(-SUM(I$21:I290)+I$16&lt;0.000001,0,IF($C291&gt;='H-32A-WP06 - Debt Service'!G$25,'H-32A-WP06 - Debt Service'!G$28/12,0)),"-")</f>
        <v>0</v>
      </c>
      <c r="J291" s="359">
        <f>IFERROR(IF(-SUM(J$21:J290)+J$16&lt;0.000001,0,IF($C291&gt;='H-32A-WP06 - Debt Service'!H$25,'H-32A-WP06 - Debt Service'!H$28/12,0)),"-")</f>
        <v>0</v>
      </c>
      <c r="K291" s="359">
        <f>IFERROR(IF(-SUM(K$21:K290)+K$16&lt;0.000001,0,IF($C291&gt;='H-32A-WP06 - Debt Service'!I$25,'H-32A-WP06 - Debt Service'!I$28/12,0)),"-")</f>
        <v>0</v>
      </c>
      <c r="L291" s="359">
        <f>IFERROR(IF(-SUM(L$21:L290)+L$16&lt;0.000001,0,IF($C291&gt;='H-32A-WP06 - Debt Service'!J$25,'H-32A-WP06 - Debt Service'!J$28/12,0)),"-")</f>
        <v>0</v>
      </c>
      <c r="M291" s="359">
        <f>IFERROR(IF(-SUM(M$21:M290)+M$16&lt;0.000001,0,IF($C291&gt;='H-32A-WP06 - Debt Service'!K$25,'H-32A-WP06 - Debt Service'!K$28/12,0)),"-")</f>
        <v>0</v>
      </c>
      <c r="N291" s="359">
        <f>IFERROR(IF(-SUM(N$21:N290)+N$16&lt;0.000001,0,IF($C291&gt;='H-32A-WP06 - Debt Service'!L$25,'H-32A-WP06 - Debt Service'!L$28/12,0)),"-")</f>
        <v>0</v>
      </c>
      <c r="O291" s="359">
        <f>IFERROR(IF(-SUM(O$21:O290)+O$16&lt;0.000001,0,IF($C291&gt;='H-32A-WP06 - Debt Service'!M$25,'H-32A-WP06 - Debt Service'!M$28/12,0)),"-")</f>
        <v>0</v>
      </c>
      <c r="P291" s="359">
        <f>IFERROR(IF(-SUM(P$21:P290)+P$16&lt;0.000001,0,IF($C291&gt;='H-32A-WP06 - Debt Service'!N$25,'H-32A-WP06 - Debt Service'!N$28/12,0)),"-")</f>
        <v>0</v>
      </c>
      <c r="Q291" s="449"/>
      <c r="R291" s="351">
        <f t="shared" si="18"/>
        <v>2041</v>
      </c>
      <c r="S291" s="368">
        <f t="shared" si="20"/>
        <v>51683</v>
      </c>
      <c r="T291" s="368"/>
      <c r="U291" s="359">
        <f>IFERROR(IF(-SUM(U$33:U290)+U$16&lt;0.000001,0,IF($C291&gt;='H-32A-WP06 - Debt Service'!R$25,'H-32A-WP06 - Debt Service'!R$28/12,0)),"-")</f>
        <v>0</v>
      </c>
      <c r="V291" s="359">
        <f>IFERROR(IF(-SUM(V$21:V290)+V$16&lt;0.000001,0,IF($C291&gt;='H-32A-WP06 - Debt Service'!S$25,'H-32A-WP06 - Debt Service'!S$28/12,0)),"-")</f>
        <v>0</v>
      </c>
      <c r="W291" s="359">
        <f>IFERROR(IF(-SUM(W$21:W290)+W$16&lt;0.000001,0,IF($C291&gt;='H-32A-WP06 - Debt Service'!T$25,'H-32A-WP06 - Debt Service'!T$28/12,0)),"-")</f>
        <v>0</v>
      </c>
      <c r="X291" s="359">
        <f>IFERROR(IF(-SUM(X$21:X290)+X$16&lt;0.000001,0,IF($C291&gt;='H-32A-WP06 - Debt Service'!U$25,'H-32A-WP06 - Debt Service'!U$28/12,0)),"-")</f>
        <v>0</v>
      </c>
      <c r="Y291" s="359">
        <f>IFERROR(IF(-SUM(Y$21:Y290)+Y$16&lt;0.000001,0,IF($C291&gt;='H-32A-WP06 - Debt Service'!W$25,'H-32A-WP06 - Debt Service'!V$28/12,0)),"-")</f>
        <v>0</v>
      </c>
      <c r="Z291" s="359">
        <f>IFERROR(IF(-SUM(Z$21:Z290)+Z$16&lt;0.000001,0,IF($C291&gt;='H-32A-WP06 - Debt Service'!W$25,'H-32A-WP06 - Debt Service'!W$28/12,0)),"-")</f>
        <v>0</v>
      </c>
      <c r="AA291" s="359">
        <f>IFERROR(IF(-SUM(AA$21:AA290)+AA$16&lt;0.000001,0,IF($C291&gt;='H-32A-WP06 - Debt Service'!Y$25,'H-32A-WP06 - Debt Service'!X$28/12,0)),"-")</f>
        <v>0</v>
      </c>
      <c r="AB291" s="359">
        <f>IFERROR(IF(-SUM(AB$21:AB290)+AB$16&lt;0.000001,0,IF($C291&gt;='H-32A-WP06 - Debt Service'!Y$25,'H-32A-WP06 - Debt Service'!Y$28/12,0)),"-")</f>
        <v>0</v>
      </c>
      <c r="AC291" s="359">
        <f>IFERROR(IF(-SUM(AC$21:AC290)+AC$16&lt;0.000001,0,IF($C291&gt;='H-32A-WP06 - Debt Service'!Z$25,'H-32A-WP06 - Debt Service'!Z$28/12,0)),"-")</f>
        <v>0</v>
      </c>
      <c r="AD291" s="359">
        <f>IFERROR(IF(-SUM(AD$21:AD290)+AD$16&lt;0.000001,0,IF($C291&gt;='H-32A-WP06 - Debt Service'!AB$25,'H-32A-WP06 - Debt Service'!AA$28/12,0)),"-")</f>
        <v>0</v>
      </c>
      <c r="AE291" s="359">
        <f>IFERROR(IF(-SUM(AE$21:AE290)+AE$16&lt;0.000001,0,IF($C291&gt;='H-32A-WP06 - Debt Service'!AC$25,'H-32A-WP06 - Debt Service'!AB$28/12,0)),"-")</f>
        <v>0</v>
      </c>
      <c r="AF291" s="359">
        <f>IFERROR(IF(-SUM(AF$21:AF290)+AF$16&lt;0.000001,0,IF($C291&gt;='H-32A-WP06 - Debt Service'!AD$25,'H-32A-WP06 - Debt Service'!AC$28/12,0)),"-")</f>
        <v>0</v>
      </c>
    </row>
    <row r="292" spans="2:32">
      <c r="B292" s="351">
        <f t="shared" si="17"/>
        <v>2041</v>
      </c>
      <c r="C292" s="368">
        <f t="shared" si="19"/>
        <v>51714</v>
      </c>
      <c r="D292" s="368"/>
      <c r="E292" s="359">
        <f>IFERROR(IF(-SUM(E$33:E291)+E$16&lt;0.000001,0,IF($C292&gt;='H-32A-WP06 - Debt Service'!C$25,'H-32A-WP06 - Debt Service'!C$28/12,0)),"-")</f>
        <v>0</v>
      </c>
      <c r="F292" s="359">
        <f>IFERROR(IF(-SUM(F$33:F291)+F$16&lt;0.000001,0,IF($C292&gt;='H-32A-WP06 - Debt Service'!D$25,'H-32A-WP06 - Debt Service'!D$28/12,0)),"-")</f>
        <v>0</v>
      </c>
      <c r="G292" s="359">
        <f>IFERROR(IF(-SUM(G$33:G291)+G$16&lt;0.000001,0,IF($C292&gt;='H-32A-WP06 - Debt Service'!E$25,'H-32A-WP06 - Debt Service'!E$28/12,0)),"-")</f>
        <v>0</v>
      </c>
      <c r="H292" s="359">
        <f>IFERROR(IF(-SUM(H$21:H291)+H$16&lt;0.000001,0,IF($C292&gt;='H-32A-WP06 - Debt Service'!F$25,'H-32A-WP06 - Debt Service'!F$28/12,0)),"-")</f>
        <v>0</v>
      </c>
      <c r="I292" s="359">
        <f>IFERROR(IF(-SUM(I$21:I291)+I$16&lt;0.000001,0,IF($C292&gt;='H-32A-WP06 - Debt Service'!G$25,'H-32A-WP06 - Debt Service'!G$28/12,0)),"-")</f>
        <v>0</v>
      </c>
      <c r="J292" s="359">
        <f>IFERROR(IF(-SUM(J$21:J291)+J$16&lt;0.000001,0,IF($C292&gt;='H-32A-WP06 - Debt Service'!H$25,'H-32A-WP06 - Debt Service'!H$28/12,0)),"-")</f>
        <v>0</v>
      </c>
      <c r="K292" s="359">
        <f>IFERROR(IF(-SUM(K$21:K291)+K$16&lt;0.000001,0,IF($C292&gt;='H-32A-WP06 - Debt Service'!I$25,'H-32A-WP06 - Debt Service'!I$28/12,0)),"-")</f>
        <v>0</v>
      </c>
      <c r="L292" s="359">
        <f>IFERROR(IF(-SUM(L$21:L291)+L$16&lt;0.000001,0,IF($C292&gt;='H-32A-WP06 - Debt Service'!J$25,'H-32A-WP06 - Debt Service'!J$28/12,0)),"-")</f>
        <v>0</v>
      </c>
      <c r="M292" s="359">
        <f>IFERROR(IF(-SUM(M$21:M291)+M$16&lt;0.000001,0,IF($C292&gt;='H-32A-WP06 - Debt Service'!K$25,'H-32A-WP06 - Debt Service'!K$28/12,0)),"-")</f>
        <v>0</v>
      </c>
      <c r="N292" s="359">
        <f>IFERROR(IF(-SUM(N$21:N291)+N$16&lt;0.000001,0,IF($C292&gt;='H-32A-WP06 - Debt Service'!L$25,'H-32A-WP06 - Debt Service'!L$28/12,0)),"-")</f>
        <v>0</v>
      </c>
      <c r="O292" s="359">
        <f>IFERROR(IF(-SUM(O$21:O291)+O$16&lt;0.000001,0,IF($C292&gt;='H-32A-WP06 - Debt Service'!M$25,'H-32A-WP06 - Debt Service'!M$28/12,0)),"-")</f>
        <v>0</v>
      </c>
      <c r="P292" s="359">
        <f>IFERROR(IF(-SUM(P$21:P291)+P$16&lt;0.000001,0,IF($C292&gt;='H-32A-WP06 - Debt Service'!N$25,'H-32A-WP06 - Debt Service'!N$28/12,0)),"-")</f>
        <v>0</v>
      </c>
      <c r="Q292" s="449"/>
      <c r="R292" s="351">
        <f t="shared" si="18"/>
        <v>2041</v>
      </c>
      <c r="S292" s="368">
        <f t="shared" si="20"/>
        <v>51714</v>
      </c>
      <c r="T292" s="368"/>
      <c r="U292" s="359">
        <f>IFERROR(IF(-SUM(U$33:U291)+U$16&lt;0.000001,0,IF($C292&gt;='H-32A-WP06 - Debt Service'!R$25,'H-32A-WP06 - Debt Service'!R$28/12,0)),"-")</f>
        <v>0</v>
      </c>
      <c r="V292" s="359">
        <f>IFERROR(IF(-SUM(V$21:V291)+V$16&lt;0.000001,0,IF($C292&gt;='H-32A-WP06 - Debt Service'!S$25,'H-32A-WP06 - Debt Service'!S$28/12,0)),"-")</f>
        <v>0</v>
      </c>
      <c r="W292" s="359">
        <f>IFERROR(IF(-SUM(W$21:W291)+W$16&lt;0.000001,0,IF($C292&gt;='H-32A-WP06 - Debt Service'!T$25,'H-32A-WP06 - Debt Service'!T$28/12,0)),"-")</f>
        <v>0</v>
      </c>
      <c r="X292" s="359">
        <f>IFERROR(IF(-SUM(X$21:X291)+X$16&lt;0.000001,0,IF($C292&gt;='H-32A-WP06 - Debt Service'!U$25,'H-32A-WP06 - Debt Service'!U$28/12,0)),"-")</f>
        <v>0</v>
      </c>
      <c r="Y292" s="359">
        <f>IFERROR(IF(-SUM(Y$21:Y291)+Y$16&lt;0.000001,0,IF($C292&gt;='H-32A-WP06 - Debt Service'!W$25,'H-32A-WP06 - Debt Service'!V$28/12,0)),"-")</f>
        <v>0</v>
      </c>
      <c r="Z292" s="359">
        <f>IFERROR(IF(-SUM(Z$21:Z291)+Z$16&lt;0.000001,0,IF($C292&gt;='H-32A-WP06 - Debt Service'!W$25,'H-32A-WP06 - Debt Service'!W$28/12,0)),"-")</f>
        <v>0</v>
      </c>
      <c r="AA292" s="359">
        <f>IFERROR(IF(-SUM(AA$21:AA291)+AA$16&lt;0.000001,0,IF($C292&gt;='H-32A-WP06 - Debt Service'!Y$25,'H-32A-WP06 - Debt Service'!X$28/12,0)),"-")</f>
        <v>0</v>
      </c>
      <c r="AB292" s="359">
        <f>IFERROR(IF(-SUM(AB$21:AB291)+AB$16&lt;0.000001,0,IF($C292&gt;='H-32A-WP06 - Debt Service'!Y$25,'H-32A-WP06 - Debt Service'!Y$28/12,0)),"-")</f>
        <v>0</v>
      </c>
      <c r="AC292" s="359">
        <f>IFERROR(IF(-SUM(AC$21:AC291)+AC$16&lt;0.000001,0,IF($C292&gt;='H-32A-WP06 - Debt Service'!Z$25,'H-32A-WP06 - Debt Service'!Z$28/12,0)),"-")</f>
        <v>0</v>
      </c>
      <c r="AD292" s="359">
        <f>IFERROR(IF(-SUM(AD$21:AD291)+AD$16&lt;0.000001,0,IF($C292&gt;='H-32A-WP06 - Debt Service'!AB$25,'H-32A-WP06 - Debt Service'!AA$28/12,0)),"-")</f>
        <v>0</v>
      </c>
      <c r="AE292" s="359">
        <f>IFERROR(IF(-SUM(AE$21:AE291)+AE$16&lt;0.000001,0,IF($C292&gt;='H-32A-WP06 - Debt Service'!AC$25,'H-32A-WP06 - Debt Service'!AB$28/12,0)),"-")</f>
        <v>0</v>
      </c>
      <c r="AF292" s="359">
        <f>IFERROR(IF(-SUM(AF$21:AF291)+AF$16&lt;0.000001,0,IF($C292&gt;='H-32A-WP06 - Debt Service'!AD$25,'H-32A-WP06 - Debt Service'!AC$28/12,0)),"-")</f>
        <v>0</v>
      </c>
    </row>
    <row r="293" spans="2:32">
      <c r="B293" s="351">
        <f t="shared" si="17"/>
        <v>2041</v>
      </c>
      <c r="C293" s="368">
        <f t="shared" si="19"/>
        <v>51745</v>
      </c>
      <c r="D293" s="368"/>
      <c r="E293" s="359">
        <f>IFERROR(IF(-SUM(E$33:E292)+E$16&lt;0.000001,0,IF($C293&gt;='H-32A-WP06 - Debt Service'!C$25,'H-32A-WP06 - Debt Service'!C$28/12,0)),"-")</f>
        <v>0</v>
      </c>
      <c r="F293" s="359">
        <f>IFERROR(IF(-SUM(F$33:F292)+F$16&lt;0.000001,0,IF($C293&gt;='H-32A-WP06 - Debt Service'!D$25,'H-32A-WP06 - Debt Service'!D$28/12,0)),"-")</f>
        <v>0</v>
      </c>
      <c r="G293" s="359">
        <f>IFERROR(IF(-SUM(G$33:G292)+G$16&lt;0.000001,0,IF($C293&gt;='H-32A-WP06 - Debt Service'!E$25,'H-32A-WP06 - Debt Service'!E$28/12,0)),"-")</f>
        <v>0</v>
      </c>
      <c r="H293" s="359">
        <f>IFERROR(IF(-SUM(H$21:H292)+H$16&lt;0.000001,0,IF($C293&gt;='H-32A-WP06 - Debt Service'!F$25,'H-32A-WP06 - Debt Service'!F$28/12,0)),"-")</f>
        <v>0</v>
      </c>
      <c r="I293" s="359">
        <f>IFERROR(IF(-SUM(I$21:I292)+I$16&lt;0.000001,0,IF($C293&gt;='H-32A-WP06 - Debt Service'!G$25,'H-32A-WP06 - Debt Service'!G$28/12,0)),"-")</f>
        <v>0</v>
      </c>
      <c r="J293" s="359">
        <f>IFERROR(IF(-SUM(J$21:J292)+J$16&lt;0.000001,0,IF($C293&gt;='H-32A-WP06 - Debt Service'!H$25,'H-32A-WP06 - Debt Service'!H$28/12,0)),"-")</f>
        <v>0</v>
      </c>
      <c r="K293" s="359">
        <f>IFERROR(IF(-SUM(K$21:K292)+K$16&lt;0.000001,0,IF($C293&gt;='H-32A-WP06 - Debt Service'!I$25,'H-32A-WP06 - Debt Service'!I$28/12,0)),"-")</f>
        <v>0</v>
      </c>
      <c r="L293" s="359">
        <f>IFERROR(IF(-SUM(L$21:L292)+L$16&lt;0.000001,0,IF($C293&gt;='H-32A-WP06 - Debt Service'!J$25,'H-32A-WP06 - Debt Service'!J$28/12,0)),"-")</f>
        <v>0</v>
      </c>
      <c r="M293" s="359">
        <f>IFERROR(IF(-SUM(M$21:M292)+M$16&lt;0.000001,0,IF($C293&gt;='H-32A-WP06 - Debt Service'!K$25,'H-32A-WP06 - Debt Service'!K$28/12,0)),"-")</f>
        <v>0</v>
      </c>
      <c r="N293" s="359">
        <f>IFERROR(IF(-SUM(N$21:N292)+N$16&lt;0.000001,0,IF($C293&gt;='H-32A-WP06 - Debt Service'!L$25,'H-32A-WP06 - Debt Service'!L$28/12,0)),"-")</f>
        <v>0</v>
      </c>
      <c r="O293" s="359">
        <f>IFERROR(IF(-SUM(O$21:O292)+O$16&lt;0.000001,0,IF($C293&gt;='H-32A-WP06 - Debt Service'!M$25,'H-32A-WP06 - Debt Service'!M$28/12,0)),"-")</f>
        <v>0</v>
      </c>
      <c r="P293" s="359">
        <f>IFERROR(IF(-SUM(P$21:P292)+P$16&lt;0.000001,0,IF($C293&gt;='H-32A-WP06 - Debt Service'!N$25,'H-32A-WP06 - Debt Service'!N$28/12,0)),"-")</f>
        <v>0</v>
      </c>
      <c r="Q293" s="449"/>
      <c r="R293" s="351">
        <f t="shared" si="18"/>
        <v>2041</v>
      </c>
      <c r="S293" s="368">
        <f t="shared" si="20"/>
        <v>51745</v>
      </c>
      <c r="T293" s="368"/>
      <c r="U293" s="359">
        <f>IFERROR(IF(-SUM(U$33:U292)+U$16&lt;0.000001,0,IF($C293&gt;='H-32A-WP06 - Debt Service'!R$25,'H-32A-WP06 - Debt Service'!R$28/12,0)),"-")</f>
        <v>0</v>
      </c>
      <c r="V293" s="359">
        <f>IFERROR(IF(-SUM(V$21:V292)+V$16&lt;0.000001,0,IF($C293&gt;='H-32A-WP06 - Debt Service'!S$25,'H-32A-WP06 - Debt Service'!S$28/12,0)),"-")</f>
        <v>0</v>
      </c>
      <c r="W293" s="359">
        <f>IFERROR(IF(-SUM(W$21:W292)+W$16&lt;0.000001,0,IF($C293&gt;='H-32A-WP06 - Debt Service'!T$25,'H-32A-WP06 - Debt Service'!T$28/12,0)),"-")</f>
        <v>0</v>
      </c>
      <c r="X293" s="359">
        <f>IFERROR(IF(-SUM(X$21:X292)+X$16&lt;0.000001,0,IF($C293&gt;='H-32A-WP06 - Debt Service'!U$25,'H-32A-WP06 - Debt Service'!U$28/12,0)),"-")</f>
        <v>0</v>
      </c>
      <c r="Y293" s="359">
        <f>IFERROR(IF(-SUM(Y$21:Y292)+Y$16&lt;0.000001,0,IF($C293&gt;='H-32A-WP06 - Debt Service'!W$25,'H-32A-WP06 - Debt Service'!V$28/12,0)),"-")</f>
        <v>0</v>
      </c>
      <c r="Z293" s="359">
        <f>IFERROR(IF(-SUM(Z$21:Z292)+Z$16&lt;0.000001,0,IF($C293&gt;='H-32A-WP06 - Debt Service'!W$25,'H-32A-WP06 - Debt Service'!W$28/12,0)),"-")</f>
        <v>0</v>
      </c>
      <c r="AA293" s="359">
        <f>IFERROR(IF(-SUM(AA$21:AA292)+AA$16&lt;0.000001,0,IF($C293&gt;='H-32A-WP06 - Debt Service'!Y$25,'H-32A-WP06 - Debt Service'!X$28/12,0)),"-")</f>
        <v>0</v>
      </c>
      <c r="AB293" s="359">
        <f>IFERROR(IF(-SUM(AB$21:AB292)+AB$16&lt;0.000001,0,IF($C293&gt;='H-32A-WP06 - Debt Service'!Y$25,'H-32A-WP06 - Debt Service'!Y$28/12,0)),"-")</f>
        <v>0</v>
      </c>
      <c r="AC293" s="359">
        <f>IFERROR(IF(-SUM(AC$21:AC292)+AC$16&lt;0.000001,0,IF($C293&gt;='H-32A-WP06 - Debt Service'!Z$25,'H-32A-WP06 - Debt Service'!Z$28/12,0)),"-")</f>
        <v>0</v>
      </c>
      <c r="AD293" s="359">
        <f>IFERROR(IF(-SUM(AD$21:AD292)+AD$16&lt;0.000001,0,IF($C293&gt;='H-32A-WP06 - Debt Service'!AB$25,'H-32A-WP06 - Debt Service'!AA$28/12,0)),"-")</f>
        <v>0</v>
      </c>
      <c r="AE293" s="359">
        <f>IFERROR(IF(-SUM(AE$21:AE292)+AE$16&lt;0.000001,0,IF($C293&gt;='H-32A-WP06 - Debt Service'!AC$25,'H-32A-WP06 - Debt Service'!AB$28/12,0)),"-")</f>
        <v>0</v>
      </c>
      <c r="AF293" s="359">
        <f>IFERROR(IF(-SUM(AF$21:AF292)+AF$16&lt;0.000001,0,IF($C293&gt;='H-32A-WP06 - Debt Service'!AD$25,'H-32A-WP06 - Debt Service'!AC$28/12,0)),"-")</f>
        <v>0</v>
      </c>
    </row>
    <row r="294" spans="2:32">
      <c r="B294" s="351">
        <f t="shared" si="17"/>
        <v>2041</v>
      </c>
      <c r="C294" s="368">
        <f t="shared" si="19"/>
        <v>51775</v>
      </c>
      <c r="D294" s="368"/>
      <c r="E294" s="359">
        <f>IFERROR(IF(-SUM(E$33:E293)+E$16&lt;0.000001,0,IF($C294&gt;='H-32A-WP06 - Debt Service'!C$25,'H-32A-WP06 - Debt Service'!C$28/12,0)),"-")</f>
        <v>0</v>
      </c>
      <c r="F294" s="359">
        <f>IFERROR(IF(-SUM(F$33:F293)+F$16&lt;0.000001,0,IF($C294&gt;='H-32A-WP06 - Debt Service'!D$25,'H-32A-WP06 - Debt Service'!D$28/12,0)),"-")</f>
        <v>0</v>
      </c>
      <c r="G294" s="359">
        <f>IFERROR(IF(-SUM(G$33:G293)+G$16&lt;0.000001,0,IF($C294&gt;='H-32A-WP06 - Debt Service'!E$25,'H-32A-WP06 - Debt Service'!E$28/12,0)),"-")</f>
        <v>0</v>
      </c>
      <c r="H294" s="359">
        <f>IFERROR(IF(-SUM(H$21:H293)+H$16&lt;0.000001,0,IF($C294&gt;='H-32A-WP06 - Debt Service'!F$25,'H-32A-WP06 - Debt Service'!F$28/12,0)),"-")</f>
        <v>0</v>
      </c>
      <c r="I294" s="359">
        <f>IFERROR(IF(-SUM(I$21:I293)+I$16&lt;0.000001,0,IF($C294&gt;='H-32A-WP06 - Debt Service'!G$25,'H-32A-WP06 - Debt Service'!G$28/12,0)),"-")</f>
        <v>0</v>
      </c>
      <c r="J294" s="359">
        <f>IFERROR(IF(-SUM(J$21:J293)+J$16&lt;0.000001,0,IF($C294&gt;='H-32A-WP06 - Debt Service'!H$25,'H-32A-WP06 - Debt Service'!H$28/12,0)),"-")</f>
        <v>0</v>
      </c>
      <c r="K294" s="359">
        <f>IFERROR(IF(-SUM(K$21:K293)+K$16&lt;0.000001,0,IF($C294&gt;='H-32A-WP06 - Debt Service'!I$25,'H-32A-WP06 - Debt Service'!I$28/12,0)),"-")</f>
        <v>0</v>
      </c>
      <c r="L294" s="359">
        <f>IFERROR(IF(-SUM(L$21:L293)+L$16&lt;0.000001,0,IF($C294&gt;='H-32A-WP06 - Debt Service'!J$25,'H-32A-WP06 - Debt Service'!J$28/12,0)),"-")</f>
        <v>0</v>
      </c>
      <c r="M294" s="359">
        <f>IFERROR(IF(-SUM(M$21:M293)+M$16&lt;0.000001,0,IF($C294&gt;='H-32A-WP06 - Debt Service'!K$25,'H-32A-WP06 - Debt Service'!K$28/12,0)),"-")</f>
        <v>0</v>
      </c>
      <c r="N294" s="359">
        <f>IFERROR(IF(-SUM(N$21:N293)+N$16&lt;0.000001,0,IF($C294&gt;='H-32A-WP06 - Debt Service'!L$25,'H-32A-WP06 - Debt Service'!L$28/12,0)),"-")</f>
        <v>0</v>
      </c>
      <c r="O294" s="359">
        <f>IFERROR(IF(-SUM(O$21:O293)+O$16&lt;0.000001,0,IF($C294&gt;='H-32A-WP06 - Debt Service'!M$25,'H-32A-WP06 - Debt Service'!M$28/12,0)),"-")</f>
        <v>0</v>
      </c>
      <c r="P294" s="359">
        <f>IFERROR(IF(-SUM(P$21:P293)+P$16&lt;0.000001,0,IF($C294&gt;='H-32A-WP06 - Debt Service'!N$25,'H-32A-WP06 - Debt Service'!N$28/12,0)),"-")</f>
        <v>0</v>
      </c>
      <c r="Q294" s="449"/>
      <c r="R294" s="351">
        <f t="shared" si="18"/>
        <v>2041</v>
      </c>
      <c r="S294" s="368">
        <f t="shared" si="20"/>
        <v>51775</v>
      </c>
      <c r="T294" s="368"/>
      <c r="U294" s="359">
        <f>IFERROR(IF(-SUM(U$33:U293)+U$16&lt;0.000001,0,IF($C294&gt;='H-32A-WP06 - Debt Service'!R$25,'H-32A-WP06 - Debt Service'!R$28/12,0)),"-")</f>
        <v>0</v>
      </c>
      <c r="V294" s="359">
        <f>IFERROR(IF(-SUM(V$21:V293)+V$16&lt;0.000001,0,IF($C294&gt;='H-32A-WP06 - Debt Service'!S$25,'H-32A-WP06 - Debt Service'!S$28/12,0)),"-")</f>
        <v>0</v>
      </c>
      <c r="W294" s="359">
        <f>IFERROR(IF(-SUM(W$21:W293)+W$16&lt;0.000001,0,IF($C294&gt;='H-32A-WP06 - Debt Service'!T$25,'H-32A-WP06 - Debt Service'!T$28/12,0)),"-")</f>
        <v>0</v>
      </c>
      <c r="X294" s="359">
        <f>IFERROR(IF(-SUM(X$21:X293)+X$16&lt;0.000001,0,IF($C294&gt;='H-32A-WP06 - Debt Service'!U$25,'H-32A-WP06 - Debt Service'!U$28/12,0)),"-")</f>
        <v>0</v>
      </c>
      <c r="Y294" s="359">
        <f>IFERROR(IF(-SUM(Y$21:Y293)+Y$16&lt;0.000001,0,IF($C294&gt;='H-32A-WP06 - Debt Service'!W$25,'H-32A-WP06 - Debt Service'!V$28/12,0)),"-")</f>
        <v>0</v>
      </c>
      <c r="Z294" s="359">
        <f>IFERROR(IF(-SUM(Z$21:Z293)+Z$16&lt;0.000001,0,IF($C294&gt;='H-32A-WP06 - Debt Service'!W$25,'H-32A-WP06 - Debt Service'!W$28/12,0)),"-")</f>
        <v>0</v>
      </c>
      <c r="AA294" s="359">
        <f>IFERROR(IF(-SUM(AA$21:AA293)+AA$16&lt;0.000001,0,IF($C294&gt;='H-32A-WP06 - Debt Service'!Y$25,'H-32A-WP06 - Debt Service'!X$28/12,0)),"-")</f>
        <v>0</v>
      </c>
      <c r="AB294" s="359">
        <f>IFERROR(IF(-SUM(AB$21:AB293)+AB$16&lt;0.000001,0,IF($C294&gt;='H-32A-WP06 - Debt Service'!Y$25,'H-32A-WP06 - Debt Service'!Y$28/12,0)),"-")</f>
        <v>0</v>
      </c>
      <c r="AC294" s="359">
        <f>IFERROR(IF(-SUM(AC$21:AC293)+AC$16&lt;0.000001,0,IF($C294&gt;='H-32A-WP06 - Debt Service'!Z$25,'H-32A-WP06 - Debt Service'!Z$28/12,0)),"-")</f>
        <v>0</v>
      </c>
      <c r="AD294" s="359">
        <f>IFERROR(IF(-SUM(AD$21:AD293)+AD$16&lt;0.000001,0,IF($C294&gt;='H-32A-WP06 - Debt Service'!AB$25,'H-32A-WP06 - Debt Service'!AA$28/12,0)),"-")</f>
        <v>0</v>
      </c>
      <c r="AE294" s="359">
        <f>IFERROR(IF(-SUM(AE$21:AE293)+AE$16&lt;0.000001,0,IF($C294&gt;='H-32A-WP06 - Debt Service'!AC$25,'H-32A-WP06 - Debt Service'!AB$28/12,0)),"-")</f>
        <v>0</v>
      </c>
      <c r="AF294" s="359">
        <f>IFERROR(IF(-SUM(AF$21:AF293)+AF$16&lt;0.000001,0,IF($C294&gt;='H-32A-WP06 - Debt Service'!AD$25,'H-32A-WP06 - Debt Service'!AC$28/12,0)),"-")</f>
        <v>0</v>
      </c>
    </row>
    <row r="295" spans="2:32">
      <c r="B295" s="351">
        <f t="shared" si="17"/>
        <v>2041</v>
      </c>
      <c r="C295" s="368">
        <f t="shared" si="19"/>
        <v>51806</v>
      </c>
      <c r="D295" s="368"/>
      <c r="E295" s="359">
        <f>IFERROR(IF(-SUM(E$33:E294)+E$16&lt;0.000001,0,IF($C295&gt;='H-32A-WP06 - Debt Service'!C$25,'H-32A-WP06 - Debt Service'!C$28/12,0)),"-")</f>
        <v>0</v>
      </c>
      <c r="F295" s="359">
        <f>IFERROR(IF(-SUM(F$33:F294)+F$16&lt;0.000001,0,IF($C295&gt;='H-32A-WP06 - Debt Service'!D$25,'H-32A-WP06 - Debt Service'!D$28/12,0)),"-")</f>
        <v>0</v>
      </c>
      <c r="G295" s="359">
        <f>IFERROR(IF(-SUM(G$33:G294)+G$16&lt;0.000001,0,IF($C295&gt;='H-32A-WP06 - Debt Service'!E$25,'H-32A-WP06 - Debt Service'!E$28/12,0)),"-")</f>
        <v>0</v>
      </c>
      <c r="H295" s="359">
        <f>IFERROR(IF(-SUM(H$21:H294)+H$16&lt;0.000001,0,IF($C295&gt;='H-32A-WP06 - Debt Service'!F$25,'H-32A-WP06 - Debt Service'!F$28/12,0)),"-")</f>
        <v>0</v>
      </c>
      <c r="I295" s="359">
        <f>IFERROR(IF(-SUM(I$21:I294)+I$16&lt;0.000001,0,IF($C295&gt;='H-32A-WP06 - Debt Service'!G$25,'H-32A-WP06 - Debt Service'!G$28/12,0)),"-")</f>
        <v>0</v>
      </c>
      <c r="J295" s="359">
        <f>IFERROR(IF(-SUM(J$21:J294)+J$16&lt;0.000001,0,IF($C295&gt;='H-32A-WP06 - Debt Service'!H$25,'H-32A-WP06 - Debt Service'!H$28/12,0)),"-")</f>
        <v>0</v>
      </c>
      <c r="K295" s="359">
        <f>IFERROR(IF(-SUM(K$21:K294)+K$16&lt;0.000001,0,IF($C295&gt;='H-32A-WP06 - Debt Service'!I$25,'H-32A-WP06 - Debt Service'!I$28/12,0)),"-")</f>
        <v>0</v>
      </c>
      <c r="L295" s="359">
        <f>IFERROR(IF(-SUM(L$21:L294)+L$16&lt;0.000001,0,IF($C295&gt;='H-32A-WP06 - Debt Service'!J$25,'H-32A-WP06 - Debt Service'!J$28/12,0)),"-")</f>
        <v>0</v>
      </c>
      <c r="M295" s="359">
        <f>IFERROR(IF(-SUM(M$21:M294)+M$16&lt;0.000001,0,IF($C295&gt;='H-32A-WP06 - Debt Service'!K$25,'H-32A-WP06 - Debt Service'!K$28/12,0)),"-")</f>
        <v>0</v>
      </c>
      <c r="N295" s="359">
        <f>IFERROR(IF(-SUM(N$21:N294)+N$16&lt;0.000001,0,IF($C295&gt;='H-32A-WP06 - Debt Service'!L$25,'H-32A-WP06 - Debt Service'!L$28/12,0)),"-")</f>
        <v>0</v>
      </c>
      <c r="O295" s="359">
        <f>IFERROR(IF(-SUM(O$21:O294)+O$16&lt;0.000001,0,IF($C295&gt;='H-32A-WP06 - Debt Service'!M$25,'H-32A-WP06 - Debt Service'!M$28/12,0)),"-")</f>
        <v>0</v>
      </c>
      <c r="P295" s="359">
        <f>IFERROR(IF(-SUM(P$21:P294)+P$16&lt;0.000001,0,IF($C295&gt;='H-32A-WP06 - Debt Service'!N$25,'H-32A-WP06 - Debt Service'!N$28/12,0)),"-")</f>
        <v>0</v>
      </c>
      <c r="Q295" s="449"/>
      <c r="R295" s="351">
        <f t="shared" si="18"/>
        <v>2041</v>
      </c>
      <c r="S295" s="368">
        <f t="shared" si="20"/>
        <v>51806</v>
      </c>
      <c r="T295" s="368"/>
      <c r="U295" s="359">
        <f>IFERROR(IF(-SUM(U$33:U294)+U$16&lt;0.000001,0,IF($C295&gt;='H-32A-WP06 - Debt Service'!R$25,'H-32A-WP06 - Debt Service'!R$28/12,0)),"-")</f>
        <v>0</v>
      </c>
      <c r="V295" s="359">
        <f>IFERROR(IF(-SUM(V$21:V294)+V$16&lt;0.000001,0,IF($C295&gt;='H-32A-WP06 - Debt Service'!S$25,'H-32A-WP06 - Debt Service'!S$28/12,0)),"-")</f>
        <v>0</v>
      </c>
      <c r="W295" s="359">
        <f>IFERROR(IF(-SUM(W$21:W294)+W$16&lt;0.000001,0,IF($C295&gt;='H-32A-WP06 - Debt Service'!T$25,'H-32A-WP06 - Debt Service'!T$28/12,0)),"-")</f>
        <v>0</v>
      </c>
      <c r="X295" s="359">
        <f>IFERROR(IF(-SUM(X$21:X294)+X$16&lt;0.000001,0,IF($C295&gt;='H-32A-WP06 - Debt Service'!U$25,'H-32A-WP06 - Debt Service'!U$28/12,0)),"-")</f>
        <v>0</v>
      </c>
      <c r="Y295" s="359">
        <f>IFERROR(IF(-SUM(Y$21:Y294)+Y$16&lt;0.000001,0,IF($C295&gt;='H-32A-WP06 - Debt Service'!W$25,'H-32A-WP06 - Debt Service'!V$28/12,0)),"-")</f>
        <v>0</v>
      </c>
      <c r="Z295" s="359">
        <f>IFERROR(IF(-SUM(Z$21:Z294)+Z$16&lt;0.000001,0,IF($C295&gt;='H-32A-WP06 - Debt Service'!W$25,'H-32A-WP06 - Debt Service'!W$28/12,0)),"-")</f>
        <v>0</v>
      </c>
      <c r="AA295" s="359">
        <f>IFERROR(IF(-SUM(AA$21:AA294)+AA$16&lt;0.000001,0,IF($C295&gt;='H-32A-WP06 - Debt Service'!Y$25,'H-32A-WP06 - Debt Service'!X$28/12,0)),"-")</f>
        <v>0</v>
      </c>
      <c r="AB295" s="359">
        <f>IFERROR(IF(-SUM(AB$21:AB294)+AB$16&lt;0.000001,0,IF($C295&gt;='H-32A-WP06 - Debt Service'!Y$25,'H-32A-WP06 - Debt Service'!Y$28/12,0)),"-")</f>
        <v>0</v>
      </c>
      <c r="AC295" s="359">
        <f>IFERROR(IF(-SUM(AC$21:AC294)+AC$16&lt;0.000001,0,IF($C295&gt;='H-32A-WP06 - Debt Service'!Z$25,'H-32A-WP06 - Debt Service'!Z$28/12,0)),"-")</f>
        <v>0</v>
      </c>
      <c r="AD295" s="359">
        <f>IFERROR(IF(-SUM(AD$21:AD294)+AD$16&lt;0.000001,0,IF($C295&gt;='H-32A-WP06 - Debt Service'!AB$25,'H-32A-WP06 - Debt Service'!AA$28/12,0)),"-")</f>
        <v>0</v>
      </c>
      <c r="AE295" s="359">
        <f>IFERROR(IF(-SUM(AE$21:AE294)+AE$16&lt;0.000001,0,IF($C295&gt;='H-32A-WP06 - Debt Service'!AC$25,'H-32A-WP06 - Debt Service'!AB$28/12,0)),"-")</f>
        <v>0</v>
      </c>
      <c r="AF295" s="359">
        <f>IFERROR(IF(-SUM(AF$21:AF294)+AF$16&lt;0.000001,0,IF($C295&gt;='H-32A-WP06 - Debt Service'!AD$25,'H-32A-WP06 - Debt Service'!AC$28/12,0)),"-")</f>
        <v>0</v>
      </c>
    </row>
    <row r="296" spans="2:32">
      <c r="B296" s="351">
        <f t="shared" si="17"/>
        <v>2041</v>
      </c>
      <c r="C296" s="368">
        <f t="shared" si="19"/>
        <v>51836</v>
      </c>
      <c r="D296" s="368"/>
      <c r="E296" s="359">
        <f>IFERROR(IF(-SUM(E$33:E295)+E$16&lt;0.000001,0,IF($C296&gt;='H-32A-WP06 - Debt Service'!C$25,'H-32A-WP06 - Debt Service'!C$28/12,0)),"-")</f>
        <v>0</v>
      </c>
      <c r="F296" s="359">
        <f>IFERROR(IF(-SUM(F$33:F295)+F$16&lt;0.000001,0,IF($C296&gt;='H-32A-WP06 - Debt Service'!D$25,'H-32A-WP06 - Debt Service'!D$28/12,0)),"-")</f>
        <v>0</v>
      </c>
      <c r="G296" s="359">
        <f>IFERROR(IF(-SUM(G$33:G295)+G$16&lt;0.000001,0,IF($C296&gt;='H-32A-WP06 - Debt Service'!E$25,'H-32A-WP06 - Debt Service'!E$28/12,0)),"-")</f>
        <v>0</v>
      </c>
      <c r="H296" s="359">
        <f>IFERROR(IF(-SUM(H$21:H295)+H$16&lt;0.000001,0,IF($C296&gt;='H-32A-WP06 - Debt Service'!F$25,'H-32A-WP06 - Debt Service'!F$28/12,0)),"-")</f>
        <v>0</v>
      </c>
      <c r="I296" s="359">
        <f>IFERROR(IF(-SUM(I$21:I295)+I$16&lt;0.000001,0,IF($C296&gt;='H-32A-WP06 - Debt Service'!G$25,'H-32A-WP06 - Debt Service'!G$28/12,0)),"-")</f>
        <v>0</v>
      </c>
      <c r="J296" s="359">
        <f>IFERROR(IF(-SUM(J$21:J295)+J$16&lt;0.000001,0,IF($C296&gt;='H-32A-WP06 - Debt Service'!H$25,'H-32A-WP06 - Debt Service'!H$28/12,0)),"-")</f>
        <v>0</v>
      </c>
      <c r="K296" s="359">
        <f>IFERROR(IF(-SUM(K$21:K295)+K$16&lt;0.000001,0,IF($C296&gt;='H-32A-WP06 - Debt Service'!I$25,'H-32A-WP06 - Debt Service'!I$28/12,0)),"-")</f>
        <v>0</v>
      </c>
      <c r="L296" s="359">
        <f>IFERROR(IF(-SUM(L$21:L295)+L$16&lt;0.000001,0,IF($C296&gt;='H-32A-WP06 - Debt Service'!J$25,'H-32A-WP06 - Debt Service'!J$28/12,0)),"-")</f>
        <v>0</v>
      </c>
      <c r="M296" s="359">
        <f>IFERROR(IF(-SUM(M$21:M295)+M$16&lt;0.000001,0,IF($C296&gt;='H-32A-WP06 - Debt Service'!K$25,'H-32A-WP06 - Debt Service'!K$28/12,0)),"-")</f>
        <v>0</v>
      </c>
      <c r="N296" s="359">
        <f>IFERROR(IF(-SUM(N$21:N295)+N$16&lt;0.000001,0,IF($C296&gt;='H-32A-WP06 - Debt Service'!L$25,'H-32A-WP06 - Debt Service'!L$28/12,0)),"-")</f>
        <v>0</v>
      </c>
      <c r="O296" s="359">
        <f>IFERROR(IF(-SUM(O$21:O295)+O$16&lt;0.000001,0,IF($C296&gt;='H-32A-WP06 - Debt Service'!M$25,'H-32A-WP06 - Debt Service'!M$28/12,0)),"-")</f>
        <v>0</v>
      </c>
      <c r="P296" s="359">
        <f>IFERROR(IF(-SUM(P$21:P295)+P$16&lt;0.000001,0,IF($C296&gt;='H-32A-WP06 - Debt Service'!N$25,'H-32A-WP06 - Debt Service'!N$28/12,0)),"-")</f>
        <v>0</v>
      </c>
      <c r="Q296" s="449"/>
      <c r="R296" s="351">
        <f t="shared" si="18"/>
        <v>2041</v>
      </c>
      <c r="S296" s="368">
        <f t="shared" si="20"/>
        <v>51836</v>
      </c>
      <c r="T296" s="368"/>
      <c r="U296" s="359">
        <f>IFERROR(IF(-SUM(U$33:U295)+U$16&lt;0.000001,0,IF($C296&gt;='H-32A-WP06 - Debt Service'!R$25,'H-32A-WP06 - Debt Service'!R$28/12,0)),"-")</f>
        <v>0</v>
      </c>
      <c r="V296" s="359">
        <f>IFERROR(IF(-SUM(V$21:V295)+V$16&lt;0.000001,0,IF($C296&gt;='H-32A-WP06 - Debt Service'!S$25,'H-32A-WP06 - Debt Service'!S$28/12,0)),"-")</f>
        <v>0</v>
      </c>
      <c r="W296" s="359">
        <f>IFERROR(IF(-SUM(W$21:W295)+W$16&lt;0.000001,0,IF($C296&gt;='H-32A-WP06 - Debt Service'!T$25,'H-32A-WP06 - Debt Service'!T$28/12,0)),"-")</f>
        <v>0</v>
      </c>
      <c r="X296" s="359">
        <f>IFERROR(IF(-SUM(X$21:X295)+X$16&lt;0.000001,0,IF($C296&gt;='H-32A-WP06 - Debt Service'!U$25,'H-32A-WP06 - Debt Service'!U$28/12,0)),"-")</f>
        <v>0</v>
      </c>
      <c r="Y296" s="359">
        <f>IFERROR(IF(-SUM(Y$21:Y295)+Y$16&lt;0.000001,0,IF($C296&gt;='H-32A-WP06 - Debt Service'!W$25,'H-32A-WP06 - Debt Service'!V$28/12,0)),"-")</f>
        <v>0</v>
      </c>
      <c r="Z296" s="359">
        <f>IFERROR(IF(-SUM(Z$21:Z295)+Z$16&lt;0.000001,0,IF($C296&gt;='H-32A-WP06 - Debt Service'!W$25,'H-32A-WP06 - Debt Service'!W$28/12,0)),"-")</f>
        <v>0</v>
      </c>
      <c r="AA296" s="359">
        <f>IFERROR(IF(-SUM(AA$21:AA295)+AA$16&lt;0.000001,0,IF($C296&gt;='H-32A-WP06 - Debt Service'!Y$25,'H-32A-WP06 - Debt Service'!X$28/12,0)),"-")</f>
        <v>0</v>
      </c>
      <c r="AB296" s="359">
        <f>IFERROR(IF(-SUM(AB$21:AB295)+AB$16&lt;0.000001,0,IF($C296&gt;='H-32A-WP06 - Debt Service'!Y$25,'H-32A-WP06 - Debt Service'!Y$28/12,0)),"-")</f>
        <v>0</v>
      </c>
      <c r="AC296" s="359">
        <f>IFERROR(IF(-SUM(AC$21:AC295)+AC$16&lt;0.000001,0,IF($C296&gt;='H-32A-WP06 - Debt Service'!Z$25,'H-32A-WP06 - Debt Service'!Z$28/12,0)),"-")</f>
        <v>0</v>
      </c>
      <c r="AD296" s="359">
        <f>IFERROR(IF(-SUM(AD$21:AD295)+AD$16&lt;0.000001,0,IF($C296&gt;='H-32A-WP06 - Debt Service'!AB$25,'H-32A-WP06 - Debt Service'!AA$28/12,0)),"-")</f>
        <v>0</v>
      </c>
      <c r="AE296" s="359">
        <f>IFERROR(IF(-SUM(AE$21:AE295)+AE$16&lt;0.000001,0,IF($C296&gt;='H-32A-WP06 - Debt Service'!AC$25,'H-32A-WP06 - Debt Service'!AB$28/12,0)),"-")</f>
        <v>0</v>
      </c>
      <c r="AF296" s="359">
        <f>IFERROR(IF(-SUM(AF$21:AF295)+AF$16&lt;0.000001,0,IF($C296&gt;='H-32A-WP06 - Debt Service'!AD$25,'H-32A-WP06 - Debt Service'!AC$28/12,0)),"-")</f>
        <v>0</v>
      </c>
    </row>
    <row r="297" spans="2:32">
      <c r="B297" s="351">
        <f t="shared" si="17"/>
        <v>2042</v>
      </c>
      <c r="C297" s="368">
        <f t="shared" si="19"/>
        <v>51867</v>
      </c>
      <c r="D297" s="368"/>
      <c r="E297" s="359">
        <f>IFERROR(IF(-SUM(E$33:E296)+E$16&lt;0.000001,0,IF($C297&gt;='H-32A-WP06 - Debt Service'!C$25,'H-32A-WP06 - Debt Service'!C$28/12,0)),"-")</f>
        <v>0</v>
      </c>
      <c r="F297" s="359">
        <f>IFERROR(IF(-SUM(F$33:F296)+F$16&lt;0.000001,0,IF($C297&gt;='H-32A-WP06 - Debt Service'!D$25,'H-32A-WP06 - Debt Service'!D$28/12,0)),"-")</f>
        <v>0</v>
      </c>
      <c r="G297" s="359">
        <f>IFERROR(IF(-SUM(G$33:G296)+G$16&lt;0.000001,0,IF($C297&gt;='H-32A-WP06 - Debt Service'!E$25,'H-32A-WP06 - Debt Service'!E$28/12,0)),"-")</f>
        <v>0</v>
      </c>
      <c r="H297" s="359">
        <f>IFERROR(IF(-SUM(H$21:H296)+H$16&lt;0.000001,0,IF($C297&gt;='H-32A-WP06 - Debt Service'!F$25,'H-32A-WP06 - Debt Service'!F$28/12,0)),"-")</f>
        <v>0</v>
      </c>
      <c r="I297" s="359">
        <f>IFERROR(IF(-SUM(I$21:I296)+I$16&lt;0.000001,0,IF($C297&gt;='H-32A-WP06 - Debt Service'!G$25,'H-32A-WP06 - Debt Service'!G$28/12,0)),"-")</f>
        <v>0</v>
      </c>
      <c r="J297" s="359">
        <f>IFERROR(IF(-SUM(J$21:J296)+J$16&lt;0.000001,0,IF($C297&gt;='H-32A-WP06 - Debt Service'!H$25,'H-32A-WP06 - Debt Service'!H$28/12,0)),"-")</f>
        <v>0</v>
      </c>
      <c r="K297" s="359">
        <f>IFERROR(IF(-SUM(K$21:K296)+K$16&lt;0.000001,0,IF($C297&gt;='H-32A-WP06 - Debt Service'!I$25,'H-32A-WP06 - Debt Service'!I$28/12,0)),"-")</f>
        <v>0</v>
      </c>
      <c r="L297" s="359">
        <f>IFERROR(IF(-SUM(L$21:L296)+L$16&lt;0.000001,0,IF($C297&gt;='H-32A-WP06 - Debt Service'!J$25,'H-32A-WP06 - Debt Service'!J$28/12,0)),"-")</f>
        <v>0</v>
      </c>
      <c r="M297" s="359">
        <f>IFERROR(IF(-SUM(M$21:M296)+M$16&lt;0.000001,0,IF($C297&gt;='H-32A-WP06 - Debt Service'!K$25,'H-32A-WP06 - Debt Service'!K$28/12,0)),"-")</f>
        <v>0</v>
      </c>
      <c r="N297" s="359">
        <f>IFERROR(IF(-SUM(N$21:N296)+N$16&lt;0.000001,0,IF($C297&gt;='H-32A-WP06 - Debt Service'!L$25,'H-32A-WP06 - Debt Service'!L$28/12,0)),"-")</f>
        <v>0</v>
      </c>
      <c r="O297" s="359">
        <f>IFERROR(IF(-SUM(O$21:O296)+O$16&lt;0.000001,0,IF($C297&gt;='H-32A-WP06 - Debt Service'!M$25,'H-32A-WP06 - Debt Service'!M$28/12,0)),"-")</f>
        <v>0</v>
      </c>
      <c r="P297" s="359">
        <f>IFERROR(IF(-SUM(P$21:P296)+P$16&lt;0.000001,0,IF($C297&gt;='H-32A-WP06 - Debt Service'!N$25,'H-32A-WP06 - Debt Service'!N$28/12,0)),"-")</f>
        <v>0</v>
      </c>
      <c r="Q297" s="449"/>
      <c r="R297" s="351">
        <f t="shared" si="18"/>
        <v>2042</v>
      </c>
      <c r="S297" s="368">
        <f t="shared" si="20"/>
        <v>51867</v>
      </c>
      <c r="T297" s="368"/>
      <c r="U297" s="359">
        <f>IFERROR(IF(-SUM(U$33:U296)+U$16&lt;0.000001,0,IF($C297&gt;='H-32A-WP06 - Debt Service'!R$25,'H-32A-WP06 - Debt Service'!R$28/12,0)),"-")</f>
        <v>0</v>
      </c>
      <c r="V297" s="359">
        <f>IFERROR(IF(-SUM(V$21:V296)+V$16&lt;0.000001,0,IF($C297&gt;='H-32A-WP06 - Debt Service'!S$25,'H-32A-WP06 - Debt Service'!S$28/12,0)),"-")</f>
        <v>0</v>
      </c>
      <c r="W297" s="359">
        <f>IFERROR(IF(-SUM(W$21:W296)+W$16&lt;0.000001,0,IF($C297&gt;='H-32A-WP06 - Debt Service'!T$25,'H-32A-WP06 - Debt Service'!T$28/12,0)),"-")</f>
        <v>0</v>
      </c>
      <c r="X297" s="359">
        <f>IFERROR(IF(-SUM(X$21:X296)+X$16&lt;0.000001,0,IF($C297&gt;='H-32A-WP06 - Debt Service'!U$25,'H-32A-WP06 - Debt Service'!U$28/12,0)),"-")</f>
        <v>0</v>
      </c>
      <c r="Y297" s="359">
        <f>IFERROR(IF(-SUM(Y$21:Y296)+Y$16&lt;0.000001,0,IF($C297&gt;='H-32A-WP06 - Debt Service'!W$25,'H-32A-WP06 - Debt Service'!V$28/12,0)),"-")</f>
        <v>0</v>
      </c>
      <c r="Z297" s="359">
        <f>IFERROR(IF(-SUM(Z$21:Z296)+Z$16&lt;0.000001,0,IF($C297&gt;='H-32A-WP06 - Debt Service'!W$25,'H-32A-WP06 - Debt Service'!W$28/12,0)),"-")</f>
        <v>0</v>
      </c>
      <c r="AA297" s="359">
        <f>IFERROR(IF(-SUM(AA$21:AA296)+AA$16&lt;0.000001,0,IF($C297&gt;='H-32A-WP06 - Debt Service'!Y$25,'H-32A-WP06 - Debt Service'!X$28/12,0)),"-")</f>
        <v>0</v>
      </c>
      <c r="AB297" s="359">
        <f>IFERROR(IF(-SUM(AB$21:AB296)+AB$16&lt;0.000001,0,IF($C297&gt;='H-32A-WP06 - Debt Service'!Y$25,'H-32A-WP06 - Debt Service'!Y$28/12,0)),"-")</f>
        <v>0</v>
      </c>
      <c r="AC297" s="359">
        <f>IFERROR(IF(-SUM(AC$21:AC296)+AC$16&lt;0.000001,0,IF($C297&gt;='H-32A-WP06 - Debt Service'!Z$25,'H-32A-WP06 - Debt Service'!Z$28/12,0)),"-")</f>
        <v>0</v>
      </c>
      <c r="AD297" s="359">
        <f>IFERROR(IF(-SUM(AD$21:AD296)+AD$16&lt;0.000001,0,IF($C297&gt;='H-32A-WP06 - Debt Service'!AB$25,'H-32A-WP06 - Debt Service'!AA$28/12,0)),"-")</f>
        <v>0</v>
      </c>
      <c r="AE297" s="359">
        <f>IFERROR(IF(-SUM(AE$21:AE296)+AE$16&lt;0.000001,0,IF($C297&gt;='H-32A-WP06 - Debt Service'!AC$25,'H-32A-WP06 - Debt Service'!AB$28/12,0)),"-")</f>
        <v>0</v>
      </c>
      <c r="AF297" s="359">
        <f>IFERROR(IF(-SUM(AF$21:AF296)+AF$16&lt;0.000001,0,IF($C297&gt;='H-32A-WP06 - Debt Service'!AD$25,'H-32A-WP06 - Debt Service'!AC$28/12,0)),"-")</f>
        <v>0</v>
      </c>
    </row>
    <row r="298" spans="2:32">
      <c r="B298" s="351">
        <f t="shared" si="17"/>
        <v>2042</v>
      </c>
      <c r="C298" s="368">
        <f t="shared" si="19"/>
        <v>51898</v>
      </c>
      <c r="D298" s="368"/>
      <c r="E298" s="359">
        <f>IFERROR(IF(-SUM(E$33:E297)+E$16&lt;0.000001,0,IF($C298&gt;='H-32A-WP06 - Debt Service'!C$25,'H-32A-WP06 - Debt Service'!C$28/12,0)),"-")</f>
        <v>0</v>
      </c>
      <c r="F298" s="359">
        <f>IFERROR(IF(-SUM(F$33:F297)+F$16&lt;0.000001,0,IF($C298&gt;='H-32A-WP06 - Debt Service'!D$25,'H-32A-WP06 - Debt Service'!D$28/12,0)),"-")</f>
        <v>0</v>
      </c>
      <c r="G298" s="359">
        <f>IFERROR(IF(-SUM(G$33:G297)+G$16&lt;0.000001,0,IF($C298&gt;='H-32A-WP06 - Debt Service'!E$25,'H-32A-WP06 - Debt Service'!E$28/12,0)),"-")</f>
        <v>0</v>
      </c>
      <c r="H298" s="359">
        <f>IFERROR(IF(-SUM(H$21:H297)+H$16&lt;0.000001,0,IF($C298&gt;='H-32A-WP06 - Debt Service'!F$25,'H-32A-WP06 - Debt Service'!F$28/12,0)),"-")</f>
        <v>0</v>
      </c>
      <c r="I298" s="359">
        <f>IFERROR(IF(-SUM(I$21:I297)+I$16&lt;0.000001,0,IF($C298&gt;='H-32A-WP06 - Debt Service'!G$25,'H-32A-WP06 - Debt Service'!G$28/12,0)),"-")</f>
        <v>0</v>
      </c>
      <c r="J298" s="359">
        <f>IFERROR(IF(-SUM(J$21:J297)+J$16&lt;0.000001,0,IF($C298&gt;='H-32A-WP06 - Debt Service'!H$25,'H-32A-WP06 - Debt Service'!H$28/12,0)),"-")</f>
        <v>0</v>
      </c>
      <c r="K298" s="359">
        <f>IFERROR(IF(-SUM(K$21:K297)+K$16&lt;0.000001,0,IF($C298&gt;='H-32A-WP06 - Debt Service'!I$25,'H-32A-WP06 - Debt Service'!I$28/12,0)),"-")</f>
        <v>0</v>
      </c>
      <c r="L298" s="359">
        <f>IFERROR(IF(-SUM(L$21:L297)+L$16&lt;0.000001,0,IF($C298&gt;='H-32A-WP06 - Debt Service'!J$25,'H-32A-WP06 - Debt Service'!J$28/12,0)),"-")</f>
        <v>0</v>
      </c>
      <c r="M298" s="359">
        <f>IFERROR(IF(-SUM(M$21:M297)+M$16&lt;0.000001,0,IF($C298&gt;='H-32A-WP06 - Debt Service'!K$25,'H-32A-WP06 - Debt Service'!K$28/12,0)),"-")</f>
        <v>0</v>
      </c>
      <c r="N298" s="359">
        <f>IFERROR(IF(-SUM(N$21:N297)+N$16&lt;0.000001,0,IF($C298&gt;='H-32A-WP06 - Debt Service'!L$25,'H-32A-WP06 - Debt Service'!L$28/12,0)),"-")</f>
        <v>0</v>
      </c>
      <c r="O298" s="359">
        <f>IFERROR(IF(-SUM(O$21:O297)+O$16&lt;0.000001,0,IF($C298&gt;='H-32A-WP06 - Debt Service'!M$25,'H-32A-WP06 - Debt Service'!M$28/12,0)),"-")</f>
        <v>0</v>
      </c>
      <c r="P298" s="359">
        <f>IFERROR(IF(-SUM(P$21:P297)+P$16&lt;0.000001,0,IF($C298&gt;='H-32A-WP06 - Debt Service'!N$25,'H-32A-WP06 - Debt Service'!N$28/12,0)),"-")</f>
        <v>0</v>
      </c>
      <c r="Q298" s="449"/>
      <c r="R298" s="351">
        <f t="shared" si="18"/>
        <v>2042</v>
      </c>
      <c r="S298" s="368">
        <f t="shared" si="20"/>
        <v>51898</v>
      </c>
      <c r="T298" s="368"/>
      <c r="U298" s="359">
        <f>IFERROR(IF(-SUM(U$33:U297)+U$16&lt;0.000001,0,IF($C298&gt;='H-32A-WP06 - Debt Service'!R$25,'H-32A-WP06 - Debt Service'!R$28/12,0)),"-")</f>
        <v>0</v>
      </c>
      <c r="V298" s="359">
        <f>IFERROR(IF(-SUM(V$21:V297)+V$16&lt;0.000001,0,IF($C298&gt;='H-32A-WP06 - Debt Service'!S$25,'H-32A-WP06 - Debt Service'!S$28/12,0)),"-")</f>
        <v>0</v>
      </c>
      <c r="W298" s="359">
        <f>IFERROR(IF(-SUM(W$21:W297)+W$16&lt;0.000001,0,IF($C298&gt;='H-32A-WP06 - Debt Service'!T$25,'H-32A-WP06 - Debt Service'!T$28/12,0)),"-")</f>
        <v>0</v>
      </c>
      <c r="X298" s="359">
        <f>IFERROR(IF(-SUM(X$21:X297)+X$16&lt;0.000001,0,IF($C298&gt;='H-32A-WP06 - Debt Service'!U$25,'H-32A-WP06 - Debt Service'!U$28/12,0)),"-")</f>
        <v>0</v>
      </c>
      <c r="Y298" s="359">
        <f>IFERROR(IF(-SUM(Y$21:Y297)+Y$16&lt;0.000001,0,IF($C298&gt;='H-32A-WP06 - Debt Service'!W$25,'H-32A-WP06 - Debt Service'!V$28/12,0)),"-")</f>
        <v>0</v>
      </c>
      <c r="Z298" s="359">
        <f>IFERROR(IF(-SUM(Z$21:Z297)+Z$16&lt;0.000001,0,IF($C298&gt;='H-32A-WP06 - Debt Service'!W$25,'H-32A-WP06 - Debt Service'!W$28/12,0)),"-")</f>
        <v>0</v>
      </c>
      <c r="AA298" s="359">
        <f>IFERROR(IF(-SUM(AA$21:AA297)+AA$16&lt;0.000001,0,IF($C298&gt;='H-32A-WP06 - Debt Service'!Y$25,'H-32A-WP06 - Debt Service'!X$28/12,0)),"-")</f>
        <v>0</v>
      </c>
      <c r="AB298" s="359">
        <f>IFERROR(IF(-SUM(AB$21:AB297)+AB$16&lt;0.000001,0,IF($C298&gt;='H-32A-WP06 - Debt Service'!Y$25,'H-32A-WP06 - Debt Service'!Y$28/12,0)),"-")</f>
        <v>0</v>
      </c>
      <c r="AC298" s="359">
        <f>IFERROR(IF(-SUM(AC$21:AC297)+AC$16&lt;0.000001,0,IF($C298&gt;='H-32A-WP06 - Debt Service'!Z$25,'H-32A-WP06 - Debt Service'!Z$28/12,0)),"-")</f>
        <v>0</v>
      </c>
      <c r="AD298" s="359">
        <f>IFERROR(IF(-SUM(AD$21:AD297)+AD$16&lt;0.000001,0,IF($C298&gt;='H-32A-WP06 - Debt Service'!AB$25,'H-32A-WP06 - Debt Service'!AA$28/12,0)),"-")</f>
        <v>0</v>
      </c>
      <c r="AE298" s="359">
        <f>IFERROR(IF(-SUM(AE$21:AE297)+AE$16&lt;0.000001,0,IF($C298&gt;='H-32A-WP06 - Debt Service'!AC$25,'H-32A-WP06 - Debt Service'!AB$28/12,0)),"-")</f>
        <v>0</v>
      </c>
      <c r="AF298" s="359">
        <f>IFERROR(IF(-SUM(AF$21:AF297)+AF$16&lt;0.000001,0,IF($C298&gt;='H-32A-WP06 - Debt Service'!AD$25,'H-32A-WP06 - Debt Service'!AC$28/12,0)),"-")</f>
        <v>0</v>
      </c>
    </row>
    <row r="299" spans="2:32">
      <c r="B299" s="351">
        <f t="shared" si="17"/>
        <v>2042</v>
      </c>
      <c r="C299" s="368">
        <f t="shared" si="19"/>
        <v>51926</v>
      </c>
      <c r="D299" s="368"/>
      <c r="E299" s="359">
        <f>IFERROR(IF(-SUM(E$33:E298)+E$16&lt;0.000001,0,IF($C299&gt;='H-32A-WP06 - Debt Service'!C$25,'H-32A-WP06 - Debt Service'!C$28/12,0)),"-")</f>
        <v>0</v>
      </c>
      <c r="F299" s="359">
        <f>IFERROR(IF(-SUM(F$33:F298)+F$16&lt;0.000001,0,IF($C299&gt;='H-32A-WP06 - Debt Service'!D$25,'H-32A-WP06 - Debt Service'!D$28/12,0)),"-")</f>
        <v>0</v>
      </c>
      <c r="G299" s="359">
        <f>IFERROR(IF(-SUM(G$33:G298)+G$16&lt;0.000001,0,IF($C299&gt;='H-32A-WP06 - Debt Service'!E$25,'H-32A-WP06 - Debt Service'!E$28/12,0)),"-")</f>
        <v>0</v>
      </c>
      <c r="H299" s="359">
        <f>IFERROR(IF(-SUM(H$21:H298)+H$16&lt;0.000001,0,IF($C299&gt;='H-32A-WP06 - Debt Service'!F$25,'H-32A-WP06 - Debt Service'!F$28/12,0)),"-")</f>
        <v>0</v>
      </c>
      <c r="I299" s="359">
        <f>IFERROR(IF(-SUM(I$21:I298)+I$16&lt;0.000001,0,IF($C299&gt;='H-32A-WP06 - Debt Service'!G$25,'H-32A-WP06 - Debt Service'!G$28/12,0)),"-")</f>
        <v>0</v>
      </c>
      <c r="J299" s="359">
        <f>IFERROR(IF(-SUM(J$21:J298)+J$16&lt;0.000001,0,IF($C299&gt;='H-32A-WP06 - Debt Service'!H$25,'H-32A-WP06 - Debt Service'!H$28/12,0)),"-")</f>
        <v>0</v>
      </c>
      <c r="K299" s="359">
        <f>IFERROR(IF(-SUM(K$21:K298)+K$16&lt;0.000001,0,IF($C299&gt;='H-32A-WP06 - Debt Service'!I$25,'H-32A-WP06 - Debt Service'!I$28/12,0)),"-")</f>
        <v>0</v>
      </c>
      <c r="L299" s="359">
        <f>IFERROR(IF(-SUM(L$21:L298)+L$16&lt;0.000001,0,IF($C299&gt;='H-32A-WP06 - Debt Service'!J$25,'H-32A-WP06 - Debt Service'!J$28/12,0)),"-")</f>
        <v>0</v>
      </c>
      <c r="M299" s="359">
        <f>IFERROR(IF(-SUM(M$21:M298)+M$16&lt;0.000001,0,IF($C299&gt;='H-32A-WP06 - Debt Service'!K$25,'H-32A-WP06 - Debt Service'!K$28/12,0)),"-")</f>
        <v>0</v>
      </c>
      <c r="N299" s="359">
        <f>IFERROR(IF(-SUM(N$21:N298)+N$16&lt;0.000001,0,IF($C299&gt;='H-32A-WP06 - Debt Service'!L$25,'H-32A-WP06 - Debt Service'!L$28/12,0)),"-")</f>
        <v>0</v>
      </c>
      <c r="O299" s="359">
        <f>IFERROR(IF(-SUM(O$21:O298)+O$16&lt;0.000001,0,IF($C299&gt;='H-32A-WP06 - Debt Service'!M$25,'H-32A-WP06 - Debt Service'!M$28/12,0)),"-")</f>
        <v>0</v>
      </c>
      <c r="P299" s="359">
        <f>IFERROR(IF(-SUM(P$21:P298)+P$16&lt;0.000001,0,IF($C299&gt;='H-32A-WP06 - Debt Service'!N$25,'H-32A-WP06 - Debt Service'!N$28/12,0)),"-")</f>
        <v>0</v>
      </c>
      <c r="Q299" s="449"/>
      <c r="R299" s="351">
        <f t="shared" si="18"/>
        <v>2042</v>
      </c>
      <c r="S299" s="368">
        <f t="shared" si="20"/>
        <v>51926</v>
      </c>
      <c r="T299" s="368"/>
      <c r="U299" s="359">
        <f>IFERROR(IF(-SUM(U$33:U298)+U$16&lt;0.000001,0,IF($C299&gt;='H-32A-WP06 - Debt Service'!R$25,'H-32A-WP06 - Debt Service'!R$28/12,0)),"-")</f>
        <v>0</v>
      </c>
      <c r="V299" s="359">
        <f>IFERROR(IF(-SUM(V$21:V298)+V$16&lt;0.000001,0,IF($C299&gt;='H-32A-WP06 - Debt Service'!S$25,'H-32A-WP06 - Debt Service'!S$28/12,0)),"-")</f>
        <v>0</v>
      </c>
      <c r="W299" s="359">
        <f>IFERROR(IF(-SUM(W$21:W298)+W$16&lt;0.000001,0,IF($C299&gt;='H-32A-WP06 - Debt Service'!T$25,'H-32A-WP06 - Debt Service'!T$28/12,0)),"-")</f>
        <v>0</v>
      </c>
      <c r="X299" s="359">
        <f>IFERROR(IF(-SUM(X$21:X298)+X$16&lt;0.000001,0,IF($C299&gt;='H-32A-WP06 - Debt Service'!U$25,'H-32A-WP06 - Debt Service'!U$28/12,0)),"-")</f>
        <v>0</v>
      </c>
      <c r="Y299" s="359">
        <f>IFERROR(IF(-SUM(Y$21:Y298)+Y$16&lt;0.000001,0,IF($C299&gt;='H-32A-WP06 - Debt Service'!W$25,'H-32A-WP06 - Debt Service'!V$28/12,0)),"-")</f>
        <v>0</v>
      </c>
      <c r="Z299" s="359">
        <f>IFERROR(IF(-SUM(Z$21:Z298)+Z$16&lt;0.000001,0,IF($C299&gt;='H-32A-WP06 - Debt Service'!W$25,'H-32A-WP06 - Debt Service'!W$28/12,0)),"-")</f>
        <v>0</v>
      </c>
      <c r="AA299" s="359">
        <f>IFERROR(IF(-SUM(AA$21:AA298)+AA$16&lt;0.000001,0,IF($C299&gt;='H-32A-WP06 - Debt Service'!Y$25,'H-32A-WP06 - Debt Service'!X$28/12,0)),"-")</f>
        <v>0</v>
      </c>
      <c r="AB299" s="359">
        <f>IFERROR(IF(-SUM(AB$21:AB298)+AB$16&lt;0.000001,0,IF($C299&gt;='H-32A-WP06 - Debt Service'!Y$25,'H-32A-WP06 - Debt Service'!Y$28/12,0)),"-")</f>
        <v>0</v>
      </c>
      <c r="AC299" s="359">
        <f>IFERROR(IF(-SUM(AC$21:AC298)+AC$16&lt;0.000001,0,IF($C299&gt;='H-32A-WP06 - Debt Service'!Z$25,'H-32A-WP06 - Debt Service'!Z$28/12,0)),"-")</f>
        <v>0</v>
      </c>
      <c r="AD299" s="359">
        <f>IFERROR(IF(-SUM(AD$21:AD298)+AD$16&lt;0.000001,0,IF($C299&gt;='H-32A-WP06 - Debt Service'!AB$25,'H-32A-WP06 - Debt Service'!AA$28/12,0)),"-")</f>
        <v>0</v>
      </c>
      <c r="AE299" s="359">
        <f>IFERROR(IF(-SUM(AE$21:AE298)+AE$16&lt;0.000001,0,IF($C299&gt;='H-32A-WP06 - Debt Service'!AC$25,'H-32A-WP06 - Debt Service'!AB$28/12,0)),"-")</f>
        <v>0</v>
      </c>
      <c r="AF299" s="359">
        <f>IFERROR(IF(-SUM(AF$21:AF298)+AF$16&lt;0.000001,0,IF($C299&gt;='H-32A-WP06 - Debt Service'!AD$25,'H-32A-WP06 - Debt Service'!AC$28/12,0)),"-")</f>
        <v>0</v>
      </c>
    </row>
    <row r="300" spans="2:32">
      <c r="B300" s="351">
        <f t="shared" si="17"/>
        <v>2042</v>
      </c>
      <c r="C300" s="368">
        <f t="shared" si="19"/>
        <v>51957</v>
      </c>
      <c r="D300" s="368"/>
      <c r="E300" s="359">
        <f>IFERROR(IF(-SUM(E$33:E299)+E$16&lt;0.000001,0,IF($C300&gt;='H-32A-WP06 - Debt Service'!C$25,'H-32A-WP06 - Debt Service'!C$28/12,0)),"-")</f>
        <v>0</v>
      </c>
      <c r="F300" s="359">
        <f>IFERROR(IF(-SUM(F$33:F299)+F$16&lt;0.000001,0,IF($C300&gt;='H-32A-WP06 - Debt Service'!D$25,'H-32A-WP06 - Debt Service'!D$28/12,0)),"-")</f>
        <v>0</v>
      </c>
      <c r="G300" s="359">
        <f>IFERROR(IF(-SUM(G$33:G299)+G$16&lt;0.000001,0,IF($C300&gt;='H-32A-WP06 - Debt Service'!E$25,'H-32A-WP06 - Debt Service'!E$28/12,0)),"-")</f>
        <v>0</v>
      </c>
      <c r="H300" s="359">
        <f>IFERROR(IF(-SUM(H$21:H299)+H$16&lt;0.000001,0,IF($C300&gt;='H-32A-WP06 - Debt Service'!F$25,'H-32A-WP06 - Debt Service'!F$28/12,0)),"-")</f>
        <v>0</v>
      </c>
      <c r="I300" s="359">
        <f>IFERROR(IF(-SUM(I$21:I299)+I$16&lt;0.000001,0,IF($C300&gt;='H-32A-WP06 - Debt Service'!G$25,'H-32A-WP06 - Debt Service'!G$28/12,0)),"-")</f>
        <v>0</v>
      </c>
      <c r="J300" s="359">
        <f>IFERROR(IF(-SUM(J$21:J299)+J$16&lt;0.000001,0,IF($C300&gt;='H-32A-WP06 - Debt Service'!H$25,'H-32A-WP06 - Debt Service'!H$28/12,0)),"-")</f>
        <v>0</v>
      </c>
      <c r="K300" s="359">
        <f>IFERROR(IF(-SUM(K$21:K299)+K$16&lt;0.000001,0,IF($C300&gt;='H-32A-WP06 - Debt Service'!I$25,'H-32A-WP06 - Debt Service'!I$28/12,0)),"-")</f>
        <v>0</v>
      </c>
      <c r="L300" s="359">
        <f>IFERROR(IF(-SUM(L$21:L299)+L$16&lt;0.000001,0,IF($C300&gt;='H-32A-WP06 - Debt Service'!J$25,'H-32A-WP06 - Debt Service'!J$28/12,0)),"-")</f>
        <v>0</v>
      </c>
      <c r="M300" s="359">
        <f>IFERROR(IF(-SUM(M$21:M299)+M$16&lt;0.000001,0,IF($C300&gt;='H-32A-WP06 - Debt Service'!K$25,'H-32A-WP06 - Debt Service'!K$28/12,0)),"-")</f>
        <v>0</v>
      </c>
      <c r="N300" s="359">
        <f>IFERROR(IF(-SUM(N$21:N299)+N$16&lt;0.000001,0,IF($C300&gt;='H-32A-WP06 - Debt Service'!L$25,'H-32A-WP06 - Debt Service'!L$28/12,0)),"-")</f>
        <v>0</v>
      </c>
      <c r="O300" s="359">
        <f>IFERROR(IF(-SUM(O$21:O299)+O$16&lt;0.000001,0,IF($C300&gt;='H-32A-WP06 - Debt Service'!M$25,'H-32A-WP06 - Debt Service'!M$28/12,0)),"-")</f>
        <v>0</v>
      </c>
      <c r="P300" s="359">
        <f>IFERROR(IF(-SUM(P$21:P299)+P$16&lt;0.000001,0,IF($C300&gt;='H-32A-WP06 - Debt Service'!N$25,'H-32A-WP06 - Debt Service'!N$28/12,0)),"-")</f>
        <v>0</v>
      </c>
      <c r="Q300" s="449"/>
      <c r="R300" s="351">
        <f t="shared" si="18"/>
        <v>2042</v>
      </c>
      <c r="S300" s="368">
        <f t="shared" si="20"/>
        <v>51957</v>
      </c>
      <c r="T300" s="368"/>
      <c r="U300" s="359">
        <f>IFERROR(IF(-SUM(U$33:U299)+U$16&lt;0.000001,0,IF($C300&gt;='H-32A-WP06 - Debt Service'!R$25,'H-32A-WP06 - Debt Service'!R$28/12,0)),"-")</f>
        <v>0</v>
      </c>
      <c r="V300" s="359">
        <f>IFERROR(IF(-SUM(V$21:V299)+V$16&lt;0.000001,0,IF($C300&gt;='H-32A-WP06 - Debt Service'!S$25,'H-32A-WP06 - Debt Service'!S$28/12,0)),"-")</f>
        <v>0</v>
      </c>
      <c r="W300" s="359">
        <f>IFERROR(IF(-SUM(W$21:W299)+W$16&lt;0.000001,0,IF($C300&gt;='H-32A-WP06 - Debt Service'!T$25,'H-32A-WP06 - Debt Service'!T$28/12,0)),"-")</f>
        <v>0</v>
      </c>
      <c r="X300" s="359">
        <f>IFERROR(IF(-SUM(X$21:X299)+X$16&lt;0.000001,0,IF($C300&gt;='H-32A-WP06 - Debt Service'!U$25,'H-32A-WP06 - Debt Service'!U$28/12,0)),"-")</f>
        <v>0</v>
      </c>
      <c r="Y300" s="359">
        <f>IFERROR(IF(-SUM(Y$21:Y299)+Y$16&lt;0.000001,0,IF($C300&gt;='H-32A-WP06 - Debt Service'!W$25,'H-32A-WP06 - Debt Service'!V$28/12,0)),"-")</f>
        <v>0</v>
      </c>
      <c r="Z300" s="359">
        <f>IFERROR(IF(-SUM(Z$21:Z299)+Z$16&lt;0.000001,0,IF($C300&gt;='H-32A-WP06 - Debt Service'!W$25,'H-32A-WP06 - Debt Service'!W$28/12,0)),"-")</f>
        <v>0</v>
      </c>
      <c r="AA300" s="359">
        <f>IFERROR(IF(-SUM(AA$21:AA299)+AA$16&lt;0.000001,0,IF($C300&gt;='H-32A-WP06 - Debt Service'!Y$25,'H-32A-WP06 - Debt Service'!X$28/12,0)),"-")</f>
        <v>0</v>
      </c>
      <c r="AB300" s="359">
        <f>IFERROR(IF(-SUM(AB$21:AB299)+AB$16&lt;0.000001,0,IF($C300&gt;='H-32A-WP06 - Debt Service'!Y$25,'H-32A-WP06 - Debt Service'!Y$28/12,0)),"-")</f>
        <v>0</v>
      </c>
      <c r="AC300" s="359">
        <f>IFERROR(IF(-SUM(AC$21:AC299)+AC$16&lt;0.000001,0,IF($C300&gt;='H-32A-WP06 - Debt Service'!Z$25,'H-32A-WP06 - Debt Service'!Z$28/12,0)),"-")</f>
        <v>0</v>
      </c>
      <c r="AD300" s="359">
        <f>IFERROR(IF(-SUM(AD$21:AD299)+AD$16&lt;0.000001,0,IF($C300&gt;='H-32A-WP06 - Debt Service'!AB$25,'H-32A-WP06 - Debt Service'!AA$28/12,0)),"-")</f>
        <v>0</v>
      </c>
      <c r="AE300" s="359">
        <f>IFERROR(IF(-SUM(AE$21:AE299)+AE$16&lt;0.000001,0,IF($C300&gt;='H-32A-WP06 - Debt Service'!AC$25,'H-32A-WP06 - Debt Service'!AB$28/12,0)),"-")</f>
        <v>0</v>
      </c>
      <c r="AF300" s="359">
        <f>IFERROR(IF(-SUM(AF$21:AF299)+AF$16&lt;0.000001,0,IF($C300&gt;='H-32A-WP06 - Debt Service'!AD$25,'H-32A-WP06 - Debt Service'!AC$28/12,0)),"-")</f>
        <v>0</v>
      </c>
    </row>
    <row r="301" spans="2:32">
      <c r="B301" s="351">
        <f t="shared" si="17"/>
        <v>2042</v>
      </c>
      <c r="C301" s="368">
        <f t="shared" si="19"/>
        <v>51987</v>
      </c>
      <c r="D301" s="368"/>
      <c r="E301" s="359">
        <f>IFERROR(IF(-SUM(E$33:E300)+E$16&lt;0.000001,0,IF($C301&gt;='H-32A-WP06 - Debt Service'!C$25,'H-32A-WP06 - Debt Service'!C$28/12,0)),"-")</f>
        <v>0</v>
      </c>
      <c r="F301" s="359">
        <f>IFERROR(IF(-SUM(F$33:F300)+F$16&lt;0.000001,0,IF($C301&gt;='H-32A-WP06 - Debt Service'!D$25,'H-32A-WP06 - Debt Service'!D$28/12,0)),"-")</f>
        <v>0</v>
      </c>
      <c r="G301" s="359">
        <f>IFERROR(IF(-SUM(G$33:G300)+G$16&lt;0.000001,0,IF($C301&gt;='H-32A-WP06 - Debt Service'!E$25,'H-32A-WP06 - Debt Service'!E$28/12,0)),"-")</f>
        <v>0</v>
      </c>
      <c r="H301" s="359">
        <f>IFERROR(IF(-SUM(H$21:H300)+H$16&lt;0.000001,0,IF($C301&gt;='H-32A-WP06 - Debt Service'!F$25,'H-32A-WP06 - Debt Service'!F$28/12,0)),"-")</f>
        <v>0</v>
      </c>
      <c r="I301" s="359">
        <f>IFERROR(IF(-SUM(I$21:I300)+I$16&lt;0.000001,0,IF($C301&gt;='H-32A-WP06 - Debt Service'!G$25,'H-32A-WP06 - Debt Service'!G$28/12,0)),"-")</f>
        <v>0</v>
      </c>
      <c r="J301" s="359">
        <f>IFERROR(IF(-SUM(J$21:J300)+J$16&lt;0.000001,0,IF($C301&gt;='H-32A-WP06 - Debt Service'!H$25,'H-32A-WP06 - Debt Service'!H$28/12,0)),"-")</f>
        <v>0</v>
      </c>
      <c r="K301" s="359">
        <f>IFERROR(IF(-SUM(K$21:K300)+K$16&lt;0.000001,0,IF($C301&gt;='H-32A-WP06 - Debt Service'!I$25,'H-32A-WP06 - Debt Service'!I$28/12,0)),"-")</f>
        <v>0</v>
      </c>
      <c r="L301" s="359">
        <f>IFERROR(IF(-SUM(L$21:L300)+L$16&lt;0.000001,0,IF($C301&gt;='H-32A-WP06 - Debt Service'!J$25,'H-32A-WP06 - Debt Service'!J$28/12,0)),"-")</f>
        <v>0</v>
      </c>
      <c r="M301" s="359">
        <f>IFERROR(IF(-SUM(M$21:M300)+M$16&lt;0.000001,0,IF($C301&gt;='H-32A-WP06 - Debt Service'!K$25,'H-32A-WP06 - Debt Service'!K$28/12,0)),"-")</f>
        <v>0</v>
      </c>
      <c r="N301" s="359">
        <f>IFERROR(IF(-SUM(N$21:N300)+N$16&lt;0.000001,0,IF($C301&gt;='H-32A-WP06 - Debt Service'!L$25,'H-32A-WP06 - Debt Service'!L$28/12,0)),"-")</f>
        <v>0</v>
      </c>
      <c r="O301" s="359">
        <f>IFERROR(IF(-SUM(O$21:O300)+O$16&lt;0.000001,0,IF($C301&gt;='H-32A-WP06 - Debt Service'!M$25,'H-32A-WP06 - Debt Service'!M$28/12,0)),"-")</f>
        <v>0</v>
      </c>
      <c r="P301" s="359">
        <f>IFERROR(IF(-SUM(P$21:P300)+P$16&lt;0.000001,0,IF($C301&gt;='H-32A-WP06 - Debt Service'!N$25,'H-32A-WP06 - Debt Service'!N$28/12,0)),"-")</f>
        <v>0</v>
      </c>
      <c r="Q301" s="449"/>
      <c r="R301" s="351">
        <f t="shared" si="18"/>
        <v>2042</v>
      </c>
      <c r="S301" s="368">
        <f t="shared" si="20"/>
        <v>51987</v>
      </c>
      <c r="T301" s="368"/>
      <c r="U301" s="359">
        <f>IFERROR(IF(-SUM(U$33:U300)+U$16&lt;0.000001,0,IF($C301&gt;='H-32A-WP06 - Debt Service'!R$25,'H-32A-WP06 - Debt Service'!R$28/12,0)),"-")</f>
        <v>0</v>
      </c>
      <c r="V301" s="359">
        <f>IFERROR(IF(-SUM(V$21:V300)+V$16&lt;0.000001,0,IF($C301&gt;='H-32A-WP06 - Debt Service'!S$25,'H-32A-WP06 - Debt Service'!S$28/12,0)),"-")</f>
        <v>0</v>
      </c>
      <c r="W301" s="359">
        <f>IFERROR(IF(-SUM(W$21:W300)+W$16&lt;0.000001,0,IF($C301&gt;='H-32A-WP06 - Debt Service'!T$25,'H-32A-WP06 - Debt Service'!T$28/12,0)),"-")</f>
        <v>0</v>
      </c>
      <c r="X301" s="359">
        <f>IFERROR(IF(-SUM(X$21:X300)+X$16&lt;0.000001,0,IF($C301&gt;='H-32A-WP06 - Debt Service'!U$25,'H-32A-WP06 - Debt Service'!U$28/12,0)),"-")</f>
        <v>0</v>
      </c>
      <c r="Y301" s="359">
        <f>IFERROR(IF(-SUM(Y$21:Y300)+Y$16&lt;0.000001,0,IF($C301&gt;='H-32A-WP06 - Debt Service'!W$25,'H-32A-WP06 - Debt Service'!V$28/12,0)),"-")</f>
        <v>0</v>
      </c>
      <c r="Z301" s="359">
        <f>IFERROR(IF(-SUM(Z$21:Z300)+Z$16&lt;0.000001,0,IF($C301&gt;='H-32A-WP06 - Debt Service'!W$25,'H-32A-WP06 - Debt Service'!W$28/12,0)),"-")</f>
        <v>0</v>
      </c>
      <c r="AA301" s="359">
        <f>IFERROR(IF(-SUM(AA$21:AA300)+AA$16&lt;0.000001,0,IF($C301&gt;='H-32A-WP06 - Debt Service'!Y$25,'H-32A-WP06 - Debt Service'!X$28/12,0)),"-")</f>
        <v>0</v>
      </c>
      <c r="AB301" s="359">
        <f>IFERROR(IF(-SUM(AB$21:AB300)+AB$16&lt;0.000001,0,IF($C301&gt;='H-32A-WP06 - Debt Service'!Y$25,'H-32A-WP06 - Debt Service'!Y$28/12,0)),"-")</f>
        <v>0</v>
      </c>
      <c r="AC301" s="359">
        <f>IFERROR(IF(-SUM(AC$21:AC300)+AC$16&lt;0.000001,0,IF($C301&gt;='H-32A-WP06 - Debt Service'!Z$25,'H-32A-WP06 - Debt Service'!Z$28/12,0)),"-")</f>
        <v>0</v>
      </c>
      <c r="AD301" s="359">
        <f>IFERROR(IF(-SUM(AD$21:AD300)+AD$16&lt;0.000001,0,IF($C301&gt;='H-32A-WP06 - Debt Service'!AB$25,'H-32A-WP06 - Debt Service'!AA$28/12,0)),"-")</f>
        <v>0</v>
      </c>
      <c r="AE301" s="359">
        <f>IFERROR(IF(-SUM(AE$21:AE300)+AE$16&lt;0.000001,0,IF($C301&gt;='H-32A-WP06 - Debt Service'!AC$25,'H-32A-WP06 - Debt Service'!AB$28/12,0)),"-")</f>
        <v>0</v>
      </c>
      <c r="AF301" s="359">
        <f>IFERROR(IF(-SUM(AF$21:AF300)+AF$16&lt;0.000001,0,IF($C301&gt;='H-32A-WP06 - Debt Service'!AD$25,'H-32A-WP06 - Debt Service'!AC$28/12,0)),"-")</f>
        <v>0</v>
      </c>
    </row>
    <row r="302" spans="2:32">
      <c r="B302" s="351">
        <f t="shared" si="17"/>
        <v>2042</v>
      </c>
      <c r="C302" s="368">
        <f t="shared" si="19"/>
        <v>52018</v>
      </c>
      <c r="D302" s="368"/>
      <c r="E302" s="359">
        <f>IFERROR(IF(-SUM(E$33:E301)+E$16&lt;0.000001,0,IF($C302&gt;='H-32A-WP06 - Debt Service'!C$25,'H-32A-WP06 - Debt Service'!C$28/12,0)),"-")</f>
        <v>0</v>
      </c>
      <c r="F302" s="359">
        <f>IFERROR(IF(-SUM(F$33:F301)+F$16&lt;0.000001,0,IF($C302&gt;='H-32A-WP06 - Debt Service'!D$25,'H-32A-WP06 - Debt Service'!D$28/12,0)),"-")</f>
        <v>0</v>
      </c>
      <c r="G302" s="359">
        <f>IFERROR(IF(-SUM(G$33:G301)+G$16&lt;0.000001,0,IF($C302&gt;='H-32A-WP06 - Debt Service'!E$25,'H-32A-WP06 - Debt Service'!E$28/12,0)),"-")</f>
        <v>0</v>
      </c>
      <c r="H302" s="359">
        <f>IFERROR(IF(-SUM(H$21:H301)+H$16&lt;0.000001,0,IF($C302&gt;='H-32A-WP06 - Debt Service'!F$25,'H-32A-WP06 - Debt Service'!F$28/12,0)),"-")</f>
        <v>0</v>
      </c>
      <c r="I302" s="359">
        <f>IFERROR(IF(-SUM(I$21:I301)+I$16&lt;0.000001,0,IF($C302&gt;='H-32A-WP06 - Debt Service'!G$25,'H-32A-WP06 - Debt Service'!G$28/12,0)),"-")</f>
        <v>0</v>
      </c>
      <c r="J302" s="359">
        <f>IFERROR(IF(-SUM(J$21:J301)+J$16&lt;0.000001,0,IF($C302&gt;='H-32A-WP06 - Debt Service'!H$25,'H-32A-WP06 - Debt Service'!H$28/12,0)),"-")</f>
        <v>0</v>
      </c>
      <c r="K302" s="359">
        <f>IFERROR(IF(-SUM(K$21:K301)+K$16&lt;0.000001,0,IF($C302&gt;='H-32A-WP06 - Debt Service'!I$25,'H-32A-WP06 - Debt Service'!I$28/12,0)),"-")</f>
        <v>0</v>
      </c>
      <c r="L302" s="359">
        <f>IFERROR(IF(-SUM(L$21:L301)+L$16&lt;0.000001,0,IF($C302&gt;='H-32A-WP06 - Debt Service'!J$25,'H-32A-WP06 - Debt Service'!J$28/12,0)),"-")</f>
        <v>0</v>
      </c>
      <c r="M302" s="359">
        <f>IFERROR(IF(-SUM(M$21:M301)+M$16&lt;0.000001,0,IF($C302&gt;='H-32A-WP06 - Debt Service'!K$25,'H-32A-WP06 - Debt Service'!K$28/12,0)),"-")</f>
        <v>0</v>
      </c>
      <c r="N302" s="359">
        <f>IFERROR(IF(-SUM(N$21:N301)+N$16&lt;0.000001,0,IF($C302&gt;='H-32A-WP06 - Debt Service'!L$25,'H-32A-WP06 - Debt Service'!L$28/12,0)),"-")</f>
        <v>0</v>
      </c>
      <c r="O302" s="359">
        <f>IFERROR(IF(-SUM(O$21:O301)+O$16&lt;0.000001,0,IF($C302&gt;='H-32A-WP06 - Debt Service'!M$25,'H-32A-WP06 - Debt Service'!M$28/12,0)),"-")</f>
        <v>0</v>
      </c>
      <c r="P302" s="359">
        <f>IFERROR(IF(-SUM(P$21:P301)+P$16&lt;0.000001,0,IF($C302&gt;='H-32A-WP06 - Debt Service'!N$25,'H-32A-WP06 - Debt Service'!N$28/12,0)),"-")</f>
        <v>0</v>
      </c>
      <c r="Q302" s="449"/>
      <c r="R302" s="351">
        <f t="shared" si="18"/>
        <v>2042</v>
      </c>
      <c r="S302" s="368">
        <f t="shared" si="20"/>
        <v>52018</v>
      </c>
      <c r="T302" s="368"/>
      <c r="U302" s="359">
        <f>IFERROR(IF(-SUM(U$33:U301)+U$16&lt;0.000001,0,IF($C302&gt;='H-32A-WP06 - Debt Service'!R$25,'H-32A-WP06 - Debt Service'!R$28/12,0)),"-")</f>
        <v>0</v>
      </c>
      <c r="V302" s="359">
        <f>IFERROR(IF(-SUM(V$21:V301)+V$16&lt;0.000001,0,IF($C302&gt;='H-32A-WP06 - Debt Service'!S$25,'H-32A-WP06 - Debt Service'!S$28/12,0)),"-")</f>
        <v>0</v>
      </c>
      <c r="W302" s="359">
        <f>IFERROR(IF(-SUM(W$21:W301)+W$16&lt;0.000001,0,IF($C302&gt;='H-32A-WP06 - Debt Service'!T$25,'H-32A-WP06 - Debt Service'!T$28/12,0)),"-")</f>
        <v>0</v>
      </c>
      <c r="X302" s="359">
        <f>IFERROR(IF(-SUM(X$21:X301)+X$16&lt;0.000001,0,IF($C302&gt;='H-32A-WP06 - Debt Service'!U$25,'H-32A-WP06 - Debt Service'!U$28/12,0)),"-")</f>
        <v>0</v>
      </c>
      <c r="Y302" s="359">
        <f>IFERROR(IF(-SUM(Y$21:Y301)+Y$16&lt;0.000001,0,IF($C302&gt;='H-32A-WP06 - Debt Service'!W$25,'H-32A-WP06 - Debt Service'!V$28/12,0)),"-")</f>
        <v>0</v>
      </c>
      <c r="Z302" s="359">
        <f>IFERROR(IF(-SUM(Z$21:Z301)+Z$16&lt;0.000001,0,IF($C302&gt;='H-32A-WP06 - Debt Service'!W$25,'H-32A-WP06 - Debt Service'!W$28/12,0)),"-")</f>
        <v>0</v>
      </c>
      <c r="AA302" s="359">
        <f>IFERROR(IF(-SUM(AA$21:AA301)+AA$16&lt;0.000001,0,IF($C302&gt;='H-32A-WP06 - Debt Service'!Y$25,'H-32A-WP06 - Debt Service'!X$28/12,0)),"-")</f>
        <v>0</v>
      </c>
      <c r="AB302" s="359">
        <f>IFERROR(IF(-SUM(AB$21:AB301)+AB$16&lt;0.000001,0,IF($C302&gt;='H-32A-WP06 - Debt Service'!Y$25,'H-32A-WP06 - Debt Service'!Y$28/12,0)),"-")</f>
        <v>0</v>
      </c>
      <c r="AC302" s="359">
        <f>IFERROR(IF(-SUM(AC$21:AC301)+AC$16&lt;0.000001,0,IF($C302&gt;='H-32A-WP06 - Debt Service'!Z$25,'H-32A-WP06 - Debt Service'!Z$28/12,0)),"-")</f>
        <v>0</v>
      </c>
      <c r="AD302" s="359">
        <f>IFERROR(IF(-SUM(AD$21:AD301)+AD$16&lt;0.000001,0,IF($C302&gt;='H-32A-WP06 - Debt Service'!AB$25,'H-32A-WP06 - Debt Service'!AA$28/12,0)),"-")</f>
        <v>0</v>
      </c>
      <c r="AE302" s="359">
        <f>IFERROR(IF(-SUM(AE$21:AE301)+AE$16&lt;0.000001,0,IF($C302&gt;='H-32A-WP06 - Debt Service'!AC$25,'H-32A-WP06 - Debt Service'!AB$28/12,0)),"-")</f>
        <v>0</v>
      </c>
      <c r="AF302" s="359">
        <f>IFERROR(IF(-SUM(AF$21:AF301)+AF$16&lt;0.000001,0,IF($C302&gt;='H-32A-WP06 - Debt Service'!AD$25,'H-32A-WP06 - Debt Service'!AC$28/12,0)),"-")</f>
        <v>0</v>
      </c>
    </row>
    <row r="303" spans="2:32">
      <c r="B303" s="351">
        <f t="shared" si="17"/>
        <v>2042</v>
      </c>
      <c r="C303" s="368">
        <f t="shared" si="19"/>
        <v>52048</v>
      </c>
      <c r="D303" s="368"/>
      <c r="E303" s="359">
        <f>IFERROR(IF(-SUM(E$33:E302)+E$16&lt;0.000001,0,IF($C303&gt;='H-32A-WP06 - Debt Service'!C$25,'H-32A-WP06 - Debt Service'!C$28/12,0)),"-")</f>
        <v>0</v>
      </c>
      <c r="F303" s="359">
        <f>IFERROR(IF(-SUM(F$33:F302)+F$16&lt;0.000001,0,IF($C303&gt;='H-32A-WP06 - Debt Service'!D$25,'H-32A-WP06 - Debt Service'!D$28/12,0)),"-")</f>
        <v>0</v>
      </c>
      <c r="G303" s="359">
        <f>IFERROR(IF(-SUM(G$33:G302)+G$16&lt;0.000001,0,IF($C303&gt;='H-32A-WP06 - Debt Service'!E$25,'H-32A-WP06 - Debt Service'!E$28/12,0)),"-")</f>
        <v>0</v>
      </c>
      <c r="H303" s="359">
        <f>IFERROR(IF(-SUM(H$21:H302)+H$16&lt;0.000001,0,IF($C303&gt;='H-32A-WP06 - Debt Service'!F$25,'H-32A-WP06 - Debt Service'!F$28/12,0)),"-")</f>
        <v>0</v>
      </c>
      <c r="I303" s="359">
        <f>IFERROR(IF(-SUM(I$21:I302)+I$16&lt;0.000001,0,IF($C303&gt;='H-32A-WP06 - Debt Service'!G$25,'H-32A-WP06 - Debt Service'!G$28/12,0)),"-")</f>
        <v>0</v>
      </c>
      <c r="J303" s="359">
        <f>IFERROR(IF(-SUM(J$21:J302)+J$16&lt;0.000001,0,IF($C303&gt;='H-32A-WP06 - Debt Service'!H$25,'H-32A-WP06 - Debt Service'!H$28/12,0)),"-")</f>
        <v>0</v>
      </c>
      <c r="K303" s="359">
        <f>IFERROR(IF(-SUM(K$21:K302)+K$16&lt;0.000001,0,IF($C303&gt;='H-32A-WP06 - Debt Service'!I$25,'H-32A-WP06 - Debt Service'!I$28/12,0)),"-")</f>
        <v>0</v>
      </c>
      <c r="L303" s="359">
        <f>IFERROR(IF(-SUM(L$21:L302)+L$16&lt;0.000001,0,IF($C303&gt;='H-32A-WP06 - Debt Service'!J$25,'H-32A-WP06 - Debt Service'!J$28/12,0)),"-")</f>
        <v>0</v>
      </c>
      <c r="M303" s="359">
        <f>IFERROR(IF(-SUM(M$21:M302)+M$16&lt;0.000001,0,IF($C303&gt;='H-32A-WP06 - Debt Service'!K$25,'H-32A-WP06 - Debt Service'!K$28/12,0)),"-")</f>
        <v>0</v>
      </c>
      <c r="N303" s="359">
        <f>IFERROR(IF(-SUM(N$21:N302)+N$16&lt;0.000001,0,IF($C303&gt;='H-32A-WP06 - Debt Service'!L$25,'H-32A-WP06 - Debt Service'!L$28/12,0)),"-")</f>
        <v>0</v>
      </c>
      <c r="O303" s="359">
        <f>IFERROR(IF(-SUM(O$21:O302)+O$16&lt;0.000001,0,IF($C303&gt;='H-32A-WP06 - Debt Service'!M$25,'H-32A-WP06 - Debt Service'!M$28/12,0)),"-")</f>
        <v>0</v>
      </c>
      <c r="P303" s="359">
        <f>IFERROR(IF(-SUM(P$21:P302)+P$16&lt;0.000001,0,IF($C303&gt;='H-32A-WP06 - Debt Service'!N$25,'H-32A-WP06 - Debt Service'!N$28/12,0)),"-")</f>
        <v>0</v>
      </c>
      <c r="Q303" s="449"/>
      <c r="R303" s="351">
        <f t="shared" si="18"/>
        <v>2042</v>
      </c>
      <c r="S303" s="368">
        <f t="shared" si="20"/>
        <v>52048</v>
      </c>
      <c r="T303" s="368"/>
      <c r="U303" s="359">
        <f>IFERROR(IF(-SUM(U$33:U302)+U$16&lt;0.000001,0,IF($C303&gt;='H-32A-WP06 - Debt Service'!R$25,'H-32A-WP06 - Debt Service'!R$28/12,0)),"-")</f>
        <v>0</v>
      </c>
      <c r="V303" s="359">
        <f>IFERROR(IF(-SUM(V$21:V302)+V$16&lt;0.000001,0,IF($C303&gt;='H-32A-WP06 - Debt Service'!S$25,'H-32A-WP06 - Debt Service'!S$28/12,0)),"-")</f>
        <v>0</v>
      </c>
      <c r="W303" s="359">
        <f>IFERROR(IF(-SUM(W$21:W302)+W$16&lt;0.000001,0,IF($C303&gt;='H-32A-WP06 - Debt Service'!T$25,'H-32A-WP06 - Debt Service'!T$28/12,0)),"-")</f>
        <v>0</v>
      </c>
      <c r="X303" s="359">
        <f>IFERROR(IF(-SUM(X$21:X302)+X$16&lt;0.000001,0,IF($C303&gt;='H-32A-WP06 - Debt Service'!U$25,'H-32A-WP06 - Debt Service'!U$28/12,0)),"-")</f>
        <v>0</v>
      </c>
      <c r="Y303" s="359">
        <f>IFERROR(IF(-SUM(Y$21:Y302)+Y$16&lt;0.000001,0,IF($C303&gt;='H-32A-WP06 - Debt Service'!W$25,'H-32A-WP06 - Debt Service'!V$28/12,0)),"-")</f>
        <v>0</v>
      </c>
      <c r="Z303" s="359">
        <f>IFERROR(IF(-SUM(Z$21:Z302)+Z$16&lt;0.000001,0,IF($C303&gt;='H-32A-WP06 - Debt Service'!W$25,'H-32A-WP06 - Debt Service'!W$28/12,0)),"-")</f>
        <v>0</v>
      </c>
      <c r="AA303" s="359">
        <f>IFERROR(IF(-SUM(AA$21:AA302)+AA$16&lt;0.000001,0,IF($C303&gt;='H-32A-WP06 - Debt Service'!Y$25,'H-32A-WP06 - Debt Service'!X$28/12,0)),"-")</f>
        <v>0</v>
      </c>
      <c r="AB303" s="359">
        <f>IFERROR(IF(-SUM(AB$21:AB302)+AB$16&lt;0.000001,0,IF($C303&gt;='H-32A-WP06 - Debt Service'!Y$25,'H-32A-WP06 - Debt Service'!Y$28/12,0)),"-")</f>
        <v>0</v>
      </c>
      <c r="AC303" s="359">
        <f>IFERROR(IF(-SUM(AC$21:AC302)+AC$16&lt;0.000001,0,IF($C303&gt;='H-32A-WP06 - Debt Service'!Z$25,'H-32A-WP06 - Debt Service'!Z$28/12,0)),"-")</f>
        <v>0</v>
      </c>
      <c r="AD303" s="359">
        <f>IFERROR(IF(-SUM(AD$21:AD302)+AD$16&lt;0.000001,0,IF($C303&gt;='H-32A-WP06 - Debt Service'!AB$25,'H-32A-WP06 - Debt Service'!AA$28/12,0)),"-")</f>
        <v>0</v>
      </c>
      <c r="AE303" s="359">
        <f>IFERROR(IF(-SUM(AE$21:AE302)+AE$16&lt;0.000001,0,IF($C303&gt;='H-32A-WP06 - Debt Service'!AC$25,'H-32A-WP06 - Debt Service'!AB$28/12,0)),"-")</f>
        <v>0</v>
      </c>
      <c r="AF303" s="359">
        <f>IFERROR(IF(-SUM(AF$21:AF302)+AF$16&lt;0.000001,0,IF($C303&gt;='H-32A-WP06 - Debt Service'!AD$25,'H-32A-WP06 - Debt Service'!AC$28/12,0)),"-")</f>
        <v>0</v>
      </c>
    </row>
    <row r="304" spans="2:32">
      <c r="B304" s="351">
        <f t="shared" si="17"/>
        <v>2042</v>
      </c>
      <c r="C304" s="368">
        <f t="shared" si="19"/>
        <v>52079</v>
      </c>
      <c r="D304" s="368"/>
      <c r="E304" s="359">
        <f>IFERROR(IF(-SUM(E$33:E303)+E$16&lt;0.000001,0,IF($C304&gt;='H-32A-WP06 - Debt Service'!C$25,'H-32A-WP06 - Debt Service'!C$28/12,0)),"-")</f>
        <v>0</v>
      </c>
      <c r="F304" s="359">
        <f>IFERROR(IF(-SUM(F$33:F303)+F$16&lt;0.000001,0,IF($C304&gt;='H-32A-WP06 - Debt Service'!D$25,'H-32A-WP06 - Debt Service'!D$28/12,0)),"-")</f>
        <v>0</v>
      </c>
      <c r="G304" s="359">
        <f>IFERROR(IF(-SUM(G$33:G303)+G$16&lt;0.000001,0,IF($C304&gt;='H-32A-WP06 - Debt Service'!E$25,'H-32A-WP06 - Debt Service'!E$28/12,0)),"-")</f>
        <v>0</v>
      </c>
      <c r="H304" s="359">
        <f>IFERROR(IF(-SUM(H$21:H303)+H$16&lt;0.000001,0,IF($C304&gt;='H-32A-WP06 - Debt Service'!F$25,'H-32A-WP06 - Debt Service'!F$28/12,0)),"-")</f>
        <v>0</v>
      </c>
      <c r="I304" s="359">
        <f>IFERROR(IF(-SUM(I$21:I303)+I$16&lt;0.000001,0,IF($C304&gt;='H-32A-WP06 - Debt Service'!G$25,'H-32A-WP06 - Debt Service'!G$28/12,0)),"-")</f>
        <v>0</v>
      </c>
      <c r="J304" s="359">
        <f>IFERROR(IF(-SUM(J$21:J303)+J$16&lt;0.000001,0,IF($C304&gt;='H-32A-WP06 - Debt Service'!H$25,'H-32A-WP06 - Debt Service'!H$28/12,0)),"-")</f>
        <v>0</v>
      </c>
      <c r="K304" s="359">
        <f>IFERROR(IF(-SUM(K$21:K303)+K$16&lt;0.000001,0,IF($C304&gt;='H-32A-WP06 - Debt Service'!I$25,'H-32A-WP06 - Debt Service'!I$28/12,0)),"-")</f>
        <v>0</v>
      </c>
      <c r="L304" s="359">
        <f>IFERROR(IF(-SUM(L$21:L303)+L$16&lt;0.000001,0,IF($C304&gt;='H-32A-WP06 - Debt Service'!J$25,'H-32A-WP06 - Debt Service'!J$28/12,0)),"-")</f>
        <v>0</v>
      </c>
      <c r="M304" s="359">
        <f>IFERROR(IF(-SUM(M$21:M303)+M$16&lt;0.000001,0,IF($C304&gt;='H-32A-WP06 - Debt Service'!K$25,'H-32A-WP06 - Debt Service'!K$28/12,0)),"-")</f>
        <v>0</v>
      </c>
      <c r="N304" s="359">
        <f>IFERROR(IF(-SUM(N$21:N303)+N$16&lt;0.000001,0,IF($C304&gt;='H-32A-WP06 - Debt Service'!L$25,'H-32A-WP06 - Debt Service'!L$28/12,0)),"-")</f>
        <v>0</v>
      </c>
      <c r="O304" s="359">
        <f>IFERROR(IF(-SUM(O$21:O303)+O$16&lt;0.000001,0,IF($C304&gt;='H-32A-WP06 - Debt Service'!M$25,'H-32A-WP06 - Debt Service'!M$28/12,0)),"-")</f>
        <v>0</v>
      </c>
      <c r="P304" s="359">
        <f>IFERROR(IF(-SUM(P$21:P303)+P$16&lt;0.000001,0,IF($C304&gt;='H-32A-WP06 - Debt Service'!N$25,'H-32A-WP06 - Debt Service'!N$28/12,0)),"-")</f>
        <v>0</v>
      </c>
      <c r="Q304" s="449"/>
      <c r="R304" s="351">
        <f t="shared" si="18"/>
        <v>2042</v>
      </c>
      <c r="S304" s="368">
        <f t="shared" si="20"/>
        <v>52079</v>
      </c>
      <c r="T304" s="368"/>
      <c r="U304" s="359">
        <f>IFERROR(IF(-SUM(U$33:U303)+U$16&lt;0.000001,0,IF($C304&gt;='H-32A-WP06 - Debt Service'!R$25,'H-32A-WP06 - Debt Service'!R$28/12,0)),"-")</f>
        <v>0</v>
      </c>
      <c r="V304" s="359">
        <f>IFERROR(IF(-SUM(V$21:V303)+V$16&lt;0.000001,0,IF($C304&gt;='H-32A-WP06 - Debt Service'!S$25,'H-32A-WP06 - Debt Service'!S$28/12,0)),"-")</f>
        <v>0</v>
      </c>
      <c r="W304" s="359">
        <f>IFERROR(IF(-SUM(W$21:W303)+W$16&lt;0.000001,0,IF($C304&gt;='H-32A-WP06 - Debt Service'!T$25,'H-32A-WP06 - Debt Service'!T$28/12,0)),"-")</f>
        <v>0</v>
      </c>
      <c r="X304" s="359">
        <f>IFERROR(IF(-SUM(X$21:X303)+X$16&lt;0.000001,0,IF($C304&gt;='H-32A-WP06 - Debt Service'!U$25,'H-32A-WP06 - Debt Service'!U$28/12,0)),"-")</f>
        <v>0</v>
      </c>
      <c r="Y304" s="359">
        <f>IFERROR(IF(-SUM(Y$21:Y303)+Y$16&lt;0.000001,0,IF($C304&gt;='H-32A-WP06 - Debt Service'!W$25,'H-32A-WP06 - Debt Service'!V$28/12,0)),"-")</f>
        <v>0</v>
      </c>
      <c r="Z304" s="359">
        <f>IFERROR(IF(-SUM(Z$21:Z303)+Z$16&lt;0.000001,0,IF($C304&gt;='H-32A-WP06 - Debt Service'!W$25,'H-32A-WP06 - Debt Service'!W$28/12,0)),"-")</f>
        <v>0</v>
      </c>
      <c r="AA304" s="359">
        <f>IFERROR(IF(-SUM(AA$21:AA303)+AA$16&lt;0.000001,0,IF($C304&gt;='H-32A-WP06 - Debt Service'!Y$25,'H-32A-WP06 - Debt Service'!X$28/12,0)),"-")</f>
        <v>0</v>
      </c>
      <c r="AB304" s="359">
        <f>IFERROR(IF(-SUM(AB$21:AB303)+AB$16&lt;0.000001,0,IF($C304&gt;='H-32A-WP06 - Debt Service'!Y$25,'H-32A-WP06 - Debt Service'!Y$28/12,0)),"-")</f>
        <v>0</v>
      </c>
      <c r="AC304" s="359">
        <f>IFERROR(IF(-SUM(AC$21:AC303)+AC$16&lt;0.000001,0,IF($C304&gt;='H-32A-WP06 - Debt Service'!Z$25,'H-32A-WP06 - Debt Service'!Z$28/12,0)),"-")</f>
        <v>0</v>
      </c>
      <c r="AD304" s="359">
        <f>IFERROR(IF(-SUM(AD$21:AD303)+AD$16&lt;0.000001,0,IF($C304&gt;='H-32A-WP06 - Debt Service'!AB$25,'H-32A-WP06 - Debt Service'!AA$28/12,0)),"-")</f>
        <v>0</v>
      </c>
      <c r="AE304" s="359">
        <f>IFERROR(IF(-SUM(AE$21:AE303)+AE$16&lt;0.000001,0,IF($C304&gt;='H-32A-WP06 - Debt Service'!AC$25,'H-32A-WP06 - Debt Service'!AB$28/12,0)),"-")</f>
        <v>0</v>
      </c>
      <c r="AF304" s="359">
        <f>IFERROR(IF(-SUM(AF$21:AF303)+AF$16&lt;0.000001,0,IF($C304&gt;='H-32A-WP06 - Debt Service'!AD$25,'H-32A-WP06 - Debt Service'!AC$28/12,0)),"-")</f>
        <v>0</v>
      </c>
    </row>
    <row r="305" spans="2:32">
      <c r="B305" s="351">
        <f t="shared" si="17"/>
        <v>2042</v>
      </c>
      <c r="C305" s="368">
        <f t="shared" si="19"/>
        <v>52110</v>
      </c>
      <c r="D305" s="368"/>
      <c r="E305" s="359">
        <f>IFERROR(IF(-SUM(E$33:E304)+E$16&lt;0.000001,0,IF($C305&gt;='H-32A-WP06 - Debt Service'!C$25,'H-32A-WP06 - Debt Service'!C$28/12,0)),"-")</f>
        <v>0</v>
      </c>
      <c r="F305" s="359">
        <f>IFERROR(IF(-SUM(F$33:F304)+F$16&lt;0.000001,0,IF($C305&gt;='H-32A-WP06 - Debt Service'!D$25,'H-32A-WP06 - Debt Service'!D$28/12,0)),"-")</f>
        <v>0</v>
      </c>
      <c r="G305" s="359">
        <f>IFERROR(IF(-SUM(G$33:G304)+G$16&lt;0.000001,0,IF($C305&gt;='H-32A-WP06 - Debt Service'!E$25,'H-32A-WP06 - Debt Service'!E$28/12,0)),"-")</f>
        <v>0</v>
      </c>
      <c r="H305" s="359">
        <f>IFERROR(IF(-SUM(H$21:H304)+H$16&lt;0.000001,0,IF($C305&gt;='H-32A-WP06 - Debt Service'!F$25,'H-32A-WP06 - Debt Service'!F$28/12,0)),"-")</f>
        <v>0</v>
      </c>
      <c r="I305" s="359">
        <f>IFERROR(IF(-SUM(I$21:I304)+I$16&lt;0.000001,0,IF($C305&gt;='H-32A-WP06 - Debt Service'!G$25,'H-32A-WP06 - Debt Service'!G$28/12,0)),"-")</f>
        <v>0</v>
      </c>
      <c r="J305" s="359">
        <f>IFERROR(IF(-SUM(J$21:J304)+J$16&lt;0.000001,0,IF($C305&gt;='H-32A-WP06 - Debt Service'!H$25,'H-32A-WP06 - Debt Service'!H$28/12,0)),"-")</f>
        <v>0</v>
      </c>
      <c r="K305" s="359">
        <f>IFERROR(IF(-SUM(K$21:K304)+K$16&lt;0.000001,0,IF($C305&gt;='H-32A-WP06 - Debt Service'!I$25,'H-32A-WP06 - Debt Service'!I$28/12,0)),"-")</f>
        <v>0</v>
      </c>
      <c r="L305" s="359">
        <f>IFERROR(IF(-SUM(L$21:L304)+L$16&lt;0.000001,0,IF($C305&gt;='H-32A-WP06 - Debt Service'!J$25,'H-32A-WP06 - Debt Service'!J$28/12,0)),"-")</f>
        <v>0</v>
      </c>
      <c r="M305" s="359">
        <f>IFERROR(IF(-SUM(M$21:M304)+M$16&lt;0.000001,0,IF($C305&gt;='H-32A-WP06 - Debt Service'!K$25,'H-32A-WP06 - Debt Service'!K$28/12,0)),"-")</f>
        <v>0</v>
      </c>
      <c r="N305" s="359">
        <f>IFERROR(IF(-SUM(N$21:N304)+N$16&lt;0.000001,0,IF($C305&gt;='H-32A-WP06 - Debt Service'!L$25,'H-32A-WP06 - Debt Service'!L$28/12,0)),"-")</f>
        <v>0</v>
      </c>
      <c r="O305" s="359">
        <f>IFERROR(IF(-SUM(O$21:O304)+O$16&lt;0.000001,0,IF($C305&gt;='H-32A-WP06 - Debt Service'!M$25,'H-32A-WP06 - Debt Service'!M$28/12,0)),"-")</f>
        <v>0</v>
      </c>
      <c r="P305" s="359">
        <f>IFERROR(IF(-SUM(P$21:P304)+P$16&lt;0.000001,0,IF($C305&gt;='H-32A-WP06 - Debt Service'!N$25,'H-32A-WP06 - Debt Service'!N$28/12,0)),"-")</f>
        <v>0</v>
      </c>
      <c r="Q305" s="449"/>
      <c r="R305" s="351">
        <f t="shared" si="18"/>
        <v>2042</v>
      </c>
      <c r="S305" s="368">
        <f t="shared" si="20"/>
        <v>52110</v>
      </c>
      <c r="T305" s="368"/>
      <c r="U305" s="359">
        <f>IFERROR(IF(-SUM(U$33:U304)+U$16&lt;0.000001,0,IF($C305&gt;='H-32A-WP06 - Debt Service'!R$25,'H-32A-WP06 - Debt Service'!R$28/12,0)),"-")</f>
        <v>0</v>
      </c>
      <c r="V305" s="359">
        <f>IFERROR(IF(-SUM(V$21:V304)+V$16&lt;0.000001,0,IF($C305&gt;='H-32A-WP06 - Debt Service'!S$25,'H-32A-WP06 - Debt Service'!S$28/12,0)),"-")</f>
        <v>0</v>
      </c>
      <c r="W305" s="359">
        <f>IFERROR(IF(-SUM(W$21:W304)+W$16&lt;0.000001,0,IF($C305&gt;='H-32A-WP06 - Debt Service'!T$25,'H-32A-WP06 - Debt Service'!T$28/12,0)),"-")</f>
        <v>0</v>
      </c>
      <c r="X305" s="359">
        <f>IFERROR(IF(-SUM(X$21:X304)+X$16&lt;0.000001,0,IF($C305&gt;='H-32A-WP06 - Debt Service'!U$25,'H-32A-WP06 - Debt Service'!U$28/12,0)),"-")</f>
        <v>0</v>
      </c>
      <c r="Y305" s="359">
        <f>IFERROR(IF(-SUM(Y$21:Y304)+Y$16&lt;0.000001,0,IF($C305&gt;='H-32A-WP06 - Debt Service'!W$25,'H-32A-WP06 - Debt Service'!V$28/12,0)),"-")</f>
        <v>0</v>
      </c>
      <c r="Z305" s="359">
        <f>IFERROR(IF(-SUM(Z$21:Z304)+Z$16&lt;0.000001,0,IF($C305&gt;='H-32A-WP06 - Debt Service'!W$25,'H-32A-WP06 - Debt Service'!W$28/12,0)),"-")</f>
        <v>0</v>
      </c>
      <c r="AA305" s="359">
        <f>IFERROR(IF(-SUM(AA$21:AA304)+AA$16&lt;0.000001,0,IF($C305&gt;='H-32A-WP06 - Debt Service'!Y$25,'H-32A-WP06 - Debt Service'!X$28/12,0)),"-")</f>
        <v>0</v>
      </c>
      <c r="AB305" s="359">
        <f>IFERROR(IF(-SUM(AB$21:AB304)+AB$16&lt;0.000001,0,IF($C305&gt;='H-32A-WP06 - Debt Service'!Y$25,'H-32A-WP06 - Debt Service'!Y$28/12,0)),"-")</f>
        <v>0</v>
      </c>
      <c r="AC305" s="359">
        <f>IFERROR(IF(-SUM(AC$21:AC304)+AC$16&lt;0.000001,0,IF($C305&gt;='H-32A-WP06 - Debt Service'!Z$25,'H-32A-WP06 - Debt Service'!Z$28/12,0)),"-")</f>
        <v>0</v>
      </c>
      <c r="AD305" s="359">
        <f>IFERROR(IF(-SUM(AD$21:AD304)+AD$16&lt;0.000001,0,IF($C305&gt;='H-32A-WP06 - Debt Service'!AB$25,'H-32A-WP06 - Debt Service'!AA$28/12,0)),"-")</f>
        <v>0</v>
      </c>
      <c r="AE305" s="359">
        <f>IFERROR(IF(-SUM(AE$21:AE304)+AE$16&lt;0.000001,0,IF($C305&gt;='H-32A-WP06 - Debt Service'!AC$25,'H-32A-WP06 - Debt Service'!AB$28/12,0)),"-")</f>
        <v>0</v>
      </c>
      <c r="AF305" s="359">
        <f>IFERROR(IF(-SUM(AF$21:AF304)+AF$16&lt;0.000001,0,IF($C305&gt;='H-32A-WP06 - Debt Service'!AD$25,'H-32A-WP06 - Debt Service'!AC$28/12,0)),"-")</f>
        <v>0</v>
      </c>
    </row>
    <row r="306" spans="2:32">
      <c r="B306" s="351">
        <f t="shared" si="17"/>
        <v>2042</v>
      </c>
      <c r="C306" s="368">
        <f t="shared" si="19"/>
        <v>52140</v>
      </c>
      <c r="D306" s="368"/>
      <c r="E306" s="359">
        <f>IFERROR(IF(-SUM(E$33:E305)+E$16&lt;0.000001,0,IF($C306&gt;='H-32A-WP06 - Debt Service'!C$25,'H-32A-WP06 - Debt Service'!C$28/12,0)),"-")</f>
        <v>0</v>
      </c>
      <c r="F306" s="359">
        <f>IFERROR(IF(-SUM(F$33:F305)+F$16&lt;0.000001,0,IF($C306&gt;='H-32A-WP06 - Debt Service'!D$25,'H-32A-WP06 - Debt Service'!D$28/12,0)),"-")</f>
        <v>0</v>
      </c>
      <c r="G306" s="359">
        <f>IFERROR(IF(-SUM(G$33:G305)+G$16&lt;0.000001,0,IF($C306&gt;='H-32A-WP06 - Debt Service'!E$25,'H-32A-WP06 - Debt Service'!E$28/12,0)),"-")</f>
        <v>0</v>
      </c>
      <c r="H306" s="359">
        <f>IFERROR(IF(-SUM(H$21:H305)+H$16&lt;0.000001,0,IF($C306&gt;='H-32A-WP06 - Debt Service'!F$25,'H-32A-WP06 - Debt Service'!F$28/12,0)),"-")</f>
        <v>0</v>
      </c>
      <c r="I306" s="359">
        <f>IFERROR(IF(-SUM(I$21:I305)+I$16&lt;0.000001,0,IF($C306&gt;='H-32A-WP06 - Debt Service'!G$25,'H-32A-WP06 - Debt Service'!G$28/12,0)),"-")</f>
        <v>0</v>
      </c>
      <c r="J306" s="359">
        <f>IFERROR(IF(-SUM(J$21:J305)+J$16&lt;0.000001,0,IF($C306&gt;='H-32A-WP06 - Debt Service'!H$25,'H-32A-WP06 - Debt Service'!H$28/12,0)),"-")</f>
        <v>0</v>
      </c>
      <c r="K306" s="359">
        <f>IFERROR(IF(-SUM(K$21:K305)+K$16&lt;0.000001,0,IF($C306&gt;='H-32A-WP06 - Debt Service'!I$25,'H-32A-WP06 - Debt Service'!I$28/12,0)),"-")</f>
        <v>0</v>
      </c>
      <c r="L306" s="359">
        <f>IFERROR(IF(-SUM(L$21:L305)+L$16&lt;0.000001,0,IF($C306&gt;='H-32A-WP06 - Debt Service'!J$25,'H-32A-WP06 - Debt Service'!J$28/12,0)),"-")</f>
        <v>0</v>
      </c>
      <c r="M306" s="359">
        <f>IFERROR(IF(-SUM(M$21:M305)+M$16&lt;0.000001,0,IF($C306&gt;='H-32A-WP06 - Debt Service'!K$25,'H-32A-WP06 - Debt Service'!K$28/12,0)),"-")</f>
        <v>0</v>
      </c>
      <c r="N306" s="359">
        <f>IFERROR(IF(-SUM(N$21:N305)+N$16&lt;0.000001,0,IF($C306&gt;='H-32A-WP06 - Debt Service'!L$25,'H-32A-WP06 - Debt Service'!L$28/12,0)),"-")</f>
        <v>0</v>
      </c>
      <c r="O306" s="359">
        <f>IFERROR(IF(-SUM(O$21:O305)+O$16&lt;0.000001,0,IF($C306&gt;='H-32A-WP06 - Debt Service'!M$25,'H-32A-WP06 - Debt Service'!M$28/12,0)),"-")</f>
        <v>0</v>
      </c>
      <c r="P306" s="359">
        <f>IFERROR(IF(-SUM(P$21:P305)+P$16&lt;0.000001,0,IF($C306&gt;='H-32A-WP06 - Debt Service'!N$25,'H-32A-WP06 - Debt Service'!N$28/12,0)),"-")</f>
        <v>0</v>
      </c>
      <c r="Q306" s="449"/>
      <c r="R306" s="351">
        <f t="shared" si="18"/>
        <v>2042</v>
      </c>
      <c r="S306" s="368">
        <f t="shared" si="20"/>
        <v>52140</v>
      </c>
      <c r="T306" s="368"/>
      <c r="U306" s="359">
        <f>IFERROR(IF(-SUM(U$33:U305)+U$16&lt;0.000001,0,IF($C306&gt;='H-32A-WP06 - Debt Service'!R$25,'H-32A-WP06 - Debt Service'!R$28/12,0)),"-")</f>
        <v>0</v>
      </c>
      <c r="V306" s="359">
        <f>IFERROR(IF(-SUM(V$21:V305)+V$16&lt;0.000001,0,IF($C306&gt;='H-32A-WP06 - Debt Service'!S$25,'H-32A-WP06 - Debt Service'!S$28/12,0)),"-")</f>
        <v>0</v>
      </c>
      <c r="W306" s="359">
        <f>IFERROR(IF(-SUM(W$21:W305)+W$16&lt;0.000001,0,IF($C306&gt;='H-32A-WP06 - Debt Service'!T$25,'H-32A-WP06 - Debt Service'!T$28/12,0)),"-")</f>
        <v>0</v>
      </c>
      <c r="X306" s="359">
        <f>IFERROR(IF(-SUM(X$21:X305)+X$16&lt;0.000001,0,IF($C306&gt;='H-32A-WP06 - Debt Service'!U$25,'H-32A-WP06 - Debt Service'!U$28/12,0)),"-")</f>
        <v>0</v>
      </c>
      <c r="Y306" s="359">
        <f>IFERROR(IF(-SUM(Y$21:Y305)+Y$16&lt;0.000001,0,IF($C306&gt;='H-32A-WP06 - Debt Service'!W$25,'H-32A-WP06 - Debt Service'!V$28/12,0)),"-")</f>
        <v>0</v>
      </c>
      <c r="Z306" s="359">
        <f>IFERROR(IF(-SUM(Z$21:Z305)+Z$16&lt;0.000001,0,IF($C306&gt;='H-32A-WP06 - Debt Service'!W$25,'H-32A-WP06 - Debt Service'!W$28/12,0)),"-")</f>
        <v>0</v>
      </c>
      <c r="AA306" s="359">
        <f>IFERROR(IF(-SUM(AA$21:AA305)+AA$16&lt;0.000001,0,IF($C306&gt;='H-32A-WP06 - Debt Service'!Y$25,'H-32A-WP06 - Debt Service'!X$28/12,0)),"-")</f>
        <v>0</v>
      </c>
      <c r="AB306" s="359">
        <f>IFERROR(IF(-SUM(AB$21:AB305)+AB$16&lt;0.000001,0,IF($C306&gt;='H-32A-WP06 - Debt Service'!Y$25,'H-32A-WP06 - Debt Service'!Y$28/12,0)),"-")</f>
        <v>0</v>
      </c>
      <c r="AC306" s="359">
        <f>IFERROR(IF(-SUM(AC$21:AC305)+AC$16&lt;0.000001,0,IF($C306&gt;='H-32A-WP06 - Debt Service'!Z$25,'H-32A-WP06 - Debt Service'!Z$28/12,0)),"-")</f>
        <v>0</v>
      </c>
      <c r="AD306" s="359">
        <f>IFERROR(IF(-SUM(AD$21:AD305)+AD$16&lt;0.000001,0,IF($C306&gt;='H-32A-WP06 - Debt Service'!AB$25,'H-32A-WP06 - Debt Service'!AA$28/12,0)),"-")</f>
        <v>0</v>
      </c>
      <c r="AE306" s="359">
        <f>IFERROR(IF(-SUM(AE$21:AE305)+AE$16&lt;0.000001,0,IF($C306&gt;='H-32A-WP06 - Debt Service'!AC$25,'H-32A-WP06 - Debt Service'!AB$28/12,0)),"-")</f>
        <v>0</v>
      </c>
      <c r="AF306" s="359">
        <f>IFERROR(IF(-SUM(AF$21:AF305)+AF$16&lt;0.000001,0,IF($C306&gt;='H-32A-WP06 - Debt Service'!AD$25,'H-32A-WP06 - Debt Service'!AC$28/12,0)),"-")</f>
        <v>0</v>
      </c>
    </row>
    <row r="307" spans="2:32">
      <c r="B307" s="351">
        <f t="shared" si="17"/>
        <v>2042</v>
      </c>
      <c r="C307" s="368">
        <f t="shared" si="19"/>
        <v>52171</v>
      </c>
      <c r="D307" s="368"/>
      <c r="E307" s="359">
        <f>IFERROR(IF(-SUM(E$33:E306)+E$16&lt;0.000001,0,IF($C307&gt;='H-32A-WP06 - Debt Service'!C$25,'H-32A-WP06 - Debt Service'!C$28/12,0)),"-")</f>
        <v>0</v>
      </c>
      <c r="F307" s="359">
        <f>IFERROR(IF(-SUM(F$33:F306)+F$16&lt;0.000001,0,IF($C307&gt;='H-32A-WP06 - Debt Service'!D$25,'H-32A-WP06 - Debt Service'!D$28/12,0)),"-")</f>
        <v>0</v>
      </c>
      <c r="G307" s="359">
        <f>IFERROR(IF(-SUM(G$33:G306)+G$16&lt;0.000001,0,IF($C307&gt;='H-32A-WP06 - Debt Service'!E$25,'H-32A-WP06 - Debt Service'!E$28/12,0)),"-")</f>
        <v>0</v>
      </c>
      <c r="H307" s="359">
        <f>IFERROR(IF(-SUM(H$21:H306)+H$16&lt;0.000001,0,IF($C307&gt;='H-32A-WP06 - Debt Service'!F$25,'H-32A-WP06 - Debt Service'!F$28/12,0)),"-")</f>
        <v>0</v>
      </c>
      <c r="I307" s="359">
        <f>IFERROR(IF(-SUM(I$21:I306)+I$16&lt;0.000001,0,IF($C307&gt;='H-32A-WP06 - Debt Service'!G$25,'H-32A-WP06 - Debt Service'!G$28/12,0)),"-")</f>
        <v>0</v>
      </c>
      <c r="J307" s="359">
        <f>IFERROR(IF(-SUM(J$21:J306)+J$16&lt;0.000001,0,IF($C307&gt;='H-32A-WP06 - Debt Service'!H$25,'H-32A-WP06 - Debt Service'!H$28/12,0)),"-")</f>
        <v>0</v>
      </c>
      <c r="K307" s="359">
        <f>IFERROR(IF(-SUM(K$21:K306)+K$16&lt;0.000001,0,IF($C307&gt;='H-32A-WP06 - Debt Service'!I$25,'H-32A-WP06 - Debt Service'!I$28/12,0)),"-")</f>
        <v>0</v>
      </c>
      <c r="L307" s="359">
        <f>IFERROR(IF(-SUM(L$21:L306)+L$16&lt;0.000001,0,IF($C307&gt;='H-32A-WP06 - Debt Service'!J$25,'H-32A-WP06 - Debt Service'!J$28/12,0)),"-")</f>
        <v>0</v>
      </c>
      <c r="M307" s="359">
        <f>IFERROR(IF(-SUM(M$21:M306)+M$16&lt;0.000001,0,IF($C307&gt;='H-32A-WP06 - Debt Service'!K$25,'H-32A-WP06 - Debt Service'!K$28/12,0)),"-")</f>
        <v>0</v>
      </c>
      <c r="N307" s="359">
        <f>IFERROR(IF(-SUM(N$21:N306)+N$16&lt;0.000001,0,IF($C307&gt;='H-32A-WP06 - Debt Service'!L$25,'H-32A-WP06 - Debt Service'!L$28/12,0)),"-")</f>
        <v>0</v>
      </c>
      <c r="O307" s="359">
        <f>IFERROR(IF(-SUM(O$21:O306)+O$16&lt;0.000001,0,IF($C307&gt;='H-32A-WP06 - Debt Service'!M$25,'H-32A-WP06 - Debt Service'!M$28/12,0)),"-")</f>
        <v>0</v>
      </c>
      <c r="P307" s="359">
        <f>IFERROR(IF(-SUM(P$21:P306)+P$16&lt;0.000001,0,IF($C307&gt;='H-32A-WP06 - Debt Service'!N$25,'H-32A-WP06 - Debt Service'!N$28/12,0)),"-")</f>
        <v>0</v>
      </c>
      <c r="Q307" s="449"/>
      <c r="R307" s="351">
        <f t="shared" si="18"/>
        <v>2042</v>
      </c>
      <c r="S307" s="368">
        <f t="shared" si="20"/>
        <v>52171</v>
      </c>
      <c r="T307" s="368"/>
      <c r="U307" s="359">
        <f>IFERROR(IF(-SUM(U$33:U306)+U$16&lt;0.000001,0,IF($C307&gt;='H-32A-WP06 - Debt Service'!R$25,'H-32A-WP06 - Debt Service'!R$28/12,0)),"-")</f>
        <v>0</v>
      </c>
      <c r="V307" s="359">
        <f>IFERROR(IF(-SUM(V$21:V306)+V$16&lt;0.000001,0,IF($C307&gt;='H-32A-WP06 - Debt Service'!S$25,'H-32A-WP06 - Debt Service'!S$28/12,0)),"-")</f>
        <v>0</v>
      </c>
      <c r="W307" s="359">
        <f>IFERROR(IF(-SUM(W$21:W306)+W$16&lt;0.000001,0,IF($C307&gt;='H-32A-WP06 - Debt Service'!T$25,'H-32A-WP06 - Debt Service'!T$28/12,0)),"-")</f>
        <v>0</v>
      </c>
      <c r="X307" s="359">
        <f>IFERROR(IF(-SUM(X$21:X306)+X$16&lt;0.000001,0,IF($C307&gt;='H-32A-WP06 - Debt Service'!U$25,'H-32A-WP06 - Debt Service'!U$28/12,0)),"-")</f>
        <v>0</v>
      </c>
      <c r="Y307" s="359">
        <f>IFERROR(IF(-SUM(Y$21:Y306)+Y$16&lt;0.000001,0,IF($C307&gt;='H-32A-WP06 - Debt Service'!W$25,'H-32A-WP06 - Debt Service'!V$28/12,0)),"-")</f>
        <v>0</v>
      </c>
      <c r="Z307" s="359">
        <f>IFERROR(IF(-SUM(Z$21:Z306)+Z$16&lt;0.000001,0,IF($C307&gt;='H-32A-WP06 - Debt Service'!W$25,'H-32A-WP06 - Debt Service'!W$28/12,0)),"-")</f>
        <v>0</v>
      </c>
      <c r="AA307" s="359">
        <f>IFERROR(IF(-SUM(AA$21:AA306)+AA$16&lt;0.000001,0,IF($C307&gt;='H-32A-WP06 - Debt Service'!Y$25,'H-32A-WP06 - Debt Service'!X$28/12,0)),"-")</f>
        <v>0</v>
      </c>
      <c r="AB307" s="359">
        <f>IFERROR(IF(-SUM(AB$21:AB306)+AB$16&lt;0.000001,0,IF($C307&gt;='H-32A-WP06 - Debt Service'!Y$25,'H-32A-WP06 - Debt Service'!Y$28/12,0)),"-")</f>
        <v>0</v>
      </c>
      <c r="AC307" s="359">
        <f>IFERROR(IF(-SUM(AC$21:AC306)+AC$16&lt;0.000001,0,IF($C307&gt;='H-32A-WP06 - Debt Service'!Z$25,'H-32A-WP06 - Debt Service'!Z$28/12,0)),"-")</f>
        <v>0</v>
      </c>
      <c r="AD307" s="359">
        <f>IFERROR(IF(-SUM(AD$21:AD306)+AD$16&lt;0.000001,0,IF($C307&gt;='H-32A-WP06 - Debt Service'!AB$25,'H-32A-WP06 - Debt Service'!AA$28/12,0)),"-")</f>
        <v>0</v>
      </c>
      <c r="AE307" s="359">
        <f>IFERROR(IF(-SUM(AE$21:AE306)+AE$16&lt;0.000001,0,IF($C307&gt;='H-32A-WP06 - Debt Service'!AC$25,'H-32A-WP06 - Debt Service'!AB$28/12,0)),"-")</f>
        <v>0</v>
      </c>
      <c r="AF307" s="359">
        <f>IFERROR(IF(-SUM(AF$21:AF306)+AF$16&lt;0.000001,0,IF($C307&gt;='H-32A-WP06 - Debt Service'!AD$25,'H-32A-WP06 - Debt Service'!AC$28/12,0)),"-")</f>
        <v>0</v>
      </c>
    </row>
    <row r="308" spans="2:32">
      <c r="B308" s="351">
        <f t="shared" si="17"/>
        <v>2042</v>
      </c>
      <c r="C308" s="368">
        <f t="shared" si="19"/>
        <v>52201</v>
      </c>
      <c r="D308" s="368"/>
      <c r="E308" s="359">
        <f>IFERROR(IF(-SUM(E$33:E307)+E$16&lt;0.000001,0,IF($C308&gt;='H-32A-WP06 - Debt Service'!C$25,'H-32A-WP06 - Debt Service'!C$28/12,0)),"-")</f>
        <v>0</v>
      </c>
      <c r="F308" s="359">
        <f>IFERROR(IF(-SUM(F$33:F307)+F$16&lt;0.000001,0,IF($C308&gt;='H-32A-WP06 - Debt Service'!D$25,'H-32A-WP06 - Debt Service'!D$28/12,0)),"-")</f>
        <v>0</v>
      </c>
      <c r="G308" s="359">
        <f>IFERROR(IF(-SUM(G$33:G307)+G$16&lt;0.000001,0,IF($C308&gt;='H-32A-WP06 - Debt Service'!E$25,'H-32A-WP06 - Debt Service'!E$28/12,0)),"-")</f>
        <v>0</v>
      </c>
      <c r="H308" s="359">
        <f>IFERROR(IF(-SUM(H$21:H307)+H$16&lt;0.000001,0,IF($C308&gt;='H-32A-WP06 - Debt Service'!F$25,'H-32A-WP06 - Debt Service'!F$28/12,0)),"-")</f>
        <v>0</v>
      </c>
      <c r="I308" s="359">
        <f>IFERROR(IF(-SUM(I$21:I307)+I$16&lt;0.000001,0,IF($C308&gt;='H-32A-WP06 - Debt Service'!G$25,'H-32A-WP06 - Debt Service'!G$28/12,0)),"-")</f>
        <v>0</v>
      </c>
      <c r="J308" s="359">
        <f>IFERROR(IF(-SUM(J$21:J307)+J$16&lt;0.000001,0,IF($C308&gt;='H-32A-WP06 - Debt Service'!H$25,'H-32A-WP06 - Debt Service'!H$28/12,0)),"-")</f>
        <v>0</v>
      </c>
      <c r="K308" s="359">
        <f>IFERROR(IF(-SUM(K$21:K307)+K$16&lt;0.000001,0,IF($C308&gt;='H-32A-WP06 - Debt Service'!I$25,'H-32A-WP06 - Debt Service'!I$28/12,0)),"-")</f>
        <v>0</v>
      </c>
      <c r="L308" s="359">
        <f>IFERROR(IF(-SUM(L$21:L307)+L$16&lt;0.000001,0,IF($C308&gt;='H-32A-WP06 - Debt Service'!J$25,'H-32A-WP06 - Debt Service'!J$28/12,0)),"-")</f>
        <v>0</v>
      </c>
      <c r="M308" s="359">
        <f>IFERROR(IF(-SUM(M$21:M307)+M$16&lt;0.000001,0,IF($C308&gt;='H-32A-WP06 - Debt Service'!K$25,'H-32A-WP06 - Debt Service'!K$28/12,0)),"-")</f>
        <v>0</v>
      </c>
      <c r="N308" s="359">
        <f>IFERROR(IF(-SUM(N$21:N307)+N$16&lt;0.000001,0,IF($C308&gt;='H-32A-WP06 - Debt Service'!L$25,'H-32A-WP06 - Debt Service'!L$28/12,0)),"-")</f>
        <v>0</v>
      </c>
      <c r="O308" s="359">
        <f>IFERROR(IF(-SUM(O$21:O307)+O$16&lt;0.000001,0,IF($C308&gt;='H-32A-WP06 - Debt Service'!M$25,'H-32A-WP06 - Debt Service'!M$28/12,0)),"-")</f>
        <v>0</v>
      </c>
      <c r="P308" s="359">
        <f>IFERROR(IF(-SUM(P$21:P307)+P$16&lt;0.000001,0,IF($C308&gt;='H-32A-WP06 - Debt Service'!N$25,'H-32A-WP06 - Debt Service'!N$28/12,0)),"-")</f>
        <v>0</v>
      </c>
      <c r="Q308" s="449"/>
      <c r="R308" s="351">
        <f t="shared" si="18"/>
        <v>2042</v>
      </c>
      <c r="S308" s="368">
        <f t="shared" si="20"/>
        <v>52201</v>
      </c>
      <c r="T308" s="368"/>
      <c r="U308" s="359">
        <f>IFERROR(IF(-SUM(U$33:U307)+U$16&lt;0.000001,0,IF($C308&gt;='H-32A-WP06 - Debt Service'!R$25,'H-32A-WP06 - Debt Service'!R$28/12,0)),"-")</f>
        <v>0</v>
      </c>
      <c r="V308" s="359">
        <f>IFERROR(IF(-SUM(V$21:V307)+V$16&lt;0.000001,0,IF($C308&gt;='H-32A-WP06 - Debt Service'!S$25,'H-32A-WP06 - Debt Service'!S$28/12,0)),"-")</f>
        <v>0</v>
      </c>
      <c r="W308" s="359">
        <f>IFERROR(IF(-SUM(W$21:W307)+W$16&lt;0.000001,0,IF($C308&gt;='H-32A-WP06 - Debt Service'!T$25,'H-32A-WP06 - Debt Service'!T$28/12,0)),"-")</f>
        <v>0</v>
      </c>
      <c r="X308" s="359">
        <f>IFERROR(IF(-SUM(X$21:X307)+X$16&lt;0.000001,0,IF($C308&gt;='H-32A-WP06 - Debt Service'!U$25,'H-32A-WP06 - Debt Service'!U$28/12,0)),"-")</f>
        <v>0</v>
      </c>
      <c r="Y308" s="359">
        <f>IFERROR(IF(-SUM(Y$21:Y307)+Y$16&lt;0.000001,0,IF($C308&gt;='H-32A-WP06 - Debt Service'!W$25,'H-32A-WP06 - Debt Service'!V$28/12,0)),"-")</f>
        <v>0</v>
      </c>
      <c r="Z308" s="359">
        <f>IFERROR(IF(-SUM(Z$21:Z307)+Z$16&lt;0.000001,0,IF($C308&gt;='H-32A-WP06 - Debt Service'!W$25,'H-32A-WP06 - Debt Service'!W$28/12,0)),"-")</f>
        <v>0</v>
      </c>
      <c r="AA308" s="359">
        <f>IFERROR(IF(-SUM(AA$21:AA307)+AA$16&lt;0.000001,0,IF($C308&gt;='H-32A-WP06 - Debt Service'!Y$25,'H-32A-WP06 - Debt Service'!X$28/12,0)),"-")</f>
        <v>0</v>
      </c>
      <c r="AB308" s="359">
        <f>IFERROR(IF(-SUM(AB$21:AB307)+AB$16&lt;0.000001,0,IF($C308&gt;='H-32A-WP06 - Debt Service'!Y$25,'H-32A-WP06 - Debt Service'!Y$28/12,0)),"-")</f>
        <v>0</v>
      </c>
      <c r="AC308" s="359">
        <f>IFERROR(IF(-SUM(AC$21:AC307)+AC$16&lt;0.000001,0,IF($C308&gt;='H-32A-WP06 - Debt Service'!Z$25,'H-32A-WP06 - Debt Service'!Z$28/12,0)),"-")</f>
        <v>0</v>
      </c>
      <c r="AD308" s="359">
        <f>IFERROR(IF(-SUM(AD$21:AD307)+AD$16&lt;0.000001,0,IF($C308&gt;='H-32A-WP06 - Debt Service'!AB$25,'H-32A-WP06 - Debt Service'!AA$28/12,0)),"-")</f>
        <v>0</v>
      </c>
      <c r="AE308" s="359">
        <f>IFERROR(IF(-SUM(AE$21:AE307)+AE$16&lt;0.000001,0,IF($C308&gt;='H-32A-WP06 - Debt Service'!AC$25,'H-32A-WP06 - Debt Service'!AB$28/12,0)),"-")</f>
        <v>0</v>
      </c>
      <c r="AF308" s="359">
        <f>IFERROR(IF(-SUM(AF$21:AF307)+AF$16&lt;0.000001,0,IF($C308&gt;='H-32A-WP06 - Debt Service'!AD$25,'H-32A-WP06 - Debt Service'!AC$28/12,0)),"-")</f>
        <v>0</v>
      </c>
    </row>
    <row r="309" spans="2:32">
      <c r="B309" s="351">
        <f t="shared" si="17"/>
        <v>2043</v>
      </c>
      <c r="C309" s="368">
        <f t="shared" si="19"/>
        <v>52232</v>
      </c>
      <c r="D309" s="368"/>
      <c r="E309" s="359">
        <f>IFERROR(IF(-SUM(E$33:E308)+E$16&lt;0.000001,0,IF($C309&gt;='H-32A-WP06 - Debt Service'!C$25,'H-32A-WP06 - Debt Service'!C$28/12,0)),"-")</f>
        <v>0</v>
      </c>
      <c r="F309" s="359">
        <f>IFERROR(IF(-SUM(F$33:F308)+F$16&lt;0.000001,0,IF($C309&gt;='H-32A-WP06 - Debt Service'!D$25,'H-32A-WP06 - Debt Service'!D$28/12,0)),"-")</f>
        <v>0</v>
      </c>
      <c r="G309" s="359">
        <f>IFERROR(IF(-SUM(G$33:G308)+G$16&lt;0.000001,0,IF($C309&gt;='H-32A-WP06 - Debt Service'!E$25,'H-32A-WP06 - Debt Service'!E$28/12,0)),"-")</f>
        <v>0</v>
      </c>
      <c r="H309" s="359">
        <f>IFERROR(IF(-SUM(H$21:H308)+H$16&lt;0.000001,0,IF($C309&gt;='H-32A-WP06 - Debt Service'!F$25,'H-32A-WP06 - Debt Service'!F$28/12,0)),"-")</f>
        <v>0</v>
      </c>
      <c r="I309" s="359">
        <f>IFERROR(IF(-SUM(I$21:I308)+I$16&lt;0.000001,0,IF($C309&gt;='H-32A-WP06 - Debt Service'!G$25,'H-32A-WP06 - Debt Service'!G$28/12,0)),"-")</f>
        <v>0</v>
      </c>
      <c r="J309" s="359">
        <f>IFERROR(IF(-SUM(J$21:J308)+J$16&lt;0.000001,0,IF($C309&gt;='H-32A-WP06 - Debt Service'!H$25,'H-32A-WP06 - Debt Service'!H$28/12,0)),"-")</f>
        <v>0</v>
      </c>
      <c r="K309" s="359">
        <f>IFERROR(IF(-SUM(K$21:K308)+K$16&lt;0.000001,0,IF($C309&gt;='H-32A-WP06 - Debt Service'!I$25,'H-32A-WP06 - Debt Service'!I$28/12,0)),"-")</f>
        <v>0</v>
      </c>
      <c r="L309" s="359">
        <f>IFERROR(IF(-SUM(L$21:L308)+L$16&lt;0.000001,0,IF($C309&gt;='H-32A-WP06 - Debt Service'!J$25,'H-32A-WP06 - Debt Service'!J$28/12,0)),"-")</f>
        <v>0</v>
      </c>
      <c r="M309" s="359">
        <f>IFERROR(IF(-SUM(M$21:M308)+M$16&lt;0.000001,0,IF($C309&gt;='H-32A-WP06 - Debt Service'!K$25,'H-32A-WP06 - Debt Service'!K$28/12,0)),"-")</f>
        <v>0</v>
      </c>
      <c r="N309" s="359">
        <f>IFERROR(IF(-SUM(N$21:N308)+N$16&lt;0.000001,0,IF($C309&gt;='H-32A-WP06 - Debt Service'!L$25,'H-32A-WP06 - Debt Service'!L$28/12,0)),"-")</f>
        <v>0</v>
      </c>
      <c r="O309" s="359">
        <f>IFERROR(IF(-SUM(O$21:O308)+O$16&lt;0.000001,0,IF($C309&gt;='H-32A-WP06 - Debt Service'!M$25,'H-32A-WP06 - Debt Service'!M$28/12,0)),"-")</f>
        <v>0</v>
      </c>
      <c r="P309" s="359">
        <f>IFERROR(IF(-SUM(P$21:P308)+P$16&lt;0.000001,0,IF($C309&gt;='H-32A-WP06 - Debt Service'!N$25,'H-32A-WP06 - Debt Service'!N$28/12,0)),"-")</f>
        <v>0</v>
      </c>
      <c r="Q309" s="449"/>
      <c r="R309" s="351">
        <f t="shared" si="18"/>
        <v>2043</v>
      </c>
      <c r="S309" s="368">
        <f t="shared" si="20"/>
        <v>52232</v>
      </c>
      <c r="T309" s="368"/>
      <c r="U309" s="359">
        <f>IFERROR(IF(-SUM(U$33:U308)+U$16&lt;0.000001,0,IF($C309&gt;='H-32A-WP06 - Debt Service'!R$25,'H-32A-WP06 - Debt Service'!R$28/12,0)),"-")</f>
        <v>0</v>
      </c>
      <c r="V309" s="359">
        <f>IFERROR(IF(-SUM(V$21:V308)+V$16&lt;0.000001,0,IF($C309&gt;='H-32A-WP06 - Debt Service'!S$25,'H-32A-WP06 - Debt Service'!S$28/12,0)),"-")</f>
        <v>0</v>
      </c>
      <c r="W309" s="359">
        <f>IFERROR(IF(-SUM(W$21:W308)+W$16&lt;0.000001,0,IF($C309&gt;='H-32A-WP06 - Debt Service'!T$25,'H-32A-WP06 - Debt Service'!T$28/12,0)),"-")</f>
        <v>0</v>
      </c>
      <c r="X309" s="359">
        <f>IFERROR(IF(-SUM(X$21:X308)+X$16&lt;0.000001,0,IF($C309&gt;='H-32A-WP06 - Debt Service'!U$25,'H-32A-WP06 - Debt Service'!U$28/12,0)),"-")</f>
        <v>0</v>
      </c>
      <c r="Y309" s="359">
        <f>IFERROR(IF(-SUM(Y$21:Y308)+Y$16&lt;0.000001,0,IF($C309&gt;='H-32A-WP06 - Debt Service'!W$25,'H-32A-WP06 - Debt Service'!V$28/12,0)),"-")</f>
        <v>0</v>
      </c>
      <c r="Z309" s="359">
        <f>IFERROR(IF(-SUM(Z$21:Z308)+Z$16&lt;0.000001,0,IF($C309&gt;='H-32A-WP06 - Debt Service'!W$25,'H-32A-WP06 - Debt Service'!W$28/12,0)),"-")</f>
        <v>0</v>
      </c>
      <c r="AA309" s="359">
        <f>IFERROR(IF(-SUM(AA$21:AA308)+AA$16&lt;0.000001,0,IF($C309&gt;='H-32A-WP06 - Debt Service'!Y$25,'H-32A-WP06 - Debt Service'!X$28/12,0)),"-")</f>
        <v>0</v>
      </c>
      <c r="AB309" s="359">
        <f>IFERROR(IF(-SUM(AB$21:AB308)+AB$16&lt;0.000001,0,IF($C309&gt;='H-32A-WP06 - Debt Service'!Y$25,'H-32A-WP06 - Debt Service'!Y$28/12,0)),"-")</f>
        <v>0</v>
      </c>
      <c r="AC309" s="359">
        <f>IFERROR(IF(-SUM(AC$21:AC308)+AC$16&lt;0.000001,0,IF($C309&gt;='H-32A-WP06 - Debt Service'!Z$25,'H-32A-WP06 - Debt Service'!Z$28/12,0)),"-")</f>
        <v>0</v>
      </c>
      <c r="AD309" s="359">
        <f>IFERROR(IF(-SUM(AD$21:AD308)+AD$16&lt;0.000001,0,IF($C309&gt;='H-32A-WP06 - Debt Service'!AB$25,'H-32A-WP06 - Debt Service'!AA$28/12,0)),"-")</f>
        <v>0</v>
      </c>
      <c r="AE309" s="359">
        <f>IFERROR(IF(-SUM(AE$21:AE308)+AE$16&lt;0.000001,0,IF($C309&gt;='H-32A-WP06 - Debt Service'!AC$25,'H-32A-WP06 - Debt Service'!AB$28/12,0)),"-")</f>
        <v>0</v>
      </c>
      <c r="AF309" s="359">
        <f>IFERROR(IF(-SUM(AF$21:AF308)+AF$16&lt;0.000001,0,IF($C309&gt;='H-32A-WP06 - Debt Service'!AD$25,'H-32A-WP06 - Debt Service'!AC$28/12,0)),"-")</f>
        <v>0</v>
      </c>
    </row>
    <row r="310" spans="2:32">
      <c r="B310" s="351">
        <f t="shared" si="17"/>
        <v>2043</v>
      </c>
      <c r="C310" s="368">
        <f t="shared" si="19"/>
        <v>52263</v>
      </c>
      <c r="D310" s="368"/>
      <c r="E310" s="359">
        <f>IFERROR(IF(-SUM(E$33:E309)+E$16&lt;0.000001,0,IF($C310&gt;='H-32A-WP06 - Debt Service'!C$25,'H-32A-WP06 - Debt Service'!C$28/12,0)),"-")</f>
        <v>0</v>
      </c>
      <c r="F310" s="359">
        <f>IFERROR(IF(-SUM(F$33:F309)+F$16&lt;0.000001,0,IF($C310&gt;='H-32A-WP06 - Debt Service'!D$25,'H-32A-WP06 - Debt Service'!D$28/12,0)),"-")</f>
        <v>0</v>
      </c>
      <c r="G310" s="359">
        <f>IFERROR(IF(-SUM(G$33:G309)+G$16&lt;0.000001,0,IF($C310&gt;='H-32A-WP06 - Debt Service'!E$25,'H-32A-WP06 - Debt Service'!E$28/12,0)),"-")</f>
        <v>0</v>
      </c>
      <c r="H310" s="359">
        <f>IFERROR(IF(-SUM(H$21:H309)+H$16&lt;0.000001,0,IF($C310&gt;='H-32A-WP06 - Debt Service'!F$25,'H-32A-WP06 - Debt Service'!F$28/12,0)),"-")</f>
        <v>0</v>
      </c>
      <c r="I310" s="359">
        <f>IFERROR(IF(-SUM(I$21:I309)+I$16&lt;0.000001,0,IF($C310&gt;='H-32A-WP06 - Debt Service'!G$25,'H-32A-WP06 - Debt Service'!G$28/12,0)),"-")</f>
        <v>0</v>
      </c>
      <c r="J310" s="359">
        <f>IFERROR(IF(-SUM(J$21:J309)+J$16&lt;0.000001,0,IF($C310&gt;='H-32A-WP06 - Debt Service'!H$25,'H-32A-WP06 - Debt Service'!H$28/12,0)),"-")</f>
        <v>0</v>
      </c>
      <c r="K310" s="359">
        <f>IFERROR(IF(-SUM(K$21:K309)+K$16&lt;0.000001,0,IF($C310&gt;='H-32A-WP06 - Debt Service'!I$25,'H-32A-WP06 - Debt Service'!I$28/12,0)),"-")</f>
        <v>0</v>
      </c>
      <c r="L310" s="359">
        <f>IFERROR(IF(-SUM(L$21:L309)+L$16&lt;0.000001,0,IF($C310&gt;='H-32A-WP06 - Debt Service'!J$25,'H-32A-WP06 - Debt Service'!J$28/12,0)),"-")</f>
        <v>0</v>
      </c>
      <c r="M310" s="359">
        <f>IFERROR(IF(-SUM(M$21:M309)+M$16&lt;0.000001,0,IF($C310&gt;='H-32A-WP06 - Debt Service'!K$25,'H-32A-WP06 - Debt Service'!K$28/12,0)),"-")</f>
        <v>0</v>
      </c>
      <c r="N310" s="359">
        <f>IFERROR(IF(-SUM(N$21:N309)+N$16&lt;0.000001,0,IF($C310&gt;='H-32A-WP06 - Debt Service'!L$25,'H-32A-WP06 - Debt Service'!L$28/12,0)),"-")</f>
        <v>0</v>
      </c>
      <c r="O310" s="359">
        <f>IFERROR(IF(-SUM(O$21:O309)+O$16&lt;0.000001,0,IF($C310&gt;='H-32A-WP06 - Debt Service'!M$25,'H-32A-WP06 - Debt Service'!M$28/12,0)),"-")</f>
        <v>0</v>
      </c>
      <c r="P310" s="359">
        <f>IFERROR(IF(-SUM(P$21:P309)+P$16&lt;0.000001,0,IF($C310&gt;='H-32A-WP06 - Debt Service'!N$25,'H-32A-WP06 - Debt Service'!N$28/12,0)),"-")</f>
        <v>0</v>
      </c>
      <c r="Q310" s="449"/>
      <c r="R310" s="351">
        <f t="shared" si="18"/>
        <v>2043</v>
      </c>
      <c r="S310" s="368">
        <f t="shared" si="20"/>
        <v>52263</v>
      </c>
      <c r="T310" s="368"/>
      <c r="U310" s="359">
        <f>IFERROR(IF(-SUM(U$33:U309)+U$16&lt;0.000001,0,IF($C310&gt;='H-32A-WP06 - Debt Service'!R$25,'H-32A-WP06 - Debt Service'!R$28/12,0)),"-")</f>
        <v>0</v>
      </c>
      <c r="V310" s="359">
        <f>IFERROR(IF(-SUM(V$21:V309)+V$16&lt;0.000001,0,IF($C310&gt;='H-32A-WP06 - Debt Service'!S$25,'H-32A-WP06 - Debt Service'!S$28/12,0)),"-")</f>
        <v>0</v>
      </c>
      <c r="W310" s="359">
        <f>IFERROR(IF(-SUM(W$21:W309)+W$16&lt;0.000001,0,IF($C310&gt;='H-32A-WP06 - Debt Service'!T$25,'H-32A-WP06 - Debt Service'!T$28/12,0)),"-")</f>
        <v>0</v>
      </c>
      <c r="X310" s="359">
        <f>IFERROR(IF(-SUM(X$21:X309)+X$16&lt;0.000001,0,IF($C310&gt;='H-32A-WP06 - Debt Service'!U$25,'H-32A-WP06 - Debt Service'!U$28/12,0)),"-")</f>
        <v>0</v>
      </c>
      <c r="Y310" s="359">
        <f>IFERROR(IF(-SUM(Y$21:Y309)+Y$16&lt;0.000001,0,IF($C310&gt;='H-32A-WP06 - Debt Service'!W$25,'H-32A-WP06 - Debt Service'!V$28/12,0)),"-")</f>
        <v>0</v>
      </c>
      <c r="Z310" s="359">
        <f>IFERROR(IF(-SUM(Z$21:Z309)+Z$16&lt;0.000001,0,IF($C310&gt;='H-32A-WP06 - Debt Service'!W$25,'H-32A-WP06 - Debt Service'!W$28/12,0)),"-")</f>
        <v>0</v>
      </c>
      <c r="AA310" s="359">
        <f>IFERROR(IF(-SUM(AA$21:AA309)+AA$16&lt;0.000001,0,IF($C310&gt;='H-32A-WP06 - Debt Service'!Y$25,'H-32A-WP06 - Debt Service'!X$28/12,0)),"-")</f>
        <v>0</v>
      </c>
      <c r="AB310" s="359">
        <f>IFERROR(IF(-SUM(AB$21:AB309)+AB$16&lt;0.000001,0,IF($C310&gt;='H-32A-WP06 - Debt Service'!Y$25,'H-32A-WP06 - Debt Service'!Y$28/12,0)),"-")</f>
        <v>0</v>
      </c>
      <c r="AC310" s="359">
        <f>IFERROR(IF(-SUM(AC$21:AC309)+AC$16&lt;0.000001,0,IF($C310&gt;='H-32A-WP06 - Debt Service'!Z$25,'H-32A-WP06 - Debt Service'!Z$28/12,0)),"-")</f>
        <v>0</v>
      </c>
      <c r="AD310" s="359">
        <f>IFERROR(IF(-SUM(AD$21:AD309)+AD$16&lt;0.000001,0,IF($C310&gt;='H-32A-WP06 - Debt Service'!AB$25,'H-32A-WP06 - Debt Service'!AA$28/12,0)),"-")</f>
        <v>0</v>
      </c>
      <c r="AE310" s="359">
        <f>IFERROR(IF(-SUM(AE$21:AE309)+AE$16&lt;0.000001,0,IF($C310&gt;='H-32A-WP06 - Debt Service'!AC$25,'H-32A-WP06 - Debt Service'!AB$28/12,0)),"-")</f>
        <v>0</v>
      </c>
      <c r="AF310" s="359">
        <f>IFERROR(IF(-SUM(AF$21:AF309)+AF$16&lt;0.000001,0,IF($C310&gt;='H-32A-WP06 - Debt Service'!AD$25,'H-32A-WP06 - Debt Service'!AC$28/12,0)),"-")</f>
        <v>0</v>
      </c>
    </row>
    <row r="311" spans="2:32">
      <c r="B311" s="351">
        <f t="shared" si="17"/>
        <v>2043</v>
      </c>
      <c r="C311" s="368">
        <f t="shared" si="19"/>
        <v>52291</v>
      </c>
      <c r="D311" s="368"/>
      <c r="E311" s="359">
        <f>IFERROR(IF(-SUM(E$33:E310)+E$16&lt;0.000001,0,IF($C311&gt;='H-32A-WP06 - Debt Service'!C$25,'H-32A-WP06 - Debt Service'!C$28/12,0)),"-")</f>
        <v>0</v>
      </c>
      <c r="F311" s="359">
        <f>IFERROR(IF(-SUM(F$33:F310)+F$16&lt;0.000001,0,IF($C311&gt;='H-32A-WP06 - Debt Service'!D$25,'H-32A-WP06 - Debt Service'!D$28/12,0)),"-")</f>
        <v>0</v>
      </c>
      <c r="G311" s="359">
        <f>IFERROR(IF(-SUM(G$33:G310)+G$16&lt;0.000001,0,IF($C311&gt;='H-32A-WP06 - Debt Service'!E$25,'H-32A-WP06 - Debt Service'!E$28/12,0)),"-")</f>
        <v>0</v>
      </c>
      <c r="H311" s="359">
        <f>IFERROR(IF(-SUM(H$21:H310)+H$16&lt;0.000001,0,IF($C311&gt;='H-32A-WP06 - Debt Service'!F$25,'H-32A-WP06 - Debt Service'!F$28/12,0)),"-")</f>
        <v>0</v>
      </c>
      <c r="I311" s="359">
        <f>IFERROR(IF(-SUM(I$21:I310)+I$16&lt;0.000001,0,IF($C311&gt;='H-32A-WP06 - Debt Service'!G$25,'H-32A-WP06 - Debt Service'!G$28/12,0)),"-")</f>
        <v>0</v>
      </c>
      <c r="J311" s="359">
        <f>IFERROR(IF(-SUM(J$21:J310)+J$16&lt;0.000001,0,IF($C311&gt;='H-32A-WP06 - Debt Service'!H$25,'H-32A-WP06 - Debt Service'!H$28/12,0)),"-")</f>
        <v>0</v>
      </c>
      <c r="K311" s="359">
        <f>IFERROR(IF(-SUM(K$21:K310)+K$16&lt;0.000001,0,IF($C311&gt;='H-32A-WP06 - Debt Service'!I$25,'H-32A-WP06 - Debt Service'!I$28/12,0)),"-")</f>
        <v>0</v>
      </c>
      <c r="L311" s="359">
        <f>IFERROR(IF(-SUM(L$21:L310)+L$16&lt;0.000001,0,IF($C311&gt;='H-32A-WP06 - Debt Service'!J$25,'H-32A-WP06 - Debt Service'!J$28/12,0)),"-")</f>
        <v>0</v>
      </c>
      <c r="M311" s="359">
        <f>IFERROR(IF(-SUM(M$21:M310)+M$16&lt;0.000001,0,IF($C311&gt;='H-32A-WP06 - Debt Service'!K$25,'H-32A-WP06 - Debt Service'!K$28/12,0)),"-")</f>
        <v>0</v>
      </c>
      <c r="N311" s="359">
        <f>IFERROR(IF(-SUM(N$21:N310)+N$16&lt;0.000001,0,IF($C311&gt;='H-32A-WP06 - Debt Service'!L$25,'H-32A-WP06 - Debt Service'!L$28/12,0)),"-")</f>
        <v>0</v>
      </c>
      <c r="O311" s="359">
        <f>IFERROR(IF(-SUM(O$21:O310)+O$16&lt;0.000001,0,IF($C311&gt;='H-32A-WP06 - Debt Service'!M$25,'H-32A-WP06 - Debt Service'!M$28/12,0)),"-")</f>
        <v>0</v>
      </c>
      <c r="P311" s="359">
        <f>IFERROR(IF(-SUM(P$21:P310)+P$16&lt;0.000001,0,IF($C311&gt;='H-32A-WP06 - Debt Service'!N$25,'H-32A-WP06 - Debt Service'!N$28/12,0)),"-")</f>
        <v>0</v>
      </c>
      <c r="Q311" s="449"/>
      <c r="R311" s="351">
        <f t="shared" si="18"/>
        <v>2043</v>
      </c>
      <c r="S311" s="368">
        <f t="shared" si="20"/>
        <v>52291</v>
      </c>
      <c r="T311" s="368"/>
      <c r="U311" s="359">
        <f>IFERROR(IF(-SUM(U$33:U310)+U$16&lt;0.000001,0,IF($C311&gt;='H-32A-WP06 - Debt Service'!R$25,'H-32A-WP06 - Debt Service'!R$28/12,0)),"-")</f>
        <v>0</v>
      </c>
      <c r="V311" s="359">
        <f>IFERROR(IF(-SUM(V$21:V310)+V$16&lt;0.000001,0,IF($C311&gt;='H-32A-WP06 - Debt Service'!S$25,'H-32A-WP06 - Debt Service'!S$28/12,0)),"-")</f>
        <v>0</v>
      </c>
      <c r="W311" s="359">
        <f>IFERROR(IF(-SUM(W$21:W310)+W$16&lt;0.000001,0,IF($C311&gt;='H-32A-WP06 - Debt Service'!T$25,'H-32A-WP06 - Debt Service'!T$28/12,0)),"-")</f>
        <v>0</v>
      </c>
      <c r="X311" s="359">
        <f>IFERROR(IF(-SUM(X$21:X310)+X$16&lt;0.000001,0,IF($C311&gt;='H-32A-WP06 - Debt Service'!U$25,'H-32A-WP06 - Debt Service'!U$28/12,0)),"-")</f>
        <v>0</v>
      </c>
      <c r="Y311" s="359">
        <f>IFERROR(IF(-SUM(Y$21:Y310)+Y$16&lt;0.000001,0,IF($C311&gt;='H-32A-WP06 - Debt Service'!W$25,'H-32A-WP06 - Debt Service'!V$28/12,0)),"-")</f>
        <v>0</v>
      </c>
      <c r="Z311" s="359">
        <f>IFERROR(IF(-SUM(Z$21:Z310)+Z$16&lt;0.000001,0,IF($C311&gt;='H-32A-WP06 - Debt Service'!W$25,'H-32A-WP06 - Debt Service'!W$28/12,0)),"-")</f>
        <v>0</v>
      </c>
      <c r="AA311" s="359">
        <f>IFERROR(IF(-SUM(AA$21:AA310)+AA$16&lt;0.000001,0,IF($C311&gt;='H-32A-WP06 - Debt Service'!Y$25,'H-32A-WP06 - Debt Service'!X$28/12,0)),"-")</f>
        <v>0</v>
      </c>
      <c r="AB311" s="359">
        <f>IFERROR(IF(-SUM(AB$21:AB310)+AB$16&lt;0.000001,0,IF($C311&gt;='H-32A-WP06 - Debt Service'!Y$25,'H-32A-WP06 - Debt Service'!Y$28/12,0)),"-")</f>
        <v>0</v>
      </c>
      <c r="AC311" s="359">
        <f>IFERROR(IF(-SUM(AC$21:AC310)+AC$16&lt;0.000001,0,IF($C311&gt;='H-32A-WP06 - Debt Service'!Z$25,'H-32A-WP06 - Debt Service'!Z$28/12,0)),"-")</f>
        <v>0</v>
      </c>
      <c r="AD311" s="359">
        <f>IFERROR(IF(-SUM(AD$21:AD310)+AD$16&lt;0.000001,0,IF($C311&gt;='H-32A-WP06 - Debt Service'!AB$25,'H-32A-WP06 - Debt Service'!AA$28/12,0)),"-")</f>
        <v>0</v>
      </c>
      <c r="AE311" s="359">
        <f>IFERROR(IF(-SUM(AE$21:AE310)+AE$16&lt;0.000001,0,IF($C311&gt;='H-32A-WP06 - Debt Service'!AC$25,'H-32A-WP06 - Debt Service'!AB$28/12,0)),"-")</f>
        <v>0</v>
      </c>
      <c r="AF311" s="359">
        <f>IFERROR(IF(-SUM(AF$21:AF310)+AF$16&lt;0.000001,0,IF($C311&gt;='H-32A-WP06 - Debt Service'!AD$25,'H-32A-WP06 - Debt Service'!AC$28/12,0)),"-")</f>
        <v>0</v>
      </c>
    </row>
    <row r="312" spans="2:32">
      <c r="B312" s="351">
        <f t="shared" si="17"/>
        <v>2043</v>
      </c>
      <c r="C312" s="368">
        <f t="shared" si="19"/>
        <v>52322</v>
      </c>
      <c r="D312" s="368"/>
      <c r="E312" s="359">
        <f>IFERROR(IF(-SUM(E$33:E311)+E$16&lt;0.000001,0,IF($C312&gt;='H-32A-WP06 - Debt Service'!C$25,'H-32A-WP06 - Debt Service'!C$28/12,0)),"-")</f>
        <v>0</v>
      </c>
      <c r="F312" s="359">
        <f>IFERROR(IF(-SUM(F$33:F311)+F$16&lt;0.000001,0,IF($C312&gt;='H-32A-WP06 - Debt Service'!D$25,'H-32A-WP06 - Debt Service'!D$28/12,0)),"-")</f>
        <v>0</v>
      </c>
      <c r="G312" s="359">
        <f>IFERROR(IF(-SUM(G$33:G311)+G$16&lt;0.000001,0,IF($C312&gt;='H-32A-WP06 - Debt Service'!E$25,'H-32A-WP06 - Debt Service'!E$28/12,0)),"-")</f>
        <v>0</v>
      </c>
      <c r="H312" s="359">
        <f>IFERROR(IF(-SUM(H$21:H311)+H$16&lt;0.000001,0,IF($C312&gt;='H-32A-WP06 - Debt Service'!F$25,'H-32A-WP06 - Debt Service'!F$28/12,0)),"-")</f>
        <v>0</v>
      </c>
      <c r="I312" s="359">
        <f>IFERROR(IF(-SUM(I$21:I311)+I$16&lt;0.000001,0,IF($C312&gt;='H-32A-WP06 - Debt Service'!G$25,'H-32A-WP06 - Debt Service'!G$28/12,0)),"-")</f>
        <v>0</v>
      </c>
      <c r="J312" s="359">
        <f>IFERROR(IF(-SUM(J$21:J311)+J$16&lt;0.000001,0,IF($C312&gt;='H-32A-WP06 - Debt Service'!H$25,'H-32A-WP06 - Debt Service'!H$28/12,0)),"-")</f>
        <v>0</v>
      </c>
      <c r="K312" s="359">
        <f>IFERROR(IF(-SUM(K$21:K311)+K$16&lt;0.000001,0,IF($C312&gt;='H-32A-WP06 - Debt Service'!I$25,'H-32A-WP06 - Debt Service'!I$28/12,0)),"-")</f>
        <v>0</v>
      </c>
      <c r="L312" s="359">
        <f>IFERROR(IF(-SUM(L$21:L311)+L$16&lt;0.000001,0,IF($C312&gt;='H-32A-WP06 - Debt Service'!J$25,'H-32A-WP06 - Debt Service'!J$28/12,0)),"-")</f>
        <v>0</v>
      </c>
      <c r="M312" s="359">
        <f>IFERROR(IF(-SUM(M$21:M311)+M$16&lt;0.000001,0,IF($C312&gt;='H-32A-WP06 - Debt Service'!K$25,'H-32A-WP06 - Debt Service'!K$28/12,0)),"-")</f>
        <v>0</v>
      </c>
      <c r="N312" s="359">
        <f>IFERROR(IF(-SUM(N$21:N311)+N$16&lt;0.000001,0,IF($C312&gt;='H-32A-WP06 - Debt Service'!L$25,'H-32A-WP06 - Debt Service'!L$28/12,0)),"-")</f>
        <v>0</v>
      </c>
      <c r="O312" s="359">
        <f>IFERROR(IF(-SUM(O$21:O311)+O$16&lt;0.000001,0,IF($C312&gt;='H-32A-WP06 - Debt Service'!M$25,'H-32A-WP06 - Debt Service'!M$28/12,0)),"-")</f>
        <v>0</v>
      </c>
      <c r="P312" s="359">
        <f>IFERROR(IF(-SUM(P$21:P311)+P$16&lt;0.000001,0,IF($C312&gt;='H-32A-WP06 - Debt Service'!N$25,'H-32A-WP06 - Debt Service'!N$28/12,0)),"-")</f>
        <v>0</v>
      </c>
      <c r="Q312" s="449"/>
      <c r="R312" s="351">
        <f t="shared" si="18"/>
        <v>2043</v>
      </c>
      <c r="S312" s="368">
        <f t="shared" si="20"/>
        <v>52322</v>
      </c>
      <c r="T312" s="368"/>
      <c r="U312" s="359">
        <f>IFERROR(IF(-SUM(U$33:U311)+U$16&lt;0.000001,0,IF($C312&gt;='H-32A-WP06 - Debt Service'!R$25,'H-32A-WP06 - Debt Service'!R$28/12,0)),"-")</f>
        <v>0</v>
      </c>
      <c r="V312" s="359">
        <f>IFERROR(IF(-SUM(V$21:V311)+V$16&lt;0.000001,0,IF($C312&gt;='H-32A-WP06 - Debt Service'!S$25,'H-32A-WP06 - Debt Service'!S$28/12,0)),"-")</f>
        <v>0</v>
      </c>
      <c r="W312" s="359">
        <f>IFERROR(IF(-SUM(W$21:W311)+W$16&lt;0.000001,0,IF($C312&gt;='H-32A-WP06 - Debt Service'!T$25,'H-32A-WP06 - Debt Service'!T$28/12,0)),"-")</f>
        <v>0</v>
      </c>
      <c r="X312" s="359">
        <f>IFERROR(IF(-SUM(X$21:X311)+X$16&lt;0.000001,0,IF($C312&gt;='H-32A-WP06 - Debt Service'!U$25,'H-32A-WP06 - Debt Service'!U$28/12,0)),"-")</f>
        <v>0</v>
      </c>
      <c r="Y312" s="359">
        <f>IFERROR(IF(-SUM(Y$21:Y311)+Y$16&lt;0.000001,0,IF($C312&gt;='H-32A-WP06 - Debt Service'!W$25,'H-32A-WP06 - Debt Service'!V$28/12,0)),"-")</f>
        <v>0</v>
      </c>
      <c r="Z312" s="359">
        <f>IFERROR(IF(-SUM(Z$21:Z311)+Z$16&lt;0.000001,0,IF($C312&gt;='H-32A-WP06 - Debt Service'!W$25,'H-32A-WP06 - Debt Service'!W$28/12,0)),"-")</f>
        <v>0</v>
      </c>
      <c r="AA312" s="359">
        <f>IFERROR(IF(-SUM(AA$21:AA311)+AA$16&lt;0.000001,0,IF($C312&gt;='H-32A-WP06 - Debt Service'!Y$25,'H-32A-WP06 - Debt Service'!X$28/12,0)),"-")</f>
        <v>0</v>
      </c>
      <c r="AB312" s="359">
        <f>IFERROR(IF(-SUM(AB$21:AB311)+AB$16&lt;0.000001,0,IF($C312&gt;='H-32A-WP06 - Debt Service'!Y$25,'H-32A-WP06 - Debt Service'!Y$28/12,0)),"-")</f>
        <v>0</v>
      </c>
      <c r="AC312" s="359">
        <f>IFERROR(IF(-SUM(AC$21:AC311)+AC$16&lt;0.000001,0,IF($C312&gt;='H-32A-WP06 - Debt Service'!Z$25,'H-32A-WP06 - Debt Service'!Z$28/12,0)),"-")</f>
        <v>0</v>
      </c>
      <c r="AD312" s="359">
        <f>IFERROR(IF(-SUM(AD$21:AD311)+AD$16&lt;0.000001,0,IF($C312&gt;='H-32A-WP06 - Debt Service'!AB$25,'H-32A-WP06 - Debt Service'!AA$28/12,0)),"-")</f>
        <v>0</v>
      </c>
      <c r="AE312" s="359">
        <f>IFERROR(IF(-SUM(AE$21:AE311)+AE$16&lt;0.000001,0,IF($C312&gt;='H-32A-WP06 - Debt Service'!AC$25,'H-32A-WP06 - Debt Service'!AB$28/12,0)),"-")</f>
        <v>0</v>
      </c>
      <c r="AF312" s="359">
        <f>IFERROR(IF(-SUM(AF$21:AF311)+AF$16&lt;0.000001,0,IF($C312&gt;='H-32A-WP06 - Debt Service'!AD$25,'H-32A-WP06 - Debt Service'!AC$28/12,0)),"-")</f>
        <v>0</v>
      </c>
    </row>
    <row r="313" spans="2:32">
      <c r="B313" s="351">
        <f t="shared" si="17"/>
        <v>2043</v>
      </c>
      <c r="C313" s="368">
        <f t="shared" si="19"/>
        <v>52352</v>
      </c>
      <c r="D313" s="368"/>
      <c r="E313" s="359">
        <f>IFERROR(IF(-SUM(E$33:E312)+E$16&lt;0.000001,0,IF($C313&gt;='H-32A-WP06 - Debt Service'!C$25,'H-32A-WP06 - Debt Service'!C$28/12,0)),"-")</f>
        <v>0</v>
      </c>
      <c r="F313" s="359">
        <f>IFERROR(IF(-SUM(F$33:F312)+F$16&lt;0.000001,0,IF($C313&gt;='H-32A-WP06 - Debt Service'!D$25,'H-32A-WP06 - Debt Service'!D$28/12,0)),"-")</f>
        <v>0</v>
      </c>
      <c r="G313" s="359">
        <f>IFERROR(IF(-SUM(G$33:G312)+G$16&lt;0.000001,0,IF($C313&gt;='H-32A-WP06 - Debt Service'!E$25,'H-32A-WP06 - Debt Service'!E$28/12,0)),"-")</f>
        <v>0</v>
      </c>
      <c r="H313" s="359">
        <f>IFERROR(IF(-SUM(H$21:H312)+H$16&lt;0.000001,0,IF($C313&gt;='H-32A-WP06 - Debt Service'!F$25,'H-32A-WP06 - Debt Service'!F$28/12,0)),"-")</f>
        <v>0</v>
      </c>
      <c r="I313" s="359">
        <f>IFERROR(IF(-SUM(I$21:I312)+I$16&lt;0.000001,0,IF($C313&gt;='H-32A-WP06 - Debt Service'!G$25,'H-32A-WP06 - Debt Service'!G$28/12,0)),"-")</f>
        <v>0</v>
      </c>
      <c r="J313" s="359">
        <f>IFERROR(IF(-SUM(J$21:J312)+J$16&lt;0.000001,0,IF($C313&gt;='H-32A-WP06 - Debt Service'!H$25,'H-32A-WP06 - Debt Service'!H$28/12,0)),"-")</f>
        <v>0</v>
      </c>
      <c r="K313" s="359">
        <f>IFERROR(IF(-SUM(K$21:K312)+K$16&lt;0.000001,0,IF($C313&gt;='H-32A-WP06 - Debt Service'!I$25,'H-32A-WP06 - Debt Service'!I$28/12,0)),"-")</f>
        <v>0</v>
      </c>
      <c r="L313" s="359">
        <f>IFERROR(IF(-SUM(L$21:L312)+L$16&lt;0.000001,0,IF($C313&gt;='H-32A-WP06 - Debt Service'!J$25,'H-32A-WP06 - Debt Service'!J$28/12,0)),"-")</f>
        <v>0</v>
      </c>
      <c r="M313" s="359">
        <f>IFERROR(IF(-SUM(M$21:M312)+M$16&lt;0.000001,0,IF($C313&gt;='H-32A-WP06 - Debt Service'!K$25,'H-32A-WP06 - Debt Service'!K$28/12,0)),"-")</f>
        <v>0</v>
      </c>
      <c r="N313" s="359">
        <f>IFERROR(IF(-SUM(N$21:N312)+N$16&lt;0.000001,0,IF($C313&gt;='H-32A-WP06 - Debt Service'!L$25,'H-32A-WP06 - Debt Service'!L$28/12,0)),"-")</f>
        <v>0</v>
      </c>
      <c r="O313" s="359">
        <f>IFERROR(IF(-SUM(O$21:O312)+O$16&lt;0.000001,0,IF($C313&gt;='H-32A-WP06 - Debt Service'!M$25,'H-32A-WP06 - Debt Service'!M$28/12,0)),"-")</f>
        <v>0</v>
      </c>
      <c r="P313" s="359">
        <f>IFERROR(IF(-SUM(P$21:P312)+P$16&lt;0.000001,0,IF($C313&gt;='H-32A-WP06 - Debt Service'!N$25,'H-32A-WP06 - Debt Service'!N$28/12,0)),"-")</f>
        <v>0</v>
      </c>
      <c r="Q313" s="449"/>
      <c r="R313" s="351">
        <f t="shared" si="18"/>
        <v>2043</v>
      </c>
      <c r="S313" s="368">
        <f t="shared" si="20"/>
        <v>52352</v>
      </c>
      <c r="T313" s="368"/>
      <c r="U313" s="359">
        <f>IFERROR(IF(-SUM(U$33:U312)+U$16&lt;0.000001,0,IF($C313&gt;='H-32A-WP06 - Debt Service'!R$25,'H-32A-WP06 - Debt Service'!R$28/12,0)),"-")</f>
        <v>0</v>
      </c>
      <c r="V313" s="359">
        <f>IFERROR(IF(-SUM(V$21:V312)+V$16&lt;0.000001,0,IF($C313&gt;='H-32A-WP06 - Debt Service'!S$25,'H-32A-WP06 - Debt Service'!S$28/12,0)),"-")</f>
        <v>0</v>
      </c>
      <c r="W313" s="359">
        <f>IFERROR(IF(-SUM(W$21:W312)+W$16&lt;0.000001,0,IF($C313&gt;='H-32A-WP06 - Debt Service'!T$25,'H-32A-WP06 - Debt Service'!T$28/12,0)),"-")</f>
        <v>0</v>
      </c>
      <c r="X313" s="359">
        <f>IFERROR(IF(-SUM(X$21:X312)+X$16&lt;0.000001,0,IF($C313&gt;='H-32A-WP06 - Debt Service'!U$25,'H-32A-WP06 - Debt Service'!U$28/12,0)),"-")</f>
        <v>0</v>
      </c>
      <c r="Y313" s="359">
        <f>IFERROR(IF(-SUM(Y$21:Y312)+Y$16&lt;0.000001,0,IF($C313&gt;='H-32A-WP06 - Debt Service'!W$25,'H-32A-WP06 - Debt Service'!V$28/12,0)),"-")</f>
        <v>0</v>
      </c>
      <c r="Z313" s="359">
        <f>IFERROR(IF(-SUM(Z$21:Z312)+Z$16&lt;0.000001,0,IF($C313&gt;='H-32A-WP06 - Debt Service'!W$25,'H-32A-WP06 - Debt Service'!W$28/12,0)),"-")</f>
        <v>0</v>
      </c>
      <c r="AA313" s="359">
        <f>IFERROR(IF(-SUM(AA$21:AA312)+AA$16&lt;0.000001,0,IF($C313&gt;='H-32A-WP06 - Debt Service'!Y$25,'H-32A-WP06 - Debt Service'!X$28/12,0)),"-")</f>
        <v>0</v>
      </c>
      <c r="AB313" s="359">
        <f>IFERROR(IF(-SUM(AB$21:AB312)+AB$16&lt;0.000001,0,IF($C313&gt;='H-32A-WP06 - Debt Service'!Y$25,'H-32A-WP06 - Debt Service'!Y$28/12,0)),"-")</f>
        <v>0</v>
      </c>
      <c r="AC313" s="359">
        <f>IFERROR(IF(-SUM(AC$21:AC312)+AC$16&lt;0.000001,0,IF($C313&gt;='H-32A-WP06 - Debt Service'!Z$25,'H-32A-WP06 - Debt Service'!Z$28/12,0)),"-")</f>
        <v>0</v>
      </c>
      <c r="AD313" s="359">
        <f>IFERROR(IF(-SUM(AD$21:AD312)+AD$16&lt;0.000001,0,IF($C313&gt;='H-32A-WP06 - Debt Service'!AB$25,'H-32A-WP06 - Debt Service'!AA$28/12,0)),"-")</f>
        <v>0</v>
      </c>
      <c r="AE313" s="359">
        <f>IFERROR(IF(-SUM(AE$21:AE312)+AE$16&lt;0.000001,0,IF($C313&gt;='H-32A-WP06 - Debt Service'!AC$25,'H-32A-WP06 - Debt Service'!AB$28/12,0)),"-")</f>
        <v>0</v>
      </c>
      <c r="AF313" s="359">
        <f>IFERROR(IF(-SUM(AF$21:AF312)+AF$16&lt;0.000001,0,IF($C313&gt;='H-32A-WP06 - Debt Service'!AD$25,'H-32A-WP06 - Debt Service'!AC$28/12,0)),"-")</f>
        <v>0</v>
      </c>
    </row>
    <row r="314" spans="2:32">
      <c r="B314" s="351">
        <f t="shared" si="17"/>
        <v>2043</v>
      </c>
      <c r="C314" s="368">
        <f t="shared" si="19"/>
        <v>52383</v>
      </c>
      <c r="D314" s="368"/>
      <c r="E314" s="359">
        <f>IFERROR(IF(-SUM(E$33:E313)+E$16&lt;0.000001,0,IF($C314&gt;='H-32A-WP06 - Debt Service'!C$25,'H-32A-WP06 - Debt Service'!C$28/12,0)),"-")</f>
        <v>0</v>
      </c>
      <c r="F314" s="359">
        <f>IFERROR(IF(-SUM(F$33:F313)+F$16&lt;0.000001,0,IF($C314&gt;='H-32A-WP06 - Debt Service'!D$25,'H-32A-WP06 - Debt Service'!D$28/12,0)),"-")</f>
        <v>0</v>
      </c>
      <c r="G314" s="359">
        <f>IFERROR(IF(-SUM(G$33:G313)+G$16&lt;0.000001,0,IF($C314&gt;='H-32A-WP06 - Debt Service'!E$25,'H-32A-WP06 - Debt Service'!E$28/12,0)),"-")</f>
        <v>0</v>
      </c>
      <c r="H314" s="359">
        <f>IFERROR(IF(-SUM(H$21:H313)+H$16&lt;0.000001,0,IF($C314&gt;='H-32A-WP06 - Debt Service'!F$25,'H-32A-WP06 - Debt Service'!F$28/12,0)),"-")</f>
        <v>0</v>
      </c>
      <c r="I314" s="359">
        <f>IFERROR(IF(-SUM(I$21:I313)+I$16&lt;0.000001,0,IF($C314&gt;='H-32A-WP06 - Debt Service'!G$25,'H-32A-WP06 - Debt Service'!G$28/12,0)),"-")</f>
        <v>0</v>
      </c>
      <c r="J314" s="359">
        <f>IFERROR(IF(-SUM(J$21:J313)+J$16&lt;0.000001,0,IF($C314&gt;='H-32A-WP06 - Debt Service'!H$25,'H-32A-WP06 - Debt Service'!H$28/12,0)),"-")</f>
        <v>0</v>
      </c>
      <c r="K314" s="359">
        <f>IFERROR(IF(-SUM(K$21:K313)+K$16&lt;0.000001,0,IF($C314&gt;='H-32A-WP06 - Debt Service'!I$25,'H-32A-WP06 - Debt Service'!I$28/12,0)),"-")</f>
        <v>0</v>
      </c>
      <c r="L314" s="359">
        <f>IFERROR(IF(-SUM(L$21:L313)+L$16&lt;0.000001,0,IF($C314&gt;='H-32A-WP06 - Debt Service'!J$25,'H-32A-WP06 - Debt Service'!J$28/12,0)),"-")</f>
        <v>0</v>
      </c>
      <c r="M314" s="359">
        <f>IFERROR(IF(-SUM(M$21:M313)+M$16&lt;0.000001,0,IF($C314&gt;='H-32A-WP06 - Debt Service'!K$25,'H-32A-WP06 - Debt Service'!K$28/12,0)),"-")</f>
        <v>0</v>
      </c>
      <c r="N314" s="359">
        <f>IFERROR(IF(-SUM(N$21:N313)+N$16&lt;0.000001,0,IF($C314&gt;='H-32A-WP06 - Debt Service'!L$25,'H-32A-WP06 - Debt Service'!L$28/12,0)),"-")</f>
        <v>0</v>
      </c>
      <c r="O314" s="359">
        <f>IFERROR(IF(-SUM(O$21:O313)+O$16&lt;0.000001,0,IF($C314&gt;='H-32A-WP06 - Debt Service'!M$25,'H-32A-WP06 - Debt Service'!M$28/12,0)),"-")</f>
        <v>0</v>
      </c>
      <c r="P314" s="359">
        <f>IFERROR(IF(-SUM(P$21:P313)+P$16&lt;0.000001,0,IF($C314&gt;='H-32A-WP06 - Debt Service'!N$25,'H-32A-WP06 - Debt Service'!N$28/12,0)),"-")</f>
        <v>0</v>
      </c>
      <c r="Q314" s="449"/>
      <c r="R314" s="351">
        <f t="shared" si="18"/>
        <v>2043</v>
      </c>
      <c r="S314" s="368">
        <f t="shared" si="20"/>
        <v>52383</v>
      </c>
      <c r="T314" s="368"/>
      <c r="U314" s="359">
        <f>IFERROR(IF(-SUM(U$33:U313)+U$16&lt;0.000001,0,IF($C314&gt;='H-32A-WP06 - Debt Service'!R$25,'H-32A-WP06 - Debt Service'!R$28/12,0)),"-")</f>
        <v>0</v>
      </c>
      <c r="V314" s="359">
        <f>IFERROR(IF(-SUM(V$21:V313)+V$16&lt;0.000001,0,IF($C314&gt;='H-32A-WP06 - Debt Service'!S$25,'H-32A-WP06 - Debt Service'!S$28/12,0)),"-")</f>
        <v>0</v>
      </c>
      <c r="W314" s="359">
        <f>IFERROR(IF(-SUM(W$21:W313)+W$16&lt;0.000001,0,IF($C314&gt;='H-32A-WP06 - Debt Service'!T$25,'H-32A-WP06 - Debt Service'!T$28/12,0)),"-")</f>
        <v>0</v>
      </c>
      <c r="X314" s="359">
        <f>IFERROR(IF(-SUM(X$21:X313)+X$16&lt;0.000001,0,IF($C314&gt;='H-32A-WP06 - Debt Service'!U$25,'H-32A-WP06 - Debt Service'!U$28/12,0)),"-")</f>
        <v>0</v>
      </c>
      <c r="Y314" s="359">
        <f>IFERROR(IF(-SUM(Y$21:Y313)+Y$16&lt;0.000001,0,IF($C314&gt;='H-32A-WP06 - Debt Service'!W$25,'H-32A-WP06 - Debt Service'!V$28/12,0)),"-")</f>
        <v>0</v>
      </c>
      <c r="Z314" s="359">
        <f>IFERROR(IF(-SUM(Z$21:Z313)+Z$16&lt;0.000001,0,IF($C314&gt;='H-32A-WP06 - Debt Service'!W$25,'H-32A-WP06 - Debt Service'!W$28/12,0)),"-")</f>
        <v>0</v>
      </c>
      <c r="AA314" s="359">
        <f>IFERROR(IF(-SUM(AA$21:AA313)+AA$16&lt;0.000001,0,IF($C314&gt;='H-32A-WP06 - Debt Service'!Y$25,'H-32A-WP06 - Debt Service'!X$28/12,0)),"-")</f>
        <v>0</v>
      </c>
      <c r="AB314" s="359">
        <f>IFERROR(IF(-SUM(AB$21:AB313)+AB$16&lt;0.000001,0,IF($C314&gt;='H-32A-WP06 - Debt Service'!Y$25,'H-32A-WP06 - Debt Service'!Y$28/12,0)),"-")</f>
        <v>0</v>
      </c>
      <c r="AC314" s="359">
        <f>IFERROR(IF(-SUM(AC$21:AC313)+AC$16&lt;0.000001,0,IF($C314&gt;='H-32A-WP06 - Debt Service'!Z$25,'H-32A-WP06 - Debt Service'!Z$28/12,0)),"-")</f>
        <v>0</v>
      </c>
      <c r="AD314" s="359">
        <f>IFERROR(IF(-SUM(AD$21:AD313)+AD$16&lt;0.000001,0,IF($C314&gt;='H-32A-WP06 - Debt Service'!AB$25,'H-32A-WP06 - Debt Service'!AA$28/12,0)),"-")</f>
        <v>0</v>
      </c>
      <c r="AE314" s="359">
        <f>IFERROR(IF(-SUM(AE$21:AE313)+AE$16&lt;0.000001,0,IF($C314&gt;='H-32A-WP06 - Debt Service'!AC$25,'H-32A-WP06 - Debt Service'!AB$28/12,0)),"-")</f>
        <v>0</v>
      </c>
      <c r="AF314" s="359">
        <f>IFERROR(IF(-SUM(AF$21:AF313)+AF$16&lt;0.000001,0,IF($C314&gt;='H-32A-WP06 - Debt Service'!AD$25,'H-32A-WP06 - Debt Service'!AC$28/12,0)),"-")</f>
        <v>0</v>
      </c>
    </row>
    <row r="315" spans="2:32">
      <c r="B315" s="351">
        <f t="shared" si="17"/>
        <v>2043</v>
      </c>
      <c r="C315" s="368">
        <f t="shared" si="19"/>
        <v>52413</v>
      </c>
      <c r="D315" s="368"/>
      <c r="E315" s="359">
        <f>IFERROR(IF(-SUM(E$33:E314)+E$16&lt;0.000001,0,IF($C315&gt;='H-32A-WP06 - Debt Service'!C$25,'H-32A-WP06 - Debt Service'!C$28/12,0)),"-")</f>
        <v>0</v>
      </c>
      <c r="F315" s="359">
        <f>IFERROR(IF(-SUM(F$33:F314)+F$16&lt;0.000001,0,IF($C315&gt;='H-32A-WP06 - Debt Service'!D$25,'H-32A-WP06 - Debt Service'!D$28/12,0)),"-")</f>
        <v>0</v>
      </c>
      <c r="G315" s="359">
        <f>IFERROR(IF(-SUM(G$33:G314)+G$16&lt;0.000001,0,IF($C315&gt;='H-32A-WP06 - Debt Service'!E$25,'H-32A-WP06 - Debt Service'!E$28/12,0)),"-")</f>
        <v>0</v>
      </c>
      <c r="H315" s="359">
        <f>IFERROR(IF(-SUM(H$21:H314)+H$16&lt;0.000001,0,IF($C315&gt;='H-32A-WP06 - Debt Service'!F$25,'H-32A-WP06 - Debt Service'!F$28/12,0)),"-")</f>
        <v>0</v>
      </c>
      <c r="I315" s="359">
        <f>IFERROR(IF(-SUM(I$21:I314)+I$16&lt;0.000001,0,IF($C315&gt;='H-32A-WP06 - Debt Service'!G$25,'H-32A-WP06 - Debt Service'!G$28/12,0)),"-")</f>
        <v>0</v>
      </c>
      <c r="J315" s="359">
        <f>IFERROR(IF(-SUM(J$21:J314)+J$16&lt;0.000001,0,IF($C315&gt;='H-32A-WP06 - Debt Service'!H$25,'H-32A-WP06 - Debt Service'!H$28/12,0)),"-")</f>
        <v>0</v>
      </c>
      <c r="K315" s="359">
        <f>IFERROR(IF(-SUM(K$21:K314)+K$16&lt;0.000001,0,IF($C315&gt;='H-32A-WP06 - Debt Service'!I$25,'H-32A-WP06 - Debt Service'!I$28/12,0)),"-")</f>
        <v>0</v>
      </c>
      <c r="L315" s="359">
        <f>IFERROR(IF(-SUM(L$21:L314)+L$16&lt;0.000001,0,IF($C315&gt;='H-32A-WP06 - Debt Service'!J$25,'H-32A-WP06 - Debt Service'!J$28/12,0)),"-")</f>
        <v>0</v>
      </c>
      <c r="M315" s="359">
        <f>IFERROR(IF(-SUM(M$21:M314)+M$16&lt;0.000001,0,IF($C315&gt;='H-32A-WP06 - Debt Service'!K$25,'H-32A-WP06 - Debt Service'!K$28/12,0)),"-")</f>
        <v>0</v>
      </c>
      <c r="N315" s="359">
        <f>IFERROR(IF(-SUM(N$21:N314)+N$16&lt;0.000001,0,IF($C315&gt;='H-32A-WP06 - Debt Service'!L$25,'H-32A-WP06 - Debt Service'!L$28/12,0)),"-")</f>
        <v>0</v>
      </c>
      <c r="O315" s="359">
        <f>IFERROR(IF(-SUM(O$21:O314)+O$16&lt;0.000001,0,IF($C315&gt;='H-32A-WP06 - Debt Service'!M$25,'H-32A-WP06 - Debt Service'!M$28/12,0)),"-")</f>
        <v>0</v>
      </c>
      <c r="P315" s="359">
        <f>IFERROR(IF(-SUM(P$21:P314)+P$16&lt;0.000001,0,IF($C315&gt;='H-32A-WP06 - Debt Service'!N$25,'H-32A-WP06 - Debt Service'!N$28/12,0)),"-")</f>
        <v>0</v>
      </c>
      <c r="Q315" s="449"/>
      <c r="R315" s="351">
        <f t="shared" si="18"/>
        <v>2043</v>
      </c>
      <c r="S315" s="368">
        <f t="shared" si="20"/>
        <v>52413</v>
      </c>
      <c r="T315" s="368"/>
      <c r="U315" s="359">
        <f>IFERROR(IF(-SUM(U$33:U314)+U$16&lt;0.000001,0,IF($C315&gt;='H-32A-WP06 - Debt Service'!R$25,'H-32A-WP06 - Debt Service'!R$28/12,0)),"-")</f>
        <v>0</v>
      </c>
      <c r="V315" s="359">
        <f>IFERROR(IF(-SUM(V$21:V314)+V$16&lt;0.000001,0,IF($C315&gt;='H-32A-WP06 - Debt Service'!S$25,'H-32A-WP06 - Debt Service'!S$28/12,0)),"-")</f>
        <v>0</v>
      </c>
      <c r="W315" s="359">
        <f>IFERROR(IF(-SUM(W$21:W314)+W$16&lt;0.000001,0,IF($C315&gt;='H-32A-WP06 - Debt Service'!T$25,'H-32A-WP06 - Debt Service'!T$28/12,0)),"-")</f>
        <v>0</v>
      </c>
      <c r="X315" s="359">
        <f>IFERROR(IF(-SUM(X$21:X314)+X$16&lt;0.000001,0,IF($C315&gt;='H-32A-WP06 - Debt Service'!U$25,'H-32A-WP06 - Debt Service'!U$28/12,0)),"-")</f>
        <v>0</v>
      </c>
      <c r="Y315" s="359">
        <f>IFERROR(IF(-SUM(Y$21:Y314)+Y$16&lt;0.000001,0,IF($C315&gt;='H-32A-WP06 - Debt Service'!W$25,'H-32A-WP06 - Debt Service'!V$28/12,0)),"-")</f>
        <v>0</v>
      </c>
      <c r="Z315" s="359">
        <f>IFERROR(IF(-SUM(Z$21:Z314)+Z$16&lt;0.000001,0,IF($C315&gt;='H-32A-WP06 - Debt Service'!W$25,'H-32A-WP06 - Debt Service'!W$28/12,0)),"-")</f>
        <v>0</v>
      </c>
      <c r="AA315" s="359">
        <f>IFERROR(IF(-SUM(AA$21:AA314)+AA$16&lt;0.000001,0,IF($C315&gt;='H-32A-WP06 - Debt Service'!Y$25,'H-32A-WP06 - Debt Service'!X$28/12,0)),"-")</f>
        <v>0</v>
      </c>
      <c r="AB315" s="359">
        <f>IFERROR(IF(-SUM(AB$21:AB314)+AB$16&lt;0.000001,0,IF($C315&gt;='H-32A-WP06 - Debt Service'!Y$25,'H-32A-WP06 - Debt Service'!Y$28/12,0)),"-")</f>
        <v>0</v>
      </c>
      <c r="AC315" s="359">
        <f>IFERROR(IF(-SUM(AC$21:AC314)+AC$16&lt;0.000001,0,IF($C315&gt;='H-32A-WP06 - Debt Service'!Z$25,'H-32A-WP06 - Debt Service'!Z$28/12,0)),"-")</f>
        <v>0</v>
      </c>
      <c r="AD315" s="359">
        <f>IFERROR(IF(-SUM(AD$21:AD314)+AD$16&lt;0.000001,0,IF($C315&gt;='H-32A-WP06 - Debt Service'!AB$25,'H-32A-WP06 - Debt Service'!AA$28/12,0)),"-")</f>
        <v>0</v>
      </c>
      <c r="AE315" s="359">
        <f>IFERROR(IF(-SUM(AE$21:AE314)+AE$16&lt;0.000001,0,IF($C315&gt;='H-32A-WP06 - Debt Service'!AC$25,'H-32A-WP06 - Debt Service'!AB$28/12,0)),"-")</f>
        <v>0</v>
      </c>
      <c r="AF315" s="359">
        <f>IFERROR(IF(-SUM(AF$21:AF314)+AF$16&lt;0.000001,0,IF($C315&gt;='H-32A-WP06 - Debt Service'!AD$25,'H-32A-WP06 - Debt Service'!AC$28/12,0)),"-")</f>
        <v>0</v>
      </c>
    </row>
    <row r="316" spans="2:32">
      <c r="B316" s="351">
        <f t="shared" si="17"/>
        <v>2043</v>
      </c>
      <c r="C316" s="368">
        <f t="shared" si="19"/>
        <v>52444</v>
      </c>
      <c r="D316" s="368"/>
      <c r="E316" s="359">
        <f>IFERROR(IF(-SUM(E$33:E315)+E$16&lt;0.000001,0,IF($C316&gt;='H-32A-WP06 - Debt Service'!C$25,'H-32A-WP06 - Debt Service'!C$28/12,0)),"-")</f>
        <v>0</v>
      </c>
      <c r="F316" s="359">
        <f>IFERROR(IF(-SUM(F$33:F315)+F$16&lt;0.000001,0,IF($C316&gt;='H-32A-WP06 - Debt Service'!D$25,'H-32A-WP06 - Debt Service'!D$28/12,0)),"-")</f>
        <v>0</v>
      </c>
      <c r="G316" s="359">
        <f>IFERROR(IF(-SUM(G$33:G315)+G$16&lt;0.000001,0,IF($C316&gt;='H-32A-WP06 - Debt Service'!E$25,'H-32A-WP06 - Debt Service'!E$28/12,0)),"-")</f>
        <v>0</v>
      </c>
      <c r="H316" s="359">
        <f>IFERROR(IF(-SUM(H$21:H315)+H$16&lt;0.000001,0,IF($C316&gt;='H-32A-WP06 - Debt Service'!F$25,'H-32A-WP06 - Debt Service'!F$28/12,0)),"-")</f>
        <v>0</v>
      </c>
      <c r="I316" s="359">
        <f>IFERROR(IF(-SUM(I$21:I315)+I$16&lt;0.000001,0,IF($C316&gt;='H-32A-WP06 - Debt Service'!G$25,'H-32A-WP06 - Debt Service'!G$28/12,0)),"-")</f>
        <v>0</v>
      </c>
      <c r="J316" s="359">
        <f>IFERROR(IF(-SUM(J$21:J315)+J$16&lt;0.000001,0,IF($C316&gt;='H-32A-WP06 - Debt Service'!H$25,'H-32A-WP06 - Debt Service'!H$28/12,0)),"-")</f>
        <v>0</v>
      </c>
      <c r="K316" s="359">
        <f>IFERROR(IF(-SUM(K$21:K315)+K$16&lt;0.000001,0,IF($C316&gt;='H-32A-WP06 - Debt Service'!I$25,'H-32A-WP06 - Debt Service'!I$28/12,0)),"-")</f>
        <v>0</v>
      </c>
      <c r="L316" s="359">
        <f>IFERROR(IF(-SUM(L$21:L315)+L$16&lt;0.000001,0,IF($C316&gt;='H-32A-WP06 - Debt Service'!J$25,'H-32A-WP06 - Debt Service'!J$28/12,0)),"-")</f>
        <v>0</v>
      </c>
      <c r="M316" s="359">
        <f>IFERROR(IF(-SUM(M$21:M315)+M$16&lt;0.000001,0,IF($C316&gt;='H-32A-WP06 - Debt Service'!K$25,'H-32A-WP06 - Debt Service'!K$28/12,0)),"-")</f>
        <v>0</v>
      </c>
      <c r="N316" s="359">
        <f>IFERROR(IF(-SUM(N$21:N315)+N$16&lt;0.000001,0,IF($C316&gt;='H-32A-WP06 - Debt Service'!L$25,'H-32A-WP06 - Debt Service'!L$28/12,0)),"-")</f>
        <v>0</v>
      </c>
      <c r="O316" s="359">
        <f>IFERROR(IF(-SUM(O$21:O315)+O$16&lt;0.000001,0,IF($C316&gt;='H-32A-WP06 - Debt Service'!M$25,'H-32A-WP06 - Debt Service'!M$28/12,0)),"-")</f>
        <v>0</v>
      </c>
      <c r="P316" s="359">
        <f>IFERROR(IF(-SUM(P$21:P315)+P$16&lt;0.000001,0,IF($C316&gt;='H-32A-WP06 - Debt Service'!N$25,'H-32A-WP06 - Debt Service'!N$28/12,0)),"-")</f>
        <v>0</v>
      </c>
      <c r="Q316" s="449"/>
      <c r="R316" s="351">
        <f t="shared" si="18"/>
        <v>2043</v>
      </c>
      <c r="S316" s="368">
        <f t="shared" si="20"/>
        <v>52444</v>
      </c>
      <c r="T316" s="368"/>
      <c r="U316" s="359">
        <f>IFERROR(IF(-SUM(U$33:U315)+U$16&lt;0.000001,0,IF($C316&gt;='H-32A-WP06 - Debt Service'!R$25,'H-32A-WP06 - Debt Service'!R$28/12,0)),"-")</f>
        <v>0</v>
      </c>
      <c r="V316" s="359">
        <f>IFERROR(IF(-SUM(V$21:V315)+V$16&lt;0.000001,0,IF($C316&gt;='H-32A-WP06 - Debt Service'!S$25,'H-32A-WP06 - Debt Service'!S$28/12,0)),"-")</f>
        <v>0</v>
      </c>
      <c r="W316" s="359">
        <f>IFERROR(IF(-SUM(W$21:W315)+W$16&lt;0.000001,0,IF($C316&gt;='H-32A-WP06 - Debt Service'!T$25,'H-32A-WP06 - Debt Service'!T$28/12,0)),"-")</f>
        <v>0</v>
      </c>
      <c r="X316" s="359">
        <f>IFERROR(IF(-SUM(X$21:X315)+X$16&lt;0.000001,0,IF($C316&gt;='H-32A-WP06 - Debt Service'!U$25,'H-32A-WP06 - Debt Service'!U$28/12,0)),"-")</f>
        <v>0</v>
      </c>
      <c r="Y316" s="359">
        <f>IFERROR(IF(-SUM(Y$21:Y315)+Y$16&lt;0.000001,0,IF($C316&gt;='H-32A-WP06 - Debt Service'!W$25,'H-32A-WP06 - Debt Service'!V$28/12,0)),"-")</f>
        <v>0</v>
      </c>
      <c r="Z316" s="359">
        <f>IFERROR(IF(-SUM(Z$21:Z315)+Z$16&lt;0.000001,0,IF($C316&gt;='H-32A-WP06 - Debt Service'!W$25,'H-32A-WP06 - Debt Service'!W$28/12,0)),"-")</f>
        <v>0</v>
      </c>
      <c r="AA316" s="359">
        <f>IFERROR(IF(-SUM(AA$21:AA315)+AA$16&lt;0.000001,0,IF($C316&gt;='H-32A-WP06 - Debt Service'!Y$25,'H-32A-WP06 - Debt Service'!X$28/12,0)),"-")</f>
        <v>0</v>
      </c>
      <c r="AB316" s="359">
        <f>IFERROR(IF(-SUM(AB$21:AB315)+AB$16&lt;0.000001,0,IF($C316&gt;='H-32A-WP06 - Debt Service'!Y$25,'H-32A-WP06 - Debt Service'!Y$28/12,0)),"-")</f>
        <v>0</v>
      </c>
      <c r="AC316" s="359">
        <f>IFERROR(IF(-SUM(AC$21:AC315)+AC$16&lt;0.000001,0,IF($C316&gt;='H-32A-WP06 - Debt Service'!Z$25,'H-32A-WP06 - Debt Service'!Z$28/12,0)),"-")</f>
        <v>0</v>
      </c>
      <c r="AD316" s="359">
        <f>IFERROR(IF(-SUM(AD$21:AD315)+AD$16&lt;0.000001,0,IF($C316&gt;='H-32A-WP06 - Debt Service'!AB$25,'H-32A-WP06 - Debt Service'!AA$28/12,0)),"-")</f>
        <v>0</v>
      </c>
      <c r="AE316" s="359">
        <f>IFERROR(IF(-SUM(AE$21:AE315)+AE$16&lt;0.000001,0,IF($C316&gt;='H-32A-WP06 - Debt Service'!AC$25,'H-32A-WP06 - Debt Service'!AB$28/12,0)),"-")</f>
        <v>0</v>
      </c>
      <c r="AF316" s="359">
        <f>IFERROR(IF(-SUM(AF$21:AF315)+AF$16&lt;0.000001,0,IF($C316&gt;='H-32A-WP06 - Debt Service'!AD$25,'H-32A-WP06 - Debt Service'!AC$28/12,0)),"-")</f>
        <v>0</v>
      </c>
    </row>
    <row r="317" spans="2:32">
      <c r="B317" s="351">
        <f t="shared" si="17"/>
        <v>2043</v>
      </c>
      <c r="C317" s="368">
        <f t="shared" si="19"/>
        <v>52475</v>
      </c>
      <c r="D317" s="368"/>
      <c r="E317" s="359">
        <f>IFERROR(IF(-SUM(E$33:E316)+E$16&lt;0.000001,0,IF($C317&gt;='H-32A-WP06 - Debt Service'!C$25,'H-32A-WP06 - Debt Service'!C$28/12,0)),"-")</f>
        <v>0</v>
      </c>
      <c r="F317" s="359">
        <f>IFERROR(IF(-SUM(F$33:F316)+F$16&lt;0.000001,0,IF($C317&gt;='H-32A-WP06 - Debt Service'!D$25,'H-32A-WP06 - Debt Service'!D$28/12,0)),"-")</f>
        <v>0</v>
      </c>
      <c r="G317" s="359">
        <f>IFERROR(IF(-SUM(G$33:G316)+G$16&lt;0.000001,0,IF($C317&gt;='H-32A-WP06 - Debt Service'!E$25,'H-32A-WP06 - Debt Service'!E$28/12,0)),"-")</f>
        <v>0</v>
      </c>
      <c r="H317" s="359">
        <f>IFERROR(IF(-SUM(H$21:H316)+H$16&lt;0.000001,0,IF($C317&gt;='H-32A-WP06 - Debt Service'!F$25,'H-32A-WP06 - Debt Service'!F$28/12,0)),"-")</f>
        <v>0</v>
      </c>
      <c r="I317" s="359">
        <f>IFERROR(IF(-SUM(I$21:I316)+I$16&lt;0.000001,0,IF($C317&gt;='H-32A-WP06 - Debt Service'!G$25,'H-32A-WP06 - Debt Service'!G$28/12,0)),"-")</f>
        <v>0</v>
      </c>
      <c r="J317" s="359">
        <f>IFERROR(IF(-SUM(J$21:J316)+J$16&lt;0.000001,0,IF($C317&gt;='H-32A-WP06 - Debt Service'!H$25,'H-32A-WP06 - Debt Service'!H$28/12,0)),"-")</f>
        <v>0</v>
      </c>
      <c r="K317" s="359">
        <f>IFERROR(IF(-SUM(K$21:K316)+K$16&lt;0.000001,0,IF($C317&gt;='H-32A-WP06 - Debt Service'!I$25,'H-32A-WP06 - Debt Service'!I$28/12,0)),"-")</f>
        <v>0</v>
      </c>
      <c r="L317" s="359">
        <f>IFERROR(IF(-SUM(L$21:L316)+L$16&lt;0.000001,0,IF($C317&gt;='H-32A-WP06 - Debt Service'!J$25,'H-32A-WP06 - Debt Service'!J$28/12,0)),"-")</f>
        <v>0</v>
      </c>
      <c r="M317" s="359">
        <f>IFERROR(IF(-SUM(M$21:M316)+M$16&lt;0.000001,0,IF($C317&gt;='H-32A-WP06 - Debt Service'!K$25,'H-32A-WP06 - Debt Service'!K$28/12,0)),"-")</f>
        <v>0</v>
      </c>
      <c r="N317" s="359">
        <f>IFERROR(IF(-SUM(N$21:N316)+N$16&lt;0.000001,0,IF($C317&gt;='H-32A-WP06 - Debt Service'!L$25,'H-32A-WP06 - Debt Service'!L$28/12,0)),"-")</f>
        <v>0</v>
      </c>
      <c r="O317" s="359">
        <f>IFERROR(IF(-SUM(O$21:O316)+O$16&lt;0.000001,0,IF($C317&gt;='H-32A-WP06 - Debt Service'!M$25,'H-32A-WP06 - Debt Service'!M$28/12,0)),"-")</f>
        <v>0</v>
      </c>
      <c r="P317" s="359">
        <f>IFERROR(IF(-SUM(P$21:P316)+P$16&lt;0.000001,0,IF($C317&gt;='H-32A-WP06 - Debt Service'!N$25,'H-32A-WP06 - Debt Service'!N$28/12,0)),"-")</f>
        <v>0</v>
      </c>
      <c r="Q317" s="449"/>
      <c r="R317" s="351">
        <f t="shared" si="18"/>
        <v>2043</v>
      </c>
      <c r="S317" s="368">
        <f t="shared" si="20"/>
        <v>52475</v>
      </c>
      <c r="T317" s="368"/>
      <c r="U317" s="359">
        <f>IFERROR(IF(-SUM(U$33:U316)+U$16&lt;0.000001,0,IF($C317&gt;='H-32A-WP06 - Debt Service'!R$25,'H-32A-WP06 - Debt Service'!R$28/12,0)),"-")</f>
        <v>0</v>
      </c>
      <c r="V317" s="359">
        <f>IFERROR(IF(-SUM(V$21:V316)+V$16&lt;0.000001,0,IF($C317&gt;='H-32A-WP06 - Debt Service'!S$25,'H-32A-WP06 - Debt Service'!S$28/12,0)),"-")</f>
        <v>0</v>
      </c>
      <c r="W317" s="359">
        <f>IFERROR(IF(-SUM(W$21:W316)+W$16&lt;0.000001,0,IF($C317&gt;='H-32A-WP06 - Debt Service'!T$25,'H-32A-WP06 - Debt Service'!T$28/12,0)),"-")</f>
        <v>0</v>
      </c>
      <c r="X317" s="359">
        <f>IFERROR(IF(-SUM(X$21:X316)+X$16&lt;0.000001,0,IF($C317&gt;='H-32A-WP06 - Debt Service'!U$25,'H-32A-WP06 - Debt Service'!U$28/12,0)),"-")</f>
        <v>0</v>
      </c>
      <c r="Y317" s="359">
        <f>IFERROR(IF(-SUM(Y$21:Y316)+Y$16&lt;0.000001,0,IF($C317&gt;='H-32A-WP06 - Debt Service'!W$25,'H-32A-WP06 - Debt Service'!V$28/12,0)),"-")</f>
        <v>0</v>
      </c>
      <c r="Z317" s="359">
        <f>IFERROR(IF(-SUM(Z$21:Z316)+Z$16&lt;0.000001,0,IF($C317&gt;='H-32A-WP06 - Debt Service'!W$25,'H-32A-WP06 - Debt Service'!W$28/12,0)),"-")</f>
        <v>0</v>
      </c>
      <c r="AA317" s="359">
        <f>IFERROR(IF(-SUM(AA$21:AA316)+AA$16&lt;0.000001,0,IF($C317&gt;='H-32A-WP06 - Debt Service'!Y$25,'H-32A-WP06 - Debt Service'!X$28/12,0)),"-")</f>
        <v>0</v>
      </c>
      <c r="AB317" s="359">
        <f>IFERROR(IF(-SUM(AB$21:AB316)+AB$16&lt;0.000001,0,IF($C317&gt;='H-32A-WP06 - Debt Service'!Y$25,'H-32A-WP06 - Debt Service'!Y$28/12,0)),"-")</f>
        <v>0</v>
      </c>
      <c r="AC317" s="359">
        <f>IFERROR(IF(-SUM(AC$21:AC316)+AC$16&lt;0.000001,0,IF($C317&gt;='H-32A-WP06 - Debt Service'!Z$25,'H-32A-WP06 - Debt Service'!Z$28/12,0)),"-")</f>
        <v>0</v>
      </c>
      <c r="AD317" s="359">
        <f>IFERROR(IF(-SUM(AD$21:AD316)+AD$16&lt;0.000001,0,IF($C317&gt;='H-32A-WP06 - Debt Service'!AB$25,'H-32A-WP06 - Debt Service'!AA$28/12,0)),"-")</f>
        <v>0</v>
      </c>
      <c r="AE317" s="359">
        <f>IFERROR(IF(-SUM(AE$21:AE316)+AE$16&lt;0.000001,0,IF($C317&gt;='H-32A-WP06 - Debt Service'!AC$25,'H-32A-WP06 - Debt Service'!AB$28/12,0)),"-")</f>
        <v>0</v>
      </c>
      <c r="AF317" s="359">
        <f>IFERROR(IF(-SUM(AF$21:AF316)+AF$16&lt;0.000001,0,IF($C317&gt;='H-32A-WP06 - Debt Service'!AD$25,'H-32A-WP06 - Debt Service'!AC$28/12,0)),"-")</f>
        <v>0</v>
      </c>
    </row>
    <row r="318" spans="2:32">
      <c r="B318" s="351">
        <f t="shared" si="17"/>
        <v>2043</v>
      </c>
      <c r="C318" s="368">
        <f t="shared" si="19"/>
        <v>52505</v>
      </c>
      <c r="D318" s="368"/>
      <c r="E318" s="359">
        <f>IFERROR(IF(-SUM(E$33:E317)+E$16&lt;0.000001,0,IF($C318&gt;='H-32A-WP06 - Debt Service'!C$25,'H-32A-WP06 - Debt Service'!C$28/12,0)),"-")</f>
        <v>0</v>
      </c>
      <c r="F318" s="359">
        <f>IFERROR(IF(-SUM(F$33:F317)+F$16&lt;0.000001,0,IF($C318&gt;='H-32A-WP06 - Debt Service'!D$25,'H-32A-WP06 - Debt Service'!D$28/12,0)),"-")</f>
        <v>0</v>
      </c>
      <c r="G318" s="359">
        <f>IFERROR(IF(-SUM(G$33:G317)+G$16&lt;0.000001,0,IF($C318&gt;='H-32A-WP06 - Debt Service'!E$25,'H-32A-WP06 - Debt Service'!E$28/12,0)),"-")</f>
        <v>0</v>
      </c>
      <c r="H318" s="359">
        <f>IFERROR(IF(-SUM(H$21:H317)+H$16&lt;0.000001,0,IF($C318&gt;='H-32A-WP06 - Debt Service'!F$25,'H-32A-WP06 - Debt Service'!F$28/12,0)),"-")</f>
        <v>0</v>
      </c>
      <c r="I318" s="359">
        <f>IFERROR(IF(-SUM(I$21:I317)+I$16&lt;0.000001,0,IF($C318&gt;='H-32A-WP06 - Debt Service'!G$25,'H-32A-WP06 - Debt Service'!G$28/12,0)),"-")</f>
        <v>0</v>
      </c>
      <c r="J318" s="359">
        <f>IFERROR(IF(-SUM(J$21:J317)+J$16&lt;0.000001,0,IF($C318&gt;='H-32A-WP06 - Debt Service'!H$25,'H-32A-WP06 - Debt Service'!H$28/12,0)),"-")</f>
        <v>0</v>
      </c>
      <c r="K318" s="359">
        <f>IFERROR(IF(-SUM(K$21:K317)+K$16&lt;0.000001,0,IF($C318&gt;='H-32A-WP06 - Debt Service'!I$25,'H-32A-WP06 - Debt Service'!I$28/12,0)),"-")</f>
        <v>0</v>
      </c>
      <c r="L318" s="359">
        <f>IFERROR(IF(-SUM(L$21:L317)+L$16&lt;0.000001,0,IF($C318&gt;='H-32A-WP06 - Debt Service'!J$25,'H-32A-WP06 - Debt Service'!J$28/12,0)),"-")</f>
        <v>0</v>
      </c>
      <c r="M318" s="359">
        <f>IFERROR(IF(-SUM(M$21:M317)+M$16&lt;0.000001,0,IF($C318&gt;='H-32A-WP06 - Debt Service'!K$25,'H-32A-WP06 - Debt Service'!K$28/12,0)),"-")</f>
        <v>0</v>
      </c>
      <c r="N318" s="359">
        <f>IFERROR(IF(-SUM(N$21:N317)+N$16&lt;0.000001,0,IF($C318&gt;='H-32A-WP06 - Debt Service'!L$25,'H-32A-WP06 - Debt Service'!L$28/12,0)),"-")</f>
        <v>0</v>
      </c>
      <c r="O318" s="359">
        <f>IFERROR(IF(-SUM(O$21:O317)+O$16&lt;0.000001,0,IF($C318&gt;='H-32A-WP06 - Debt Service'!M$25,'H-32A-WP06 - Debt Service'!M$28/12,0)),"-")</f>
        <v>0</v>
      </c>
      <c r="P318" s="359">
        <f>IFERROR(IF(-SUM(P$21:P317)+P$16&lt;0.000001,0,IF($C318&gt;='H-32A-WP06 - Debt Service'!N$25,'H-32A-WP06 - Debt Service'!N$28/12,0)),"-")</f>
        <v>0</v>
      </c>
      <c r="Q318" s="449"/>
      <c r="R318" s="351">
        <f t="shared" si="18"/>
        <v>2043</v>
      </c>
      <c r="S318" s="368">
        <f t="shared" si="20"/>
        <v>52505</v>
      </c>
      <c r="T318" s="368"/>
      <c r="U318" s="359">
        <f>IFERROR(IF(-SUM(U$33:U317)+U$16&lt;0.000001,0,IF($C318&gt;='H-32A-WP06 - Debt Service'!R$25,'H-32A-WP06 - Debt Service'!R$28/12,0)),"-")</f>
        <v>0</v>
      </c>
      <c r="V318" s="359">
        <f>IFERROR(IF(-SUM(V$21:V317)+V$16&lt;0.000001,0,IF($C318&gt;='H-32A-WP06 - Debt Service'!S$25,'H-32A-WP06 - Debt Service'!S$28/12,0)),"-")</f>
        <v>0</v>
      </c>
      <c r="W318" s="359">
        <f>IFERROR(IF(-SUM(W$21:W317)+W$16&lt;0.000001,0,IF($C318&gt;='H-32A-WP06 - Debt Service'!T$25,'H-32A-WP06 - Debt Service'!T$28/12,0)),"-")</f>
        <v>0</v>
      </c>
      <c r="X318" s="359">
        <f>IFERROR(IF(-SUM(X$21:X317)+X$16&lt;0.000001,0,IF($C318&gt;='H-32A-WP06 - Debt Service'!U$25,'H-32A-WP06 - Debt Service'!U$28/12,0)),"-")</f>
        <v>0</v>
      </c>
      <c r="Y318" s="359">
        <f>IFERROR(IF(-SUM(Y$21:Y317)+Y$16&lt;0.000001,0,IF($C318&gt;='H-32A-WP06 - Debt Service'!W$25,'H-32A-WP06 - Debt Service'!V$28/12,0)),"-")</f>
        <v>0</v>
      </c>
      <c r="Z318" s="359">
        <f>IFERROR(IF(-SUM(Z$21:Z317)+Z$16&lt;0.000001,0,IF($C318&gt;='H-32A-WP06 - Debt Service'!W$25,'H-32A-WP06 - Debt Service'!W$28/12,0)),"-")</f>
        <v>0</v>
      </c>
      <c r="AA318" s="359">
        <f>IFERROR(IF(-SUM(AA$21:AA317)+AA$16&lt;0.000001,0,IF($C318&gt;='H-32A-WP06 - Debt Service'!Y$25,'H-32A-WP06 - Debt Service'!X$28/12,0)),"-")</f>
        <v>0</v>
      </c>
      <c r="AB318" s="359">
        <f>IFERROR(IF(-SUM(AB$21:AB317)+AB$16&lt;0.000001,0,IF($C318&gt;='H-32A-WP06 - Debt Service'!Y$25,'H-32A-WP06 - Debt Service'!Y$28/12,0)),"-")</f>
        <v>0</v>
      </c>
      <c r="AC318" s="359">
        <f>IFERROR(IF(-SUM(AC$21:AC317)+AC$16&lt;0.000001,0,IF($C318&gt;='H-32A-WP06 - Debt Service'!Z$25,'H-32A-WP06 - Debt Service'!Z$28/12,0)),"-")</f>
        <v>0</v>
      </c>
      <c r="AD318" s="359">
        <f>IFERROR(IF(-SUM(AD$21:AD317)+AD$16&lt;0.000001,0,IF($C318&gt;='H-32A-WP06 - Debt Service'!AB$25,'H-32A-WP06 - Debt Service'!AA$28/12,0)),"-")</f>
        <v>0</v>
      </c>
      <c r="AE318" s="359">
        <f>IFERROR(IF(-SUM(AE$21:AE317)+AE$16&lt;0.000001,0,IF($C318&gt;='H-32A-WP06 - Debt Service'!AC$25,'H-32A-WP06 - Debt Service'!AB$28/12,0)),"-")</f>
        <v>0</v>
      </c>
      <c r="AF318" s="359">
        <f>IFERROR(IF(-SUM(AF$21:AF317)+AF$16&lt;0.000001,0,IF($C318&gt;='H-32A-WP06 - Debt Service'!AD$25,'H-32A-WP06 - Debt Service'!AC$28/12,0)),"-")</f>
        <v>0</v>
      </c>
    </row>
    <row r="319" spans="2:32">
      <c r="B319" s="351">
        <f t="shared" si="17"/>
        <v>2043</v>
      </c>
      <c r="C319" s="368">
        <f t="shared" si="19"/>
        <v>52536</v>
      </c>
      <c r="D319" s="368"/>
      <c r="E319" s="359">
        <f>IFERROR(IF(-SUM(E$33:E318)+E$16&lt;0.000001,0,IF($C319&gt;='H-32A-WP06 - Debt Service'!C$25,'H-32A-WP06 - Debt Service'!C$28/12,0)),"-")</f>
        <v>0</v>
      </c>
      <c r="F319" s="359">
        <f>IFERROR(IF(-SUM(F$33:F318)+F$16&lt;0.000001,0,IF($C319&gt;='H-32A-WP06 - Debt Service'!D$25,'H-32A-WP06 - Debt Service'!D$28/12,0)),"-")</f>
        <v>0</v>
      </c>
      <c r="G319" s="359">
        <f>IFERROR(IF(-SUM(G$33:G318)+G$16&lt;0.000001,0,IF($C319&gt;='H-32A-WP06 - Debt Service'!E$25,'H-32A-WP06 - Debt Service'!E$28/12,0)),"-")</f>
        <v>0</v>
      </c>
      <c r="H319" s="359">
        <f>IFERROR(IF(-SUM(H$21:H318)+H$16&lt;0.000001,0,IF($C319&gt;='H-32A-WP06 - Debt Service'!F$25,'H-32A-WP06 - Debt Service'!F$28/12,0)),"-")</f>
        <v>0</v>
      </c>
      <c r="I319" s="359">
        <f>IFERROR(IF(-SUM(I$21:I318)+I$16&lt;0.000001,0,IF($C319&gt;='H-32A-WP06 - Debt Service'!G$25,'H-32A-WP06 - Debt Service'!G$28/12,0)),"-")</f>
        <v>0</v>
      </c>
      <c r="J319" s="359">
        <f>IFERROR(IF(-SUM(J$21:J318)+J$16&lt;0.000001,0,IF($C319&gt;='H-32A-WP06 - Debt Service'!H$25,'H-32A-WP06 - Debt Service'!H$28/12,0)),"-")</f>
        <v>0</v>
      </c>
      <c r="K319" s="359">
        <f>IFERROR(IF(-SUM(K$21:K318)+K$16&lt;0.000001,0,IF($C319&gt;='H-32A-WP06 - Debt Service'!I$25,'H-32A-WP06 - Debt Service'!I$28/12,0)),"-")</f>
        <v>0</v>
      </c>
      <c r="L319" s="359">
        <f>IFERROR(IF(-SUM(L$21:L318)+L$16&lt;0.000001,0,IF($C319&gt;='H-32A-WP06 - Debt Service'!J$25,'H-32A-WP06 - Debt Service'!J$28/12,0)),"-")</f>
        <v>0</v>
      </c>
      <c r="M319" s="359">
        <f>IFERROR(IF(-SUM(M$21:M318)+M$16&lt;0.000001,0,IF($C319&gt;='H-32A-WP06 - Debt Service'!K$25,'H-32A-WP06 - Debt Service'!K$28/12,0)),"-")</f>
        <v>0</v>
      </c>
      <c r="N319" s="359">
        <f>IFERROR(IF(-SUM(N$21:N318)+N$16&lt;0.000001,0,IF($C319&gt;='H-32A-WP06 - Debt Service'!L$25,'H-32A-WP06 - Debt Service'!L$28/12,0)),"-")</f>
        <v>0</v>
      </c>
      <c r="O319" s="359">
        <f>IFERROR(IF(-SUM(O$21:O318)+O$16&lt;0.000001,0,IF($C319&gt;='H-32A-WP06 - Debt Service'!M$25,'H-32A-WP06 - Debt Service'!M$28/12,0)),"-")</f>
        <v>0</v>
      </c>
      <c r="P319" s="359">
        <f>IFERROR(IF(-SUM(P$21:P318)+P$16&lt;0.000001,0,IF($C319&gt;='H-32A-WP06 - Debt Service'!N$25,'H-32A-WP06 - Debt Service'!N$28/12,0)),"-")</f>
        <v>0</v>
      </c>
      <c r="Q319" s="449"/>
      <c r="R319" s="351">
        <f t="shared" si="18"/>
        <v>2043</v>
      </c>
      <c r="S319" s="368">
        <f t="shared" si="20"/>
        <v>52536</v>
      </c>
      <c r="T319" s="368"/>
      <c r="U319" s="359">
        <f>IFERROR(IF(-SUM(U$33:U318)+U$16&lt;0.000001,0,IF($C319&gt;='H-32A-WP06 - Debt Service'!R$25,'H-32A-WP06 - Debt Service'!R$28/12,0)),"-")</f>
        <v>0</v>
      </c>
      <c r="V319" s="359">
        <f>IFERROR(IF(-SUM(V$21:V318)+V$16&lt;0.000001,0,IF($C319&gt;='H-32A-WP06 - Debt Service'!S$25,'H-32A-WP06 - Debt Service'!S$28/12,0)),"-")</f>
        <v>0</v>
      </c>
      <c r="W319" s="359">
        <f>IFERROR(IF(-SUM(W$21:W318)+W$16&lt;0.000001,0,IF($C319&gt;='H-32A-WP06 - Debt Service'!T$25,'H-32A-WP06 - Debt Service'!T$28/12,0)),"-")</f>
        <v>0</v>
      </c>
      <c r="X319" s="359">
        <f>IFERROR(IF(-SUM(X$21:X318)+X$16&lt;0.000001,0,IF($C319&gt;='H-32A-WP06 - Debt Service'!U$25,'H-32A-WP06 - Debt Service'!U$28/12,0)),"-")</f>
        <v>0</v>
      </c>
      <c r="Y319" s="359">
        <f>IFERROR(IF(-SUM(Y$21:Y318)+Y$16&lt;0.000001,0,IF($C319&gt;='H-32A-WP06 - Debt Service'!W$25,'H-32A-WP06 - Debt Service'!V$28/12,0)),"-")</f>
        <v>0</v>
      </c>
      <c r="Z319" s="359">
        <f>IFERROR(IF(-SUM(Z$21:Z318)+Z$16&lt;0.000001,0,IF($C319&gt;='H-32A-WP06 - Debt Service'!W$25,'H-32A-WP06 - Debt Service'!W$28/12,0)),"-")</f>
        <v>0</v>
      </c>
      <c r="AA319" s="359">
        <f>IFERROR(IF(-SUM(AA$21:AA318)+AA$16&lt;0.000001,0,IF($C319&gt;='H-32A-WP06 - Debt Service'!Y$25,'H-32A-WP06 - Debt Service'!X$28/12,0)),"-")</f>
        <v>0</v>
      </c>
      <c r="AB319" s="359">
        <f>IFERROR(IF(-SUM(AB$21:AB318)+AB$16&lt;0.000001,0,IF($C319&gt;='H-32A-WP06 - Debt Service'!Y$25,'H-32A-WP06 - Debt Service'!Y$28/12,0)),"-")</f>
        <v>0</v>
      </c>
      <c r="AC319" s="359">
        <f>IFERROR(IF(-SUM(AC$21:AC318)+AC$16&lt;0.000001,0,IF($C319&gt;='H-32A-WP06 - Debt Service'!Z$25,'H-32A-WP06 - Debt Service'!Z$28/12,0)),"-")</f>
        <v>0</v>
      </c>
      <c r="AD319" s="359">
        <f>IFERROR(IF(-SUM(AD$21:AD318)+AD$16&lt;0.000001,0,IF($C319&gt;='H-32A-WP06 - Debt Service'!AB$25,'H-32A-WP06 - Debt Service'!AA$28/12,0)),"-")</f>
        <v>0</v>
      </c>
      <c r="AE319" s="359">
        <f>IFERROR(IF(-SUM(AE$21:AE318)+AE$16&lt;0.000001,0,IF($C319&gt;='H-32A-WP06 - Debt Service'!AC$25,'H-32A-WP06 - Debt Service'!AB$28/12,0)),"-")</f>
        <v>0</v>
      </c>
      <c r="AF319" s="359">
        <f>IFERROR(IF(-SUM(AF$21:AF318)+AF$16&lt;0.000001,0,IF($C319&gt;='H-32A-WP06 - Debt Service'!AD$25,'H-32A-WP06 - Debt Service'!AC$28/12,0)),"-")</f>
        <v>0</v>
      </c>
    </row>
    <row r="320" spans="2:32">
      <c r="B320" s="351">
        <f t="shared" si="17"/>
        <v>2043</v>
      </c>
      <c r="C320" s="368">
        <f t="shared" si="19"/>
        <v>52566</v>
      </c>
      <c r="D320" s="368"/>
      <c r="E320" s="359">
        <f>IFERROR(IF(-SUM(E$33:E319)+E$16&lt;0.000001,0,IF($C320&gt;='H-32A-WP06 - Debt Service'!C$25,'H-32A-WP06 - Debt Service'!C$28/12,0)),"-")</f>
        <v>0</v>
      </c>
      <c r="F320" s="359">
        <f>IFERROR(IF(-SUM(F$33:F319)+F$16&lt;0.000001,0,IF($C320&gt;='H-32A-WP06 - Debt Service'!D$25,'H-32A-WP06 - Debt Service'!D$28/12,0)),"-")</f>
        <v>0</v>
      </c>
      <c r="G320" s="359">
        <f>IFERROR(IF(-SUM(G$33:G319)+G$16&lt;0.000001,0,IF($C320&gt;='H-32A-WP06 - Debt Service'!E$25,'H-32A-WP06 - Debt Service'!E$28/12,0)),"-")</f>
        <v>0</v>
      </c>
      <c r="H320" s="359">
        <f>IFERROR(IF(-SUM(H$21:H319)+H$16&lt;0.000001,0,IF($C320&gt;='H-32A-WP06 - Debt Service'!F$25,'H-32A-WP06 - Debt Service'!F$28/12,0)),"-")</f>
        <v>0</v>
      </c>
      <c r="I320" s="359">
        <f>IFERROR(IF(-SUM(I$21:I319)+I$16&lt;0.000001,0,IF($C320&gt;='H-32A-WP06 - Debt Service'!G$25,'H-32A-WP06 - Debt Service'!G$28/12,0)),"-")</f>
        <v>0</v>
      </c>
      <c r="J320" s="359">
        <f>IFERROR(IF(-SUM(J$21:J319)+J$16&lt;0.000001,0,IF($C320&gt;='H-32A-WP06 - Debt Service'!H$25,'H-32A-WP06 - Debt Service'!H$28/12,0)),"-")</f>
        <v>0</v>
      </c>
      <c r="K320" s="359">
        <f>IFERROR(IF(-SUM(K$21:K319)+K$16&lt;0.000001,0,IF($C320&gt;='H-32A-WP06 - Debt Service'!I$25,'H-32A-WP06 - Debt Service'!I$28/12,0)),"-")</f>
        <v>0</v>
      </c>
      <c r="L320" s="359">
        <f>IFERROR(IF(-SUM(L$21:L319)+L$16&lt;0.000001,0,IF($C320&gt;='H-32A-WP06 - Debt Service'!J$25,'H-32A-WP06 - Debt Service'!J$28/12,0)),"-")</f>
        <v>0</v>
      </c>
      <c r="M320" s="359">
        <f>IFERROR(IF(-SUM(M$21:M319)+M$16&lt;0.000001,0,IF($C320&gt;='H-32A-WP06 - Debt Service'!K$25,'H-32A-WP06 - Debt Service'!K$28/12,0)),"-")</f>
        <v>0</v>
      </c>
      <c r="N320" s="359">
        <f>IFERROR(IF(-SUM(N$21:N319)+N$16&lt;0.000001,0,IF($C320&gt;='H-32A-WP06 - Debt Service'!L$25,'H-32A-WP06 - Debt Service'!L$28/12,0)),"-")</f>
        <v>0</v>
      </c>
      <c r="O320" s="359">
        <f>IFERROR(IF(-SUM(O$21:O319)+O$16&lt;0.000001,0,IF($C320&gt;='H-32A-WP06 - Debt Service'!M$25,'H-32A-WP06 - Debt Service'!M$28/12,0)),"-")</f>
        <v>0</v>
      </c>
      <c r="P320" s="359">
        <f>IFERROR(IF(-SUM(P$21:P319)+P$16&lt;0.000001,0,IF($C320&gt;='H-32A-WP06 - Debt Service'!N$25,'H-32A-WP06 - Debt Service'!N$28/12,0)),"-")</f>
        <v>0</v>
      </c>
      <c r="Q320" s="449"/>
      <c r="R320" s="351">
        <f t="shared" si="18"/>
        <v>2043</v>
      </c>
      <c r="S320" s="368">
        <f t="shared" si="20"/>
        <v>52566</v>
      </c>
      <c r="T320" s="368"/>
      <c r="U320" s="359">
        <f>IFERROR(IF(-SUM(U$33:U319)+U$16&lt;0.000001,0,IF($C320&gt;='H-32A-WP06 - Debt Service'!R$25,'H-32A-WP06 - Debt Service'!R$28/12,0)),"-")</f>
        <v>0</v>
      </c>
      <c r="V320" s="359">
        <f>IFERROR(IF(-SUM(V$21:V319)+V$16&lt;0.000001,0,IF($C320&gt;='H-32A-WP06 - Debt Service'!S$25,'H-32A-WP06 - Debt Service'!S$28/12,0)),"-")</f>
        <v>0</v>
      </c>
      <c r="W320" s="359">
        <f>IFERROR(IF(-SUM(W$21:W319)+W$16&lt;0.000001,0,IF($C320&gt;='H-32A-WP06 - Debt Service'!T$25,'H-32A-WP06 - Debt Service'!T$28/12,0)),"-")</f>
        <v>0</v>
      </c>
      <c r="X320" s="359">
        <f>IFERROR(IF(-SUM(X$21:X319)+X$16&lt;0.000001,0,IF($C320&gt;='H-32A-WP06 - Debt Service'!U$25,'H-32A-WP06 - Debt Service'!U$28/12,0)),"-")</f>
        <v>0</v>
      </c>
      <c r="Y320" s="359">
        <f>IFERROR(IF(-SUM(Y$21:Y319)+Y$16&lt;0.000001,0,IF($C320&gt;='H-32A-WP06 - Debt Service'!W$25,'H-32A-WP06 - Debt Service'!V$28/12,0)),"-")</f>
        <v>0</v>
      </c>
      <c r="Z320" s="359">
        <f>IFERROR(IF(-SUM(Z$21:Z319)+Z$16&lt;0.000001,0,IF($C320&gt;='H-32A-WP06 - Debt Service'!W$25,'H-32A-WP06 - Debt Service'!W$28/12,0)),"-")</f>
        <v>0</v>
      </c>
      <c r="AA320" s="359">
        <f>IFERROR(IF(-SUM(AA$21:AA319)+AA$16&lt;0.000001,0,IF($C320&gt;='H-32A-WP06 - Debt Service'!Y$25,'H-32A-WP06 - Debt Service'!X$28/12,0)),"-")</f>
        <v>0</v>
      </c>
      <c r="AB320" s="359">
        <f>IFERROR(IF(-SUM(AB$21:AB319)+AB$16&lt;0.000001,0,IF($C320&gt;='H-32A-WP06 - Debt Service'!Y$25,'H-32A-WP06 - Debt Service'!Y$28/12,0)),"-")</f>
        <v>0</v>
      </c>
      <c r="AC320" s="359">
        <f>IFERROR(IF(-SUM(AC$21:AC319)+AC$16&lt;0.000001,0,IF($C320&gt;='H-32A-WP06 - Debt Service'!Z$25,'H-32A-WP06 - Debt Service'!Z$28/12,0)),"-")</f>
        <v>0</v>
      </c>
      <c r="AD320" s="359">
        <f>IFERROR(IF(-SUM(AD$21:AD319)+AD$16&lt;0.000001,0,IF($C320&gt;='H-32A-WP06 - Debt Service'!AB$25,'H-32A-WP06 - Debt Service'!AA$28/12,0)),"-")</f>
        <v>0</v>
      </c>
      <c r="AE320" s="359">
        <f>IFERROR(IF(-SUM(AE$21:AE319)+AE$16&lt;0.000001,0,IF($C320&gt;='H-32A-WP06 - Debt Service'!AC$25,'H-32A-WP06 - Debt Service'!AB$28/12,0)),"-")</f>
        <v>0</v>
      </c>
      <c r="AF320" s="359">
        <f>IFERROR(IF(-SUM(AF$21:AF319)+AF$16&lt;0.000001,0,IF($C320&gt;='H-32A-WP06 - Debt Service'!AD$25,'H-32A-WP06 - Debt Service'!AC$28/12,0)),"-")</f>
        <v>0</v>
      </c>
    </row>
    <row r="321" spans="2:32">
      <c r="B321" s="351">
        <f t="shared" si="17"/>
        <v>2044</v>
      </c>
      <c r="C321" s="368">
        <f t="shared" si="19"/>
        <v>52597</v>
      </c>
      <c r="D321" s="368"/>
      <c r="E321" s="359">
        <f>IFERROR(IF(-SUM(E$33:E320)+E$16&lt;0.000001,0,IF($C321&gt;='H-32A-WP06 - Debt Service'!C$25,'H-32A-WP06 - Debt Service'!C$28/12,0)),"-")</f>
        <v>0</v>
      </c>
      <c r="F321" s="359">
        <f>IFERROR(IF(-SUM(F$33:F320)+F$16&lt;0.000001,0,IF($C321&gt;='H-32A-WP06 - Debt Service'!D$25,'H-32A-WP06 - Debt Service'!D$28/12,0)),"-")</f>
        <v>0</v>
      </c>
      <c r="G321" s="359">
        <f>IFERROR(IF(-SUM(G$33:G320)+G$16&lt;0.000001,0,IF($C321&gt;='H-32A-WP06 - Debt Service'!E$25,'H-32A-WP06 - Debt Service'!E$28/12,0)),"-")</f>
        <v>0</v>
      </c>
      <c r="H321" s="359">
        <f>IFERROR(IF(-SUM(H$21:H320)+H$16&lt;0.000001,0,IF($C321&gt;='H-32A-WP06 - Debt Service'!F$25,'H-32A-WP06 - Debt Service'!F$28/12,0)),"-")</f>
        <v>0</v>
      </c>
      <c r="I321" s="359">
        <f>IFERROR(IF(-SUM(I$21:I320)+I$16&lt;0.000001,0,IF($C321&gt;='H-32A-WP06 - Debt Service'!G$25,'H-32A-WP06 - Debt Service'!G$28/12,0)),"-")</f>
        <v>0</v>
      </c>
      <c r="J321" s="359">
        <f>IFERROR(IF(-SUM(J$21:J320)+J$16&lt;0.000001,0,IF($C321&gt;='H-32A-WP06 - Debt Service'!H$25,'H-32A-WP06 - Debt Service'!H$28/12,0)),"-")</f>
        <v>0</v>
      </c>
      <c r="K321" s="359">
        <f>IFERROR(IF(-SUM(K$21:K320)+K$16&lt;0.000001,0,IF($C321&gt;='H-32A-WP06 - Debt Service'!I$25,'H-32A-WP06 - Debt Service'!I$28/12,0)),"-")</f>
        <v>0</v>
      </c>
      <c r="L321" s="359">
        <f>IFERROR(IF(-SUM(L$21:L320)+L$16&lt;0.000001,0,IF($C321&gt;='H-32A-WP06 - Debt Service'!J$25,'H-32A-WP06 - Debt Service'!J$28/12,0)),"-")</f>
        <v>0</v>
      </c>
      <c r="M321" s="359">
        <f>IFERROR(IF(-SUM(M$21:M320)+M$16&lt;0.000001,0,IF($C321&gt;='H-32A-WP06 - Debt Service'!K$25,'H-32A-WP06 - Debt Service'!K$28/12,0)),"-")</f>
        <v>0</v>
      </c>
      <c r="N321" s="359">
        <f>IFERROR(IF(-SUM(N$21:N320)+N$16&lt;0.000001,0,IF($C321&gt;='H-32A-WP06 - Debt Service'!L$25,'H-32A-WP06 - Debt Service'!L$28/12,0)),"-")</f>
        <v>0</v>
      </c>
      <c r="O321" s="359">
        <f>IFERROR(IF(-SUM(O$21:O320)+O$16&lt;0.000001,0,IF($C321&gt;='H-32A-WP06 - Debt Service'!M$25,'H-32A-WP06 - Debt Service'!M$28/12,0)),"-")</f>
        <v>0</v>
      </c>
      <c r="P321" s="359">
        <f>IFERROR(IF(-SUM(P$21:P320)+P$16&lt;0.000001,0,IF($C321&gt;='H-32A-WP06 - Debt Service'!N$25,'H-32A-WP06 - Debt Service'!N$28/12,0)),"-")</f>
        <v>0</v>
      </c>
      <c r="Q321" s="449"/>
      <c r="R321" s="351">
        <f t="shared" si="18"/>
        <v>2044</v>
      </c>
      <c r="S321" s="368">
        <f t="shared" si="20"/>
        <v>52597</v>
      </c>
      <c r="T321" s="368"/>
      <c r="U321" s="359">
        <f>IFERROR(IF(-SUM(U$33:U320)+U$16&lt;0.000001,0,IF($C321&gt;='H-32A-WP06 - Debt Service'!R$25,'H-32A-WP06 - Debt Service'!R$28/12,0)),"-")</f>
        <v>0</v>
      </c>
      <c r="V321" s="359">
        <f>IFERROR(IF(-SUM(V$21:V320)+V$16&lt;0.000001,0,IF($C321&gt;='H-32A-WP06 - Debt Service'!S$25,'H-32A-WP06 - Debt Service'!S$28/12,0)),"-")</f>
        <v>0</v>
      </c>
      <c r="W321" s="359">
        <f>IFERROR(IF(-SUM(W$21:W320)+W$16&lt;0.000001,0,IF($C321&gt;='H-32A-WP06 - Debt Service'!T$25,'H-32A-WP06 - Debt Service'!T$28/12,0)),"-")</f>
        <v>0</v>
      </c>
      <c r="X321" s="359">
        <f>IFERROR(IF(-SUM(X$21:X320)+X$16&lt;0.000001,0,IF($C321&gt;='H-32A-WP06 - Debt Service'!U$25,'H-32A-WP06 - Debt Service'!U$28/12,0)),"-")</f>
        <v>0</v>
      </c>
      <c r="Y321" s="359">
        <f>IFERROR(IF(-SUM(Y$21:Y320)+Y$16&lt;0.000001,0,IF($C321&gt;='H-32A-WP06 - Debt Service'!W$25,'H-32A-WP06 - Debt Service'!V$28/12,0)),"-")</f>
        <v>0</v>
      </c>
      <c r="Z321" s="359">
        <f>IFERROR(IF(-SUM(Z$21:Z320)+Z$16&lt;0.000001,0,IF($C321&gt;='H-32A-WP06 - Debt Service'!W$25,'H-32A-WP06 - Debt Service'!W$28/12,0)),"-")</f>
        <v>0</v>
      </c>
      <c r="AA321" s="359">
        <f>IFERROR(IF(-SUM(AA$21:AA320)+AA$16&lt;0.000001,0,IF($C321&gt;='H-32A-WP06 - Debt Service'!Y$25,'H-32A-WP06 - Debt Service'!X$28/12,0)),"-")</f>
        <v>0</v>
      </c>
      <c r="AB321" s="359">
        <f>IFERROR(IF(-SUM(AB$21:AB320)+AB$16&lt;0.000001,0,IF($C321&gt;='H-32A-WP06 - Debt Service'!Y$25,'H-32A-WP06 - Debt Service'!Y$28/12,0)),"-")</f>
        <v>0</v>
      </c>
      <c r="AC321" s="359">
        <f>IFERROR(IF(-SUM(AC$21:AC320)+AC$16&lt;0.000001,0,IF($C321&gt;='H-32A-WP06 - Debt Service'!Z$25,'H-32A-WP06 - Debt Service'!Z$28/12,0)),"-")</f>
        <v>0</v>
      </c>
      <c r="AD321" s="359">
        <f>IFERROR(IF(-SUM(AD$21:AD320)+AD$16&lt;0.000001,0,IF($C321&gt;='H-32A-WP06 - Debt Service'!AB$25,'H-32A-WP06 - Debt Service'!AA$28/12,0)),"-")</f>
        <v>0</v>
      </c>
      <c r="AE321" s="359">
        <f>IFERROR(IF(-SUM(AE$21:AE320)+AE$16&lt;0.000001,0,IF($C321&gt;='H-32A-WP06 - Debt Service'!AC$25,'H-32A-WP06 - Debt Service'!AB$28/12,0)),"-")</f>
        <v>0</v>
      </c>
      <c r="AF321" s="359">
        <f>IFERROR(IF(-SUM(AF$21:AF320)+AF$16&lt;0.000001,0,IF($C321&gt;='H-32A-WP06 - Debt Service'!AD$25,'H-32A-WP06 - Debt Service'!AC$28/12,0)),"-")</f>
        <v>0</v>
      </c>
    </row>
    <row r="322" spans="2:32">
      <c r="B322" s="351">
        <f t="shared" si="17"/>
        <v>2044</v>
      </c>
      <c r="C322" s="368">
        <f t="shared" si="19"/>
        <v>52628</v>
      </c>
      <c r="D322" s="368"/>
      <c r="E322" s="359">
        <f>IFERROR(IF(-SUM(E$33:E321)+E$16&lt;0.000001,0,IF($C322&gt;='H-32A-WP06 - Debt Service'!C$25,'H-32A-WP06 - Debt Service'!C$28/12,0)),"-")</f>
        <v>0</v>
      </c>
      <c r="F322" s="359">
        <f>IFERROR(IF(-SUM(F$33:F321)+F$16&lt;0.000001,0,IF($C322&gt;='H-32A-WP06 - Debt Service'!D$25,'H-32A-WP06 - Debt Service'!D$28/12,0)),"-")</f>
        <v>0</v>
      </c>
      <c r="G322" s="359">
        <f>IFERROR(IF(-SUM(G$33:G321)+G$16&lt;0.000001,0,IF($C322&gt;='H-32A-WP06 - Debt Service'!E$25,'H-32A-WP06 - Debt Service'!E$28/12,0)),"-")</f>
        <v>0</v>
      </c>
      <c r="H322" s="359">
        <f>IFERROR(IF(-SUM(H$21:H321)+H$16&lt;0.000001,0,IF($C322&gt;='H-32A-WP06 - Debt Service'!F$25,'H-32A-WP06 - Debt Service'!F$28/12,0)),"-")</f>
        <v>0</v>
      </c>
      <c r="I322" s="359">
        <f>IFERROR(IF(-SUM(I$21:I321)+I$16&lt;0.000001,0,IF($C322&gt;='H-32A-WP06 - Debt Service'!G$25,'H-32A-WP06 - Debt Service'!G$28/12,0)),"-")</f>
        <v>0</v>
      </c>
      <c r="J322" s="359">
        <f>IFERROR(IF(-SUM(J$21:J321)+J$16&lt;0.000001,0,IF($C322&gt;='H-32A-WP06 - Debt Service'!H$25,'H-32A-WP06 - Debt Service'!H$28/12,0)),"-")</f>
        <v>0</v>
      </c>
      <c r="K322" s="359">
        <f>IFERROR(IF(-SUM(K$21:K321)+K$16&lt;0.000001,0,IF($C322&gt;='H-32A-WP06 - Debt Service'!I$25,'H-32A-WP06 - Debt Service'!I$28/12,0)),"-")</f>
        <v>0</v>
      </c>
      <c r="L322" s="359">
        <f>IFERROR(IF(-SUM(L$21:L321)+L$16&lt;0.000001,0,IF($C322&gt;='H-32A-WP06 - Debt Service'!J$25,'H-32A-WP06 - Debt Service'!J$28/12,0)),"-")</f>
        <v>0</v>
      </c>
      <c r="M322" s="359">
        <f>IFERROR(IF(-SUM(M$21:M321)+M$16&lt;0.000001,0,IF($C322&gt;='H-32A-WP06 - Debt Service'!K$25,'H-32A-WP06 - Debt Service'!K$28/12,0)),"-")</f>
        <v>0</v>
      </c>
      <c r="N322" s="359">
        <f>IFERROR(IF(-SUM(N$21:N321)+N$16&lt;0.000001,0,IF($C322&gt;='H-32A-WP06 - Debt Service'!L$25,'H-32A-WP06 - Debt Service'!L$28/12,0)),"-")</f>
        <v>0</v>
      </c>
      <c r="O322" s="359">
        <f>IFERROR(IF(-SUM(O$21:O321)+O$16&lt;0.000001,0,IF($C322&gt;='H-32A-WP06 - Debt Service'!M$25,'H-32A-WP06 - Debt Service'!M$28/12,0)),"-")</f>
        <v>0</v>
      </c>
      <c r="P322" s="359">
        <f>IFERROR(IF(-SUM(P$21:P321)+P$16&lt;0.000001,0,IF($C322&gt;='H-32A-WP06 - Debt Service'!N$25,'H-32A-WP06 - Debt Service'!N$28/12,0)),"-")</f>
        <v>0</v>
      </c>
      <c r="Q322" s="449"/>
      <c r="R322" s="351">
        <f t="shared" si="18"/>
        <v>2044</v>
      </c>
      <c r="S322" s="368">
        <f t="shared" si="20"/>
        <v>52628</v>
      </c>
      <c r="T322" s="368"/>
      <c r="U322" s="359">
        <f>IFERROR(IF(-SUM(U$33:U321)+U$16&lt;0.000001,0,IF($C322&gt;='H-32A-WP06 - Debt Service'!R$25,'H-32A-WP06 - Debt Service'!R$28/12,0)),"-")</f>
        <v>0</v>
      </c>
      <c r="V322" s="359">
        <f>IFERROR(IF(-SUM(V$21:V321)+V$16&lt;0.000001,0,IF($C322&gt;='H-32A-WP06 - Debt Service'!S$25,'H-32A-WP06 - Debt Service'!S$28/12,0)),"-")</f>
        <v>0</v>
      </c>
      <c r="W322" s="359">
        <f>IFERROR(IF(-SUM(W$21:W321)+W$16&lt;0.000001,0,IF($C322&gt;='H-32A-WP06 - Debt Service'!T$25,'H-32A-WP06 - Debt Service'!T$28/12,0)),"-")</f>
        <v>0</v>
      </c>
      <c r="X322" s="359">
        <f>IFERROR(IF(-SUM(X$21:X321)+X$16&lt;0.000001,0,IF($C322&gt;='H-32A-WP06 - Debt Service'!U$25,'H-32A-WP06 - Debt Service'!U$28/12,0)),"-")</f>
        <v>0</v>
      </c>
      <c r="Y322" s="359">
        <f>IFERROR(IF(-SUM(Y$21:Y321)+Y$16&lt;0.000001,0,IF($C322&gt;='H-32A-WP06 - Debt Service'!W$25,'H-32A-WP06 - Debt Service'!V$28/12,0)),"-")</f>
        <v>0</v>
      </c>
      <c r="Z322" s="359">
        <f>IFERROR(IF(-SUM(Z$21:Z321)+Z$16&lt;0.000001,0,IF($C322&gt;='H-32A-WP06 - Debt Service'!W$25,'H-32A-WP06 - Debt Service'!W$28/12,0)),"-")</f>
        <v>0</v>
      </c>
      <c r="AA322" s="359">
        <f>IFERROR(IF(-SUM(AA$21:AA321)+AA$16&lt;0.000001,0,IF($C322&gt;='H-32A-WP06 - Debt Service'!Y$25,'H-32A-WP06 - Debt Service'!X$28/12,0)),"-")</f>
        <v>0</v>
      </c>
      <c r="AB322" s="359">
        <f>IFERROR(IF(-SUM(AB$21:AB321)+AB$16&lt;0.000001,0,IF($C322&gt;='H-32A-WP06 - Debt Service'!Y$25,'H-32A-WP06 - Debt Service'!Y$28/12,0)),"-")</f>
        <v>0</v>
      </c>
      <c r="AC322" s="359">
        <f>IFERROR(IF(-SUM(AC$21:AC321)+AC$16&lt;0.000001,0,IF($C322&gt;='H-32A-WP06 - Debt Service'!Z$25,'H-32A-WP06 - Debt Service'!Z$28/12,0)),"-")</f>
        <v>0</v>
      </c>
      <c r="AD322" s="359">
        <f>IFERROR(IF(-SUM(AD$21:AD321)+AD$16&lt;0.000001,0,IF($C322&gt;='H-32A-WP06 - Debt Service'!AB$25,'H-32A-WP06 - Debt Service'!AA$28/12,0)),"-")</f>
        <v>0</v>
      </c>
      <c r="AE322" s="359">
        <f>IFERROR(IF(-SUM(AE$21:AE321)+AE$16&lt;0.000001,0,IF($C322&gt;='H-32A-WP06 - Debt Service'!AC$25,'H-32A-WP06 - Debt Service'!AB$28/12,0)),"-")</f>
        <v>0</v>
      </c>
      <c r="AF322" s="359">
        <f>IFERROR(IF(-SUM(AF$21:AF321)+AF$16&lt;0.000001,0,IF($C322&gt;='H-32A-WP06 - Debt Service'!AD$25,'H-32A-WP06 - Debt Service'!AC$28/12,0)),"-")</f>
        <v>0</v>
      </c>
    </row>
    <row r="323" spans="2:32">
      <c r="B323" s="351">
        <f t="shared" si="17"/>
        <v>2044</v>
      </c>
      <c r="C323" s="368">
        <f t="shared" si="19"/>
        <v>52657</v>
      </c>
      <c r="D323" s="368"/>
      <c r="E323" s="359">
        <f>IFERROR(IF(-SUM(E$33:E322)+E$16&lt;0.000001,0,IF($C323&gt;='H-32A-WP06 - Debt Service'!C$25,'H-32A-WP06 - Debt Service'!C$28/12,0)),"-")</f>
        <v>0</v>
      </c>
      <c r="F323" s="359">
        <f>IFERROR(IF(-SUM(F$33:F322)+F$16&lt;0.000001,0,IF($C323&gt;='H-32A-WP06 - Debt Service'!D$25,'H-32A-WP06 - Debt Service'!D$28/12,0)),"-")</f>
        <v>0</v>
      </c>
      <c r="G323" s="359">
        <f>IFERROR(IF(-SUM(G$33:G322)+G$16&lt;0.000001,0,IF($C323&gt;='H-32A-WP06 - Debt Service'!E$25,'H-32A-WP06 - Debt Service'!E$28/12,0)),"-")</f>
        <v>0</v>
      </c>
      <c r="H323" s="359">
        <f>IFERROR(IF(-SUM(H$21:H322)+H$16&lt;0.000001,0,IF($C323&gt;='H-32A-WP06 - Debt Service'!F$25,'H-32A-WP06 - Debt Service'!F$28/12,0)),"-")</f>
        <v>0</v>
      </c>
      <c r="I323" s="359">
        <f>IFERROR(IF(-SUM(I$21:I322)+I$16&lt;0.000001,0,IF($C323&gt;='H-32A-WP06 - Debt Service'!G$25,'H-32A-WP06 - Debt Service'!G$28/12,0)),"-")</f>
        <v>0</v>
      </c>
      <c r="J323" s="359">
        <f>IFERROR(IF(-SUM(J$21:J322)+J$16&lt;0.000001,0,IF($C323&gt;='H-32A-WP06 - Debt Service'!H$25,'H-32A-WP06 - Debt Service'!H$28/12,0)),"-")</f>
        <v>0</v>
      </c>
      <c r="K323" s="359">
        <f>IFERROR(IF(-SUM(K$21:K322)+K$16&lt;0.000001,0,IF($C323&gt;='H-32A-WP06 - Debt Service'!I$25,'H-32A-WP06 - Debt Service'!I$28/12,0)),"-")</f>
        <v>0</v>
      </c>
      <c r="L323" s="359">
        <f>IFERROR(IF(-SUM(L$21:L322)+L$16&lt;0.000001,0,IF($C323&gt;='H-32A-WP06 - Debt Service'!J$25,'H-32A-WP06 - Debt Service'!J$28/12,0)),"-")</f>
        <v>0</v>
      </c>
      <c r="M323" s="359">
        <f>IFERROR(IF(-SUM(M$21:M322)+M$16&lt;0.000001,0,IF($C323&gt;='H-32A-WP06 - Debt Service'!K$25,'H-32A-WP06 - Debt Service'!K$28/12,0)),"-")</f>
        <v>0</v>
      </c>
      <c r="N323" s="359">
        <f>IFERROR(IF(-SUM(N$21:N322)+N$16&lt;0.000001,0,IF($C323&gt;='H-32A-WP06 - Debt Service'!L$25,'H-32A-WP06 - Debt Service'!L$28/12,0)),"-")</f>
        <v>0</v>
      </c>
      <c r="O323" s="359">
        <f>IFERROR(IF(-SUM(O$21:O322)+O$16&lt;0.000001,0,IF($C323&gt;='H-32A-WP06 - Debt Service'!M$25,'H-32A-WP06 - Debt Service'!M$28/12,0)),"-")</f>
        <v>0</v>
      </c>
      <c r="P323" s="359">
        <f>IFERROR(IF(-SUM(P$21:P322)+P$16&lt;0.000001,0,IF($C323&gt;='H-32A-WP06 - Debt Service'!N$25,'H-32A-WP06 - Debt Service'!N$28/12,0)),"-")</f>
        <v>0</v>
      </c>
      <c r="Q323" s="449"/>
      <c r="R323" s="351">
        <f t="shared" si="18"/>
        <v>2044</v>
      </c>
      <c r="S323" s="368">
        <f t="shared" si="20"/>
        <v>52657</v>
      </c>
      <c r="T323" s="368"/>
      <c r="U323" s="359">
        <f>IFERROR(IF(-SUM(U$33:U322)+U$16&lt;0.000001,0,IF($C323&gt;='H-32A-WP06 - Debt Service'!R$25,'H-32A-WP06 - Debt Service'!R$28/12,0)),"-")</f>
        <v>0</v>
      </c>
      <c r="V323" s="359">
        <f>IFERROR(IF(-SUM(V$21:V322)+V$16&lt;0.000001,0,IF($C323&gt;='H-32A-WP06 - Debt Service'!S$25,'H-32A-WP06 - Debt Service'!S$28/12,0)),"-")</f>
        <v>0</v>
      </c>
      <c r="W323" s="359">
        <f>IFERROR(IF(-SUM(W$21:W322)+W$16&lt;0.000001,0,IF($C323&gt;='H-32A-WP06 - Debt Service'!T$25,'H-32A-WP06 - Debt Service'!T$28/12,0)),"-")</f>
        <v>0</v>
      </c>
      <c r="X323" s="359">
        <f>IFERROR(IF(-SUM(X$21:X322)+X$16&lt;0.000001,0,IF($C323&gt;='H-32A-WP06 - Debt Service'!U$25,'H-32A-WP06 - Debt Service'!U$28/12,0)),"-")</f>
        <v>0</v>
      </c>
      <c r="Y323" s="359">
        <f>IFERROR(IF(-SUM(Y$21:Y322)+Y$16&lt;0.000001,0,IF($C323&gt;='H-32A-WP06 - Debt Service'!W$25,'H-32A-WP06 - Debt Service'!V$28/12,0)),"-")</f>
        <v>0</v>
      </c>
      <c r="Z323" s="359">
        <f>IFERROR(IF(-SUM(Z$21:Z322)+Z$16&lt;0.000001,0,IF($C323&gt;='H-32A-WP06 - Debt Service'!W$25,'H-32A-WP06 - Debt Service'!W$28/12,0)),"-")</f>
        <v>0</v>
      </c>
      <c r="AA323" s="359">
        <f>IFERROR(IF(-SUM(AA$21:AA322)+AA$16&lt;0.000001,0,IF($C323&gt;='H-32A-WP06 - Debt Service'!Y$25,'H-32A-WP06 - Debt Service'!X$28/12,0)),"-")</f>
        <v>0</v>
      </c>
      <c r="AB323" s="359">
        <f>IFERROR(IF(-SUM(AB$21:AB322)+AB$16&lt;0.000001,0,IF($C323&gt;='H-32A-WP06 - Debt Service'!Y$25,'H-32A-WP06 - Debt Service'!Y$28/12,0)),"-")</f>
        <v>0</v>
      </c>
      <c r="AC323" s="359">
        <f>IFERROR(IF(-SUM(AC$21:AC322)+AC$16&lt;0.000001,0,IF($C323&gt;='H-32A-WP06 - Debt Service'!Z$25,'H-32A-WP06 - Debt Service'!Z$28/12,0)),"-")</f>
        <v>0</v>
      </c>
      <c r="AD323" s="359">
        <f>IFERROR(IF(-SUM(AD$21:AD322)+AD$16&lt;0.000001,0,IF($C323&gt;='H-32A-WP06 - Debt Service'!AB$25,'H-32A-WP06 - Debt Service'!AA$28/12,0)),"-")</f>
        <v>0</v>
      </c>
      <c r="AE323" s="359">
        <f>IFERROR(IF(-SUM(AE$21:AE322)+AE$16&lt;0.000001,0,IF($C323&gt;='H-32A-WP06 - Debt Service'!AC$25,'H-32A-WP06 - Debt Service'!AB$28/12,0)),"-")</f>
        <v>0</v>
      </c>
      <c r="AF323" s="359">
        <f>IFERROR(IF(-SUM(AF$21:AF322)+AF$16&lt;0.000001,0,IF($C323&gt;='H-32A-WP06 - Debt Service'!AD$25,'H-32A-WP06 - Debt Service'!AC$28/12,0)),"-")</f>
        <v>0</v>
      </c>
    </row>
    <row r="324" spans="2:32">
      <c r="B324" s="351">
        <f t="shared" si="17"/>
        <v>2044</v>
      </c>
      <c r="C324" s="368">
        <f t="shared" si="19"/>
        <v>52688</v>
      </c>
      <c r="D324" s="368"/>
      <c r="E324" s="359">
        <f>IFERROR(IF(-SUM(E$33:E323)+E$16&lt;0.000001,0,IF($C324&gt;='H-32A-WP06 - Debt Service'!C$25,'H-32A-WP06 - Debt Service'!C$28/12,0)),"-")</f>
        <v>0</v>
      </c>
      <c r="F324" s="359">
        <f>IFERROR(IF(-SUM(F$33:F323)+F$16&lt;0.000001,0,IF($C324&gt;='H-32A-WP06 - Debt Service'!D$25,'H-32A-WP06 - Debt Service'!D$28/12,0)),"-")</f>
        <v>0</v>
      </c>
      <c r="G324" s="359">
        <f>IFERROR(IF(-SUM(G$33:G323)+G$16&lt;0.000001,0,IF($C324&gt;='H-32A-WP06 - Debt Service'!E$25,'H-32A-WP06 - Debt Service'!E$28/12,0)),"-")</f>
        <v>0</v>
      </c>
      <c r="H324" s="359">
        <f>IFERROR(IF(-SUM(H$21:H323)+H$16&lt;0.000001,0,IF($C324&gt;='H-32A-WP06 - Debt Service'!F$25,'H-32A-WP06 - Debt Service'!F$28/12,0)),"-")</f>
        <v>0</v>
      </c>
      <c r="I324" s="359">
        <f>IFERROR(IF(-SUM(I$21:I323)+I$16&lt;0.000001,0,IF($C324&gt;='H-32A-WP06 - Debt Service'!G$25,'H-32A-WP06 - Debt Service'!G$28/12,0)),"-")</f>
        <v>0</v>
      </c>
      <c r="J324" s="359">
        <f>IFERROR(IF(-SUM(J$21:J323)+J$16&lt;0.000001,0,IF($C324&gt;='H-32A-WP06 - Debt Service'!H$25,'H-32A-WP06 - Debt Service'!H$28/12,0)),"-")</f>
        <v>0</v>
      </c>
      <c r="K324" s="359">
        <f>IFERROR(IF(-SUM(K$21:K323)+K$16&lt;0.000001,0,IF($C324&gt;='H-32A-WP06 - Debt Service'!I$25,'H-32A-WP06 - Debt Service'!I$28/12,0)),"-")</f>
        <v>0</v>
      </c>
      <c r="L324" s="359">
        <f>IFERROR(IF(-SUM(L$21:L323)+L$16&lt;0.000001,0,IF($C324&gt;='H-32A-WP06 - Debt Service'!J$25,'H-32A-WP06 - Debt Service'!J$28/12,0)),"-")</f>
        <v>0</v>
      </c>
      <c r="M324" s="359">
        <f>IFERROR(IF(-SUM(M$21:M323)+M$16&lt;0.000001,0,IF($C324&gt;='H-32A-WP06 - Debt Service'!K$25,'H-32A-WP06 - Debt Service'!K$28/12,0)),"-")</f>
        <v>0</v>
      </c>
      <c r="N324" s="359">
        <f>IFERROR(IF(-SUM(N$21:N323)+N$16&lt;0.000001,0,IF($C324&gt;='H-32A-WP06 - Debt Service'!L$25,'H-32A-WP06 - Debt Service'!L$28/12,0)),"-")</f>
        <v>0</v>
      </c>
      <c r="O324" s="359">
        <f>IFERROR(IF(-SUM(O$21:O323)+O$16&lt;0.000001,0,IF($C324&gt;='H-32A-WP06 - Debt Service'!M$25,'H-32A-WP06 - Debt Service'!M$28/12,0)),"-")</f>
        <v>0</v>
      </c>
      <c r="P324" s="359">
        <f>IFERROR(IF(-SUM(P$21:P323)+P$16&lt;0.000001,0,IF($C324&gt;='H-32A-WP06 - Debt Service'!N$25,'H-32A-WP06 - Debt Service'!N$28/12,0)),"-")</f>
        <v>0</v>
      </c>
      <c r="Q324" s="449"/>
      <c r="R324" s="351">
        <f t="shared" si="18"/>
        <v>2044</v>
      </c>
      <c r="S324" s="368">
        <f t="shared" si="20"/>
        <v>52688</v>
      </c>
      <c r="T324" s="368"/>
      <c r="U324" s="359">
        <f>IFERROR(IF(-SUM(U$33:U323)+U$16&lt;0.000001,0,IF($C324&gt;='H-32A-WP06 - Debt Service'!R$25,'H-32A-WP06 - Debt Service'!R$28/12,0)),"-")</f>
        <v>0</v>
      </c>
      <c r="V324" s="359">
        <f>IFERROR(IF(-SUM(V$21:V323)+V$16&lt;0.000001,0,IF($C324&gt;='H-32A-WP06 - Debt Service'!S$25,'H-32A-WP06 - Debt Service'!S$28/12,0)),"-")</f>
        <v>0</v>
      </c>
      <c r="W324" s="359">
        <f>IFERROR(IF(-SUM(W$21:W323)+W$16&lt;0.000001,0,IF($C324&gt;='H-32A-WP06 - Debt Service'!T$25,'H-32A-WP06 - Debt Service'!T$28/12,0)),"-")</f>
        <v>0</v>
      </c>
      <c r="X324" s="359">
        <f>IFERROR(IF(-SUM(X$21:X323)+X$16&lt;0.000001,0,IF($C324&gt;='H-32A-WP06 - Debt Service'!U$25,'H-32A-WP06 - Debt Service'!U$28/12,0)),"-")</f>
        <v>0</v>
      </c>
      <c r="Y324" s="359">
        <f>IFERROR(IF(-SUM(Y$21:Y323)+Y$16&lt;0.000001,0,IF($C324&gt;='H-32A-WP06 - Debt Service'!W$25,'H-32A-WP06 - Debt Service'!V$28/12,0)),"-")</f>
        <v>0</v>
      </c>
      <c r="Z324" s="359">
        <f>IFERROR(IF(-SUM(Z$21:Z323)+Z$16&lt;0.000001,0,IF($C324&gt;='H-32A-WP06 - Debt Service'!W$25,'H-32A-WP06 - Debt Service'!W$28/12,0)),"-")</f>
        <v>0</v>
      </c>
      <c r="AA324" s="359">
        <f>IFERROR(IF(-SUM(AA$21:AA323)+AA$16&lt;0.000001,0,IF($C324&gt;='H-32A-WP06 - Debt Service'!Y$25,'H-32A-WP06 - Debt Service'!X$28/12,0)),"-")</f>
        <v>0</v>
      </c>
      <c r="AB324" s="359">
        <f>IFERROR(IF(-SUM(AB$21:AB323)+AB$16&lt;0.000001,0,IF($C324&gt;='H-32A-WP06 - Debt Service'!Y$25,'H-32A-WP06 - Debt Service'!Y$28/12,0)),"-")</f>
        <v>0</v>
      </c>
      <c r="AC324" s="359">
        <f>IFERROR(IF(-SUM(AC$21:AC323)+AC$16&lt;0.000001,0,IF($C324&gt;='H-32A-WP06 - Debt Service'!Z$25,'H-32A-WP06 - Debt Service'!Z$28/12,0)),"-")</f>
        <v>0</v>
      </c>
      <c r="AD324" s="359">
        <f>IFERROR(IF(-SUM(AD$21:AD323)+AD$16&lt;0.000001,0,IF($C324&gt;='H-32A-WP06 - Debt Service'!AB$25,'H-32A-WP06 - Debt Service'!AA$28/12,0)),"-")</f>
        <v>0</v>
      </c>
      <c r="AE324" s="359">
        <f>IFERROR(IF(-SUM(AE$21:AE323)+AE$16&lt;0.000001,0,IF($C324&gt;='H-32A-WP06 - Debt Service'!AC$25,'H-32A-WP06 - Debt Service'!AB$28/12,0)),"-")</f>
        <v>0</v>
      </c>
      <c r="AF324" s="359">
        <f>IFERROR(IF(-SUM(AF$21:AF323)+AF$16&lt;0.000001,0,IF($C324&gt;='H-32A-WP06 - Debt Service'!AD$25,'H-32A-WP06 - Debt Service'!AC$28/12,0)),"-")</f>
        <v>0</v>
      </c>
    </row>
    <row r="325" spans="2:32">
      <c r="B325" s="351">
        <f t="shared" si="17"/>
        <v>2044</v>
      </c>
      <c r="C325" s="368">
        <f t="shared" si="19"/>
        <v>52718</v>
      </c>
      <c r="D325" s="368"/>
      <c r="E325" s="359">
        <f>IFERROR(IF(-SUM(E$33:E324)+E$16&lt;0.000001,0,IF($C325&gt;='H-32A-WP06 - Debt Service'!C$25,'H-32A-WP06 - Debt Service'!C$28/12,0)),"-")</f>
        <v>0</v>
      </c>
      <c r="F325" s="359">
        <f>IFERROR(IF(-SUM(F$33:F324)+F$16&lt;0.000001,0,IF($C325&gt;='H-32A-WP06 - Debt Service'!D$25,'H-32A-WP06 - Debt Service'!D$28/12,0)),"-")</f>
        <v>0</v>
      </c>
      <c r="G325" s="359">
        <f>IFERROR(IF(-SUM(G$33:G324)+G$16&lt;0.000001,0,IF($C325&gt;='H-32A-WP06 - Debt Service'!E$25,'H-32A-WP06 - Debt Service'!E$28/12,0)),"-")</f>
        <v>0</v>
      </c>
      <c r="H325" s="359">
        <f>IFERROR(IF(-SUM(H$21:H324)+H$16&lt;0.000001,0,IF($C325&gt;='H-32A-WP06 - Debt Service'!F$25,'H-32A-WP06 - Debt Service'!F$28/12,0)),"-")</f>
        <v>0</v>
      </c>
      <c r="I325" s="359">
        <f>IFERROR(IF(-SUM(I$21:I324)+I$16&lt;0.000001,0,IF($C325&gt;='H-32A-WP06 - Debt Service'!G$25,'H-32A-WP06 - Debt Service'!G$28/12,0)),"-")</f>
        <v>0</v>
      </c>
      <c r="J325" s="359">
        <f>IFERROR(IF(-SUM(J$21:J324)+J$16&lt;0.000001,0,IF($C325&gt;='H-32A-WP06 - Debt Service'!H$25,'H-32A-WP06 - Debt Service'!H$28/12,0)),"-")</f>
        <v>0</v>
      </c>
      <c r="K325" s="359">
        <f>IFERROR(IF(-SUM(K$21:K324)+K$16&lt;0.000001,0,IF($C325&gt;='H-32A-WP06 - Debt Service'!I$25,'H-32A-WP06 - Debt Service'!I$28/12,0)),"-")</f>
        <v>0</v>
      </c>
      <c r="L325" s="359">
        <f>IFERROR(IF(-SUM(L$21:L324)+L$16&lt;0.000001,0,IF($C325&gt;='H-32A-WP06 - Debt Service'!J$25,'H-32A-WP06 - Debt Service'!J$28/12,0)),"-")</f>
        <v>0</v>
      </c>
      <c r="M325" s="359">
        <f>IFERROR(IF(-SUM(M$21:M324)+M$16&lt;0.000001,0,IF($C325&gt;='H-32A-WP06 - Debt Service'!K$25,'H-32A-WP06 - Debt Service'!K$28/12,0)),"-")</f>
        <v>0</v>
      </c>
      <c r="N325" s="359">
        <f>IFERROR(IF(-SUM(N$21:N324)+N$16&lt;0.000001,0,IF($C325&gt;='H-32A-WP06 - Debt Service'!L$25,'H-32A-WP06 - Debt Service'!L$28/12,0)),"-")</f>
        <v>0</v>
      </c>
      <c r="O325" s="359">
        <f>IFERROR(IF(-SUM(O$21:O324)+O$16&lt;0.000001,0,IF($C325&gt;='H-32A-WP06 - Debt Service'!M$25,'H-32A-WP06 - Debt Service'!M$28/12,0)),"-")</f>
        <v>0</v>
      </c>
      <c r="P325" s="359">
        <f>IFERROR(IF(-SUM(P$21:P324)+P$16&lt;0.000001,0,IF($C325&gt;='H-32A-WP06 - Debt Service'!N$25,'H-32A-WP06 - Debt Service'!N$28/12,0)),"-")</f>
        <v>0</v>
      </c>
      <c r="Q325" s="449"/>
      <c r="R325" s="351">
        <f t="shared" si="18"/>
        <v>2044</v>
      </c>
      <c r="S325" s="368">
        <f t="shared" si="20"/>
        <v>52718</v>
      </c>
      <c r="T325" s="368"/>
      <c r="U325" s="359">
        <f>IFERROR(IF(-SUM(U$33:U324)+U$16&lt;0.000001,0,IF($C325&gt;='H-32A-WP06 - Debt Service'!R$25,'H-32A-WP06 - Debt Service'!R$28/12,0)),"-")</f>
        <v>0</v>
      </c>
      <c r="V325" s="359">
        <f>IFERROR(IF(-SUM(V$21:V324)+V$16&lt;0.000001,0,IF($C325&gt;='H-32A-WP06 - Debt Service'!S$25,'H-32A-WP06 - Debt Service'!S$28/12,0)),"-")</f>
        <v>0</v>
      </c>
      <c r="W325" s="359">
        <f>IFERROR(IF(-SUM(W$21:W324)+W$16&lt;0.000001,0,IF($C325&gt;='H-32A-WP06 - Debt Service'!T$25,'H-32A-WP06 - Debt Service'!T$28/12,0)),"-")</f>
        <v>0</v>
      </c>
      <c r="X325" s="359">
        <f>IFERROR(IF(-SUM(X$21:X324)+X$16&lt;0.000001,0,IF($C325&gt;='H-32A-WP06 - Debt Service'!U$25,'H-32A-WP06 - Debt Service'!U$28/12,0)),"-")</f>
        <v>0</v>
      </c>
      <c r="Y325" s="359">
        <f>IFERROR(IF(-SUM(Y$21:Y324)+Y$16&lt;0.000001,0,IF($C325&gt;='H-32A-WP06 - Debt Service'!W$25,'H-32A-WP06 - Debt Service'!V$28/12,0)),"-")</f>
        <v>0</v>
      </c>
      <c r="Z325" s="359">
        <f>IFERROR(IF(-SUM(Z$21:Z324)+Z$16&lt;0.000001,0,IF($C325&gt;='H-32A-WP06 - Debt Service'!W$25,'H-32A-WP06 - Debt Service'!W$28/12,0)),"-")</f>
        <v>0</v>
      </c>
      <c r="AA325" s="359">
        <f>IFERROR(IF(-SUM(AA$21:AA324)+AA$16&lt;0.000001,0,IF($C325&gt;='H-32A-WP06 - Debt Service'!Y$25,'H-32A-WP06 - Debt Service'!X$28/12,0)),"-")</f>
        <v>0</v>
      </c>
      <c r="AB325" s="359">
        <f>IFERROR(IF(-SUM(AB$21:AB324)+AB$16&lt;0.000001,0,IF($C325&gt;='H-32A-WP06 - Debt Service'!Y$25,'H-32A-WP06 - Debt Service'!Y$28/12,0)),"-")</f>
        <v>0</v>
      </c>
      <c r="AC325" s="359">
        <f>IFERROR(IF(-SUM(AC$21:AC324)+AC$16&lt;0.000001,0,IF($C325&gt;='H-32A-WP06 - Debt Service'!Z$25,'H-32A-WP06 - Debt Service'!Z$28/12,0)),"-")</f>
        <v>0</v>
      </c>
      <c r="AD325" s="359">
        <f>IFERROR(IF(-SUM(AD$21:AD324)+AD$16&lt;0.000001,0,IF($C325&gt;='H-32A-WP06 - Debt Service'!AB$25,'H-32A-WP06 - Debt Service'!AA$28/12,0)),"-")</f>
        <v>0</v>
      </c>
      <c r="AE325" s="359">
        <f>IFERROR(IF(-SUM(AE$21:AE324)+AE$16&lt;0.000001,0,IF($C325&gt;='H-32A-WP06 - Debt Service'!AC$25,'H-32A-WP06 - Debt Service'!AB$28/12,0)),"-")</f>
        <v>0</v>
      </c>
      <c r="AF325" s="359">
        <f>IFERROR(IF(-SUM(AF$21:AF324)+AF$16&lt;0.000001,0,IF($C325&gt;='H-32A-WP06 - Debt Service'!AD$25,'H-32A-WP06 - Debt Service'!AC$28/12,0)),"-")</f>
        <v>0</v>
      </c>
    </row>
    <row r="326" spans="2:32">
      <c r="B326" s="351">
        <f t="shared" si="17"/>
        <v>2044</v>
      </c>
      <c r="C326" s="368">
        <f t="shared" si="19"/>
        <v>52749</v>
      </c>
      <c r="D326" s="368"/>
      <c r="E326" s="359">
        <f>IFERROR(IF(-SUM(E$33:E325)+E$16&lt;0.000001,0,IF($C326&gt;='H-32A-WP06 - Debt Service'!C$25,'H-32A-WP06 - Debt Service'!C$28/12,0)),"-")</f>
        <v>0</v>
      </c>
      <c r="F326" s="359">
        <f>IFERROR(IF(-SUM(F$33:F325)+F$16&lt;0.000001,0,IF($C326&gt;='H-32A-WP06 - Debt Service'!D$25,'H-32A-WP06 - Debt Service'!D$28/12,0)),"-")</f>
        <v>0</v>
      </c>
      <c r="G326" s="359">
        <f>IFERROR(IF(-SUM(G$33:G325)+G$16&lt;0.000001,0,IF($C326&gt;='H-32A-WP06 - Debt Service'!E$25,'H-32A-WP06 - Debt Service'!E$28/12,0)),"-")</f>
        <v>0</v>
      </c>
      <c r="H326" s="359">
        <f>IFERROR(IF(-SUM(H$21:H325)+H$16&lt;0.000001,0,IF($C326&gt;='H-32A-WP06 - Debt Service'!F$25,'H-32A-WP06 - Debt Service'!F$28/12,0)),"-")</f>
        <v>0</v>
      </c>
      <c r="I326" s="359">
        <f>IFERROR(IF(-SUM(I$21:I325)+I$16&lt;0.000001,0,IF($C326&gt;='H-32A-WP06 - Debt Service'!G$25,'H-32A-WP06 - Debt Service'!G$28/12,0)),"-")</f>
        <v>0</v>
      </c>
      <c r="J326" s="359">
        <f>IFERROR(IF(-SUM(J$21:J325)+J$16&lt;0.000001,0,IF($C326&gt;='H-32A-WP06 - Debt Service'!H$25,'H-32A-WP06 - Debt Service'!H$28/12,0)),"-")</f>
        <v>0</v>
      </c>
      <c r="K326" s="359">
        <f>IFERROR(IF(-SUM(K$21:K325)+K$16&lt;0.000001,0,IF($C326&gt;='H-32A-WP06 - Debt Service'!I$25,'H-32A-WP06 - Debt Service'!I$28/12,0)),"-")</f>
        <v>0</v>
      </c>
      <c r="L326" s="359">
        <f>IFERROR(IF(-SUM(L$21:L325)+L$16&lt;0.000001,0,IF($C326&gt;='H-32A-WP06 - Debt Service'!J$25,'H-32A-WP06 - Debt Service'!J$28/12,0)),"-")</f>
        <v>0</v>
      </c>
      <c r="M326" s="359">
        <f>IFERROR(IF(-SUM(M$21:M325)+M$16&lt;0.000001,0,IF($C326&gt;='H-32A-WP06 - Debt Service'!K$25,'H-32A-WP06 - Debt Service'!K$28/12,0)),"-")</f>
        <v>0</v>
      </c>
      <c r="N326" s="359">
        <f>IFERROR(IF(-SUM(N$21:N325)+N$16&lt;0.000001,0,IF($C326&gt;='H-32A-WP06 - Debt Service'!L$25,'H-32A-WP06 - Debt Service'!L$28/12,0)),"-")</f>
        <v>0</v>
      </c>
      <c r="O326" s="359">
        <f>IFERROR(IF(-SUM(O$21:O325)+O$16&lt;0.000001,0,IF($C326&gt;='H-32A-WP06 - Debt Service'!M$25,'H-32A-WP06 - Debt Service'!M$28/12,0)),"-")</f>
        <v>0</v>
      </c>
      <c r="P326" s="359">
        <f>IFERROR(IF(-SUM(P$21:P325)+P$16&lt;0.000001,0,IF($C326&gt;='H-32A-WP06 - Debt Service'!N$25,'H-32A-WP06 - Debt Service'!N$28/12,0)),"-")</f>
        <v>0</v>
      </c>
      <c r="Q326" s="449"/>
      <c r="R326" s="351">
        <f t="shared" si="18"/>
        <v>2044</v>
      </c>
      <c r="S326" s="368">
        <f t="shared" si="20"/>
        <v>52749</v>
      </c>
      <c r="T326" s="368"/>
      <c r="U326" s="359">
        <f>IFERROR(IF(-SUM(U$33:U325)+U$16&lt;0.000001,0,IF($C326&gt;='H-32A-WP06 - Debt Service'!R$25,'H-32A-WP06 - Debt Service'!R$28/12,0)),"-")</f>
        <v>0</v>
      </c>
      <c r="V326" s="359">
        <f>IFERROR(IF(-SUM(V$21:V325)+V$16&lt;0.000001,0,IF($C326&gt;='H-32A-WP06 - Debt Service'!S$25,'H-32A-WP06 - Debt Service'!S$28/12,0)),"-")</f>
        <v>0</v>
      </c>
      <c r="W326" s="359">
        <f>IFERROR(IF(-SUM(W$21:W325)+W$16&lt;0.000001,0,IF($C326&gt;='H-32A-WP06 - Debt Service'!T$25,'H-32A-WP06 - Debt Service'!T$28/12,0)),"-")</f>
        <v>0</v>
      </c>
      <c r="X326" s="359">
        <f>IFERROR(IF(-SUM(X$21:X325)+X$16&lt;0.000001,0,IF($C326&gt;='H-32A-WP06 - Debt Service'!U$25,'H-32A-WP06 - Debt Service'!U$28/12,0)),"-")</f>
        <v>0</v>
      </c>
      <c r="Y326" s="359">
        <f>IFERROR(IF(-SUM(Y$21:Y325)+Y$16&lt;0.000001,0,IF($C326&gt;='H-32A-WP06 - Debt Service'!W$25,'H-32A-WP06 - Debt Service'!V$28/12,0)),"-")</f>
        <v>0</v>
      </c>
      <c r="Z326" s="359">
        <f>IFERROR(IF(-SUM(Z$21:Z325)+Z$16&lt;0.000001,0,IF($C326&gt;='H-32A-WP06 - Debt Service'!W$25,'H-32A-WP06 - Debt Service'!W$28/12,0)),"-")</f>
        <v>0</v>
      </c>
      <c r="AA326" s="359">
        <f>IFERROR(IF(-SUM(AA$21:AA325)+AA$16&lt;0.000001,0,IF($C326&gt;='H-32A-WP06 - Debt Service'!Y$25,'H-32A-WP06 - Debt Service'!X$28/12,0)),"-")</f>
        <v>0</v>
      </c>
      <c r="AB326" s="359">
        <f>IFERROR(IF(-SUM(AB$21:AB325)+AB$16&lt;0.000001,0,IF($C326&gt;='H-32A-WP06 - Debt Service'!Y$25,'H-32A-WP06 - Debt Service'!Y$28/12,0)),"-")</f>
        <v>0</v>
      </c>
      <c r="AC326" s="359">
        <f>IFERROR(IF(-SUM(AC$21:AC325)+AC$16&lt;0.000001,0,IF($C326&gt;='H-32A-WP06 - Debt Service'!Z$25,'H-32A-WP06 - Debt Service'!Z$28/12,0)),"-")</f>
        <v>0</v>
      </c>
      <c r="AD326" s="359">
        <f>IFERROR(IF(-SUM(AD$21:AD325)+AD$16&lt;0.000001,0,IF($C326&gt;='H-32A-WP06 - Debt Service'!AB$25,'H-32A-WP06 - Debt Service'!AA$28/12,0)),"-")</f>
        <v>0</v>
      </c>
      <c r="AE326" s="359">
        <f>IFERROR(IF(-SUM(AE$21:AE325)+AE$16&lt;0.000001,0,IF($C326&gt;='H-32A-WP06 - Debt Service'!AC$25,'H-32A-WP06 - Debt Service'!AB$28/12,0)),"-")</f>
        <v>0</v>
      </c>
      <c r="AF326" s="359">
        <f>IFERROR(IF(-SUM(AF$21:AF325)+AF$16&lt;0.000001,0,IF($C326&gt;='H-32A-WP06 - Debt Service'!AD$25,'H-32A-WP06 - Debt Service'!AC$28/12,0)),"-")</f>
        <v>0</v>
      </c>
    </row>
    <row r="327" spans="2:32">
      <c r="B327" s="351">
        <f t="shared" si="17"/>
        <v>2044</v>
      </c>
      <c r="C327" s="368">
        <f t="shared" si="19"/>
        <v>52779</v>
      </c>
      <c r="D327" s="368"/>
      <c r="E327" s="359">
        <f>IFERROR(IF(-SUM(E$33:E326)+E$16&lt;0.000001,0,IF($C327&gt;='H-32A-WP06 - Debt Service'!C$25,'H-32A-WP06 - Debt Service'!C$28/12,0)),"-")</f>
        <v>0</v>
      </c>
      <c r="F327" s="359">
        <f>IFERROR(IF(-SUM(F$33:F326)+F$16&lt;0.000001,0,IF($C327&gt;='H-32A-WP06 - Debt Service'!D$25,'H-32A-WP06 - Debt Service'!D$28/12,0)),"-")</f>
        <v>0</v>
      </c>
      <c r="G327" s="359">
        <f>IFERROR(IF(-SUM(G$33:G326)+G$16&lt;0.000001,0,IF($C327&gt;='H-32A-WP06 - Debt Service'!E$25,'H-32A-WP06 - Debt Service'!E$28/12,0)),"-")</f>
        <v>0</v>
      </c>
      <c r="H327" s="359">
        <f>IFERROR(IF(-SUM(H$21:H326)+H$16&lt;0.000001,0,IF($C327&gt;='H-32A-WP06 - Debt Service'!F$25,'H-32A-WP06 - Debt Service'!F$28/12,0)),"-")</f>
        <v>0</v>
      </c>
      <c r="I327" s="359">
        <f>IFERROR(IF(-SUM(I$21:I326)+I$16&lt;0.000001,0,IF($C327&gt;='H-32A-WP06 - Debt Service'!G$25,'H-32A-WP06 - Debt Service'!G$28/12,0)),"-")</f>
        <v>0</v>
      </c>
      <c r="J327" s="359">
        <f>IFERROR(IF(-SUM(J$21:J326)+J$16&lt;0.000001,0,IF($C327&gt;='H-32A-WP06 - Debt Service'!H$25,'H-32A-WP06 - Debt Service'!H$28/12,0)),"-")</f>
        <v>0</v>
      </c>
      <c r="K327" s="359">
        <f>IFERROR(IF(-SUM(K$21:K326)+K$16&lt;0.000001,0,IF($C327&gt;='H-32A-WP06 - Debt Service'!I$25,'H-32A-WP06 - Debt Service'!I$28/12,0)),"-")</f>
        <v>0</v>
      </c>
      <c r="L327" s="359">
        <f>IFERROR(IF(-SUM(L$21:L326)+L$16&lt;0.000001,0,IF($C327&gt;='H-32A-WP06 - Debt Service'!J$25,'H-32A-WP06 - Debt Service'!J$28/12,0)),"-")</f>
        <v>0</v>
      </c>
      <c r="M327" s="359">
        <f>IFERROR(IF(-SUM(M$21:M326)+M$16&lt;0.000001,0,IF($C327&gt;='H-32A-WP06 - Debt Service'!K$25,'H-32A-WP06 - Debt Service'!K$28/12,0)),"-")</f>
        <v>0</v>
      </c>
      <c r="N327" s="359">
        <f>IFERROR(IF(-SUM(N$21:N326)+N$16&lt;0.000001,0,IF($C327&gt;='H-32A-WP06 - Debt Service'!L$25,'H-32A-WP06 - Debt Service'!L$28/12,0)),"-")</f>
        <v>0</v>
      </c>
      <c r="O327" s="359">
        <f>IFERROR(IF(-SUM(O$21:O326)+O$16&lt;0.000001,0,IF($C327&gt;='H-32A-WP06 - Debt Service'!M$25,'H-32A-WP06 - Debt Service'!M$28/12,0)),"-")</f>
        <v>0</v>
      </c>
      <c r="P327" s="359">
        <f>IFERROR(IF(-SUM(P$21:P326)+P$16&lt;0.000001,0,IF($C327&gt;='H-32A-WP06 - Debt Service'!N$25,'H-32A-WP06 - Debt Service'!N$28/12,0)),"-")</f>
        <v>0</v>
      </c>
      <c r="Q327" s="449"/>
      <c r="R327" s="351">
        <f t="shared" si="18"/>
        <v>2044</v>
      </c>
      <c r="S327" s="368">
        <f t="shared" si="20"/>
        <v>52779</v>
      </c>
      <c r="T327" s="368"/>
      <c r="U327" s="359">
        <f>IFERROR(IF(-SUM(U$33:U326)+U$16&lt;0.000001,0,IF($C327&gt;='H-32A-WP06 - Debt Service'!R$25,'H-32A-WP06 - Debt Service'!R$28/12,0)),"-")</f>
        <v>0</v>
      </c>
      <c r="V327" s="359">
        <f>IFERROR(IF(-SUM(V$21:V326)+V$16&lt;0.000001,0,IF($C327&gt;='H-32A-WP06 - Debt Service'!S$25,'H-32A-WP06 - Debt Service'!S$28/12,0)),"-")</f>
        <v>0</v>
      </c>
      <c r="W327" s="359">
        <f>IFERROR(IF(-SUM(W$21:W326)+W$16&lt;0.000001,0,IF($C327&gt;='H-32A-WP06 - Debt Service'!T$25,'H-32A-WP06 - Debt Service'!T$28/12,0)),"-")</f>
        <v>0</v>
      </c>
      <c r="X327" s="359">
        <f>IFERROR(IF(-SUM(X$21:X326)+X$16&lt;0.000001,0,IF($C327&gt;='H-32A-WP06 - Debt Service'!U$25,'H-32A-WP06 - Debt Service'!U$28/12,0)),"-")</f>
        <v>0</v>
      </c>
      <c r="Y327" s="359">
        <f>IFERROR(IF(-SUM(Y$21:Y326)+Y$16&lt;0.000001,0,IF($C327&gt;='H-32A-WP06 - Debt Service'!W$25,'H-32A-WP06 - Debt Service'!V$28/12,0)),"-")</f>
        <v>0</v>
      </c>
      <c r="Z327" s="359">
        <f>IFERROR(IF(-SUM(Z$21:Z326)+Z$16&lt;0.000001,0,IF($C327&gt;='H-32A-WP06 - Debt Service'!W$25,'H-32A-WP06 - Debt Service'!W$28/12,0)),"-")</f>
        <v>0</v>
      </c>
      <c r="AA327" s="359">
        <f>IFERROR(IF(-SUM(AA$21:AA326)+AA$16&lt;0.000001,0,IF($C327&gt;='H-32A-WP06 - Debt Service'!Y$25,'H-32A-WP06 - Debt Service'!X$28/12,0)),"-")</f>
        <v>0</v>
      </c>
      <c r="AB327" s="359">
        <f>IFERROR(IF(-SUM(AB$21:AB326)+AB$16&lt;0.000001,0,IF($C327&gt;='H-32A-WP06 - Debt Service'!Y$25,'H-32A-WP06 - Debt Service'!Y$28/12,0)),"-")</f>
        <v>0</v>
      </c>
      <c r="AC327" s="359">
        <f>IFERROR(IF(-SUM(AC$21:AC326)+AC$16&lt;0.000001,0,IF($C327&gt;='H-32A-WP06 - Debt Service'!Z$25,'H-32A-WP06 - Debt Service'!Z$28/12,0)),"-")</f>
        <v>0</v>
      </c>
      <c r="AD327" s="359">
        <f>IFERROR(IF(-SUM(AD$21:AD326)+AD$16&lt;0.000001,0,IF($C327&gt;='H-32A-WP06 - Debt Service'!AB$25,'H-32A-WP06 - Debt Service'!AA$28/12,0)),"-")</f>
        <v>0</v>
      </c>
      <c r="AE327" s="359">
        <f>IFERROR(IF(-SUM(AE$21:AE326)+AE$16&lt;0.000001,0,IF($C327&gt;='H-32A-WP06 - Debt Service'!AC$25,'H-32A-WP06 - Debt Service'!AB$28/12,0)),"-")</f>
        <v>0</v>
      </c>
      <c r="AF327" s="359">
        <f>IFERROR(IF(-SUM(AF$21:AF326)+AF$16&lt;0.000001,0,IF($C327&gt;='H-32A-WP06 - Debt Service'!AD$25,'H-32A-WP06 - Debt Service'!AC$28/12,0)),"-")</f>
        <v>0</v>
      </c>
    </row>
    <row r="328" spans="2:32">
      <c r="B328" s="351">
        <f t="shared" si="17"/>
        <v>2044</v>
      </c>
      <c r="C328" s="368">
        <f t="shared" si="19"/>
        <v>52810</v>
      </c>
      <c r="D328" s="368"/>
      <c r="E328" s="359">
        <f>IFERROR(IF(-SUM(E$33:E327)+E$16&lt;0.000001,0,IF($C328&gt;='H-32A-WP06 - Debt Service'!C$25,'H-32A-WP06 - Debt Service'!C$28/12,0)),"-")</f>
        <v>0</v>
      </c>
      <c r="F328" s="359">
        <f>IFERROR(IF(-SUM(F$33:F327)+F$16&lt;0.000001,0,IF($C328&gt;='H-32A-WP06 - Debt Service'!D$25,'H-32A-WP06 - Debt Service'!D$28/12,0)),"-")</f>
        <v>0</v>
      </c>
      <c r="G328" s="359">
        <f>IFERROR(IF(-SUM(G$33:G327)+G$16&lt;0.000001,0,IF($C328&gt;='H-32A-WP06 - Debt Service'!E$25,'H-32A-WP06 - Debt Service'!E$28/12,0)),"-")</f>
        <v>0</v>
      </c>
      <c r="H328" s="359">
        <f>IFERROR(IF(-SUM(H$21:H327)+H$16&lt;0.000001,0,IF($C328&gt;='H-32A-WP06 - Debt Service'!F$25,'H-32A-WP06 - Debt Service'!F$28/12,0)),"-")</f>
        <v>0</v>
      </c>
      <c r="I328" s="359">
        <f>IFERROR(IF(-SUM(I$21:I327)+I$16&lt;0.000001,0,IF($C328&gt;='H-32A-WP06 - Debt Service'!G$25,'H-32A-WP06 - Debt Service'!G$28/12,0)),"-")</f>
        <v>0</v>
      </c>
      <c r="J328" s="359">
        <f>IFERROR(IF(-SUM(J$21:J327)+J$16&lt;0.000001,0,IF($C328&gt;='H-32A-WP06 - Debt Service'!H$25,'H-32A-WP06 - Debt Service'!H$28/12,0)),"-")</f>
        <v>0</v>
      </c>
      <c r="K328" s="359">
        <f>IFERROR(IF(-SUM(K$21:K327)+K$16&lt;0.000001,0,IF($C328&gt;='H-32A-WP06 - Debt Service'!I$25,'H-32A-WP06 - Debt Service'!I$28/12,0)),"-")</f>
        <v>0</v>
      </c>
      <c r="L328" s="359">
        <f>IFERROR(IF(-SUM(L$21:L327)+L$16&lt;0.000001,0,IF($C328&gt;='H-32A-WP06 - Debt Service'!J$25,'H-32A-WP06 - Debt Service'!J$28/12,0)),"-")</f>
        <v>0</v>
      </c>
      <c r="M328" s="359">
        <f>IFERROR(IF(-SUM(M$21:M327)+M$16&lt;0.000001,0,IF($C328&gt;='H-32A-WP06 - Debt Service'!K$25,'H-32A-WP06 - Debt Service'!K$28/12,0)),"-")</f>
        <v>0</v>
      </c>
      <c r="N328" s="359">
        <f>IFERROR(IF(-SUM(N$21:N327)+N$16&lt;0.000001,0,IF($C328&gt;='H-32A-WP06 - Debt Service'!L$25,'H-32A-WP06 - Debt Service'!L$28/12,0)),"-")</f>
        <v>0</v>
      </c>
      <c r="O328" s="359">
        <f>IFERROR(IF(-SUM(O$21:O327)+O$16&lt;0.000001,0,IF($C328&gt;='H-32A-WP06 - Debt Service'!M$25,'H-32A-WP06 - Debt Service'!M$28/12,0)),"-")</f>
        <v>0</v>
      </c>
      <c r="P328" s="359">
        <f>IFERROR(IF(-SUM(P$21:P327)+P$16&lt;0.000001,0,IF($C328&gt;='H-32A-WP06 - Debt Service'!N$25,'H-32A-WP06 - Debt Service'!N$28/12,0)),"-")</f>
        <v>0</v>
      </c>
      <c r="Q328" s="449"/>
      <c r="R328" s="351">
        <f t="shared" si="18"/>
        <v>2044</v>
      </c>
      <c r="S328" s="368">
        <f t="shared" si="20"/>
        <v>52810</v>
      </c>
      <c r="T328" s="368"/>
      <c r="U328" s="359">
        <f>IFERROR(IF(-SUM(U$33:U327)+U$16&lt;0.000001,0,IF($C328&gt;='H-32A-WP06 - Debt Service'!R$25,'H-32A-WP06 - Debt Service'!R$28/12,0)),"-")</f>
        <v>0</v>
      </c>
      <c r="V328" s="359">
        <f>IFERROR(IF(-SUM(V$21:V327)+V$16&lt;0.000001,0,IF($C328&gt;='H-32A-WP06 - Debt Service'!S$25,'H-32A-WP06 - Debt Service'!S$28/12,0)),"-")</f>
        <v>0</v>
      </c>
      <c r="W328" s="359">
        <f>IFERROR(IF(-SUM(W$21:W327)+W$16&lt;0.000001,0,IF($C328&gt;='H-32A-WP06 - Debt Service'!T$25,'H-32A-WP06 - Debt Service'!T$28/12,0)),"-")</f>
        <v>0</v>
      </c>
      <c r="X328" s="359">
        <f>IFERROR(IF(-SUM(X$21:X327)+X$16&lt;0.000001,0,IF($C328&gt;='H-32A-WP06 - Debt Service'!U$25,'H-32A-WP06 - Debt Service'!U$28/12,0)),"-")</f>
        <v>0</v>
      </c>
      <c r="Y328" s="359">
        <f>IFERROR(IF(-SUM(Y$21:Y327)+Y$16&lt;0.000001,0,IF($C328&gt;='H-32A-WP06 - Debt Service'!W$25,'H-32A-WP06 - Debt Service'!V$28/12,0)),"-")</f>
        <v>0</v>
      </c>
      <c r="Z328" s="359">
        <f>IFERROR(IF(-SUM(Z$21:Z327)+Z$16&lt;0.000001,0,IF($C328&gt;='H-32A-WP06 - Debt Service'!W$25,'H-32A-WP06 - Debt Service'!W$28/12,0)),"-")</f>
        <v>0</v>
      </c>
      <c r="AA328" s="359">
        <f>IFERROR(IF(-SUM(AA$21:AA327)+AA$16&lt;0.000001,0,IF($C328&gt;='H-32A-WP06 - Debt Service'!Y$25,'H-32A-WP06 - Debt Service'!X$28/12,0)),"-")</f>
        <v>0</v>
      </c>
      <c r="AB328" s="359">
        <f>IFERROR(IF(-SUM(AB$21:AB327)+AB$16&lt;0.000001,0,IF($C328&gt;='H-32A-WP06 - Debt Service'!Y$25,'H-32A-WP06 - Debt Service'!Y$28/12,0)),"-")</f>
        <v>0</v>
      </c>
      <c r="AC328" s="359">
        <f>IFERROR(IF(-SUM(AC$21:AC327)+AC$16&lt;0.000001,0,IF($C328&gt;='H-32A-WP06 - Debt Service'!Z$25,'H-32A-WP06 - Debt Service'!Z$28/12,0)),"-")</f>
        <v>0</v>
      </c>
      <c r="AD328" s="359">
        <f>IFERROR(IF(-SUM(AD$21:AD327)+AD$16&lt;0.000001,0,IF($C328&gt;='H-32A-WP06 - Debt Service'!AB$25,'H-32A-WP06 - Debt Service'!AA$28/12,0)),"-")</f>
        <v>0</v>
      </c>
      <c r="AE328" s="359">
        <f>IFERROR(IF(-SUM(AE$21:AE327)+AE$16&lt;0.000001,0,IF($C328&gt;='H-32A-WP06 - Debt Service'!AC$25,'H-32A-WP06 - Debt Service'!AB$28/12,0)),"-")</f>
        <v>0</v>
      </c>
      <c r="AF328" s="359">
        <f>IFERROR(IF(-SUM(AF$21:AF327)+AF$16&lt;0.000001,0,IF($C328&gt;='H-32A-WP06 - Debt Service'!AD$25,'H-32A-WP06 - Debt Service'!AC$28/12,0)),"-")</f>
        <v>0</v>
      </c>
    </row>
    <row r="329" spans="2:32">
      <c r="B329" s="351">
        <f t="shared" si="17"/>
        <v>2044</v>
      </c>
      <c r="C329" s="368">
        <f t="shared" si="19"/>
        <v>52841</v>
      </c>
      <c r="D329" s="368"/>
      <c r="E329" s="359">
        <f>IFERROR(IF(-SUM(E$33:E328)+E$16&lt;0.000001,0,IF($C329&gt;='H-32A-WP06 - Debt Service'!C$25,'H-32A-WP06 - Debt Service'!C$28/12,0)),"-")</f>
        <v>0</v>
      </c>
      <c r="F329" s="359">
        <f>IFERROR(IF(-SUM(F$33:F328)+F$16&lt;0.000001,0,IF($C329&gt;='H-32A-WP06 - Debt Service'!D$25,'H-32A-WP06 - Debt Service'!D$28/12,0)),"-")</f>
        <v>0</v>
      </c>
      <c r="G329" s="359">
        <f>IFERROR(IF(-SUM(G$33:G328)+G$16&lt;0.000001,0,IF($C329&gt;='H-32A-WP06 - Debt Service'!E$25,'H-32A-WP06 - Debt Service'!E$28/12,0)),"-")</f>
        <v>0</v>
      </c>
      <c r="H329" s="359">
        <f>IFERROR(IF(-SUM(H$21:H328)+H$16&lt;0.000001,0,IF($C329&gt;='H-32A-WP06 - Debt Service'!F$25,'H-32A-WP06 - Debt Service'!F$28/12,0)),"-")</f>
        <v>0</v>
      </c>
      <c r="I329" s="359">
        <f>IFERROR(IF(-SUM(I$21:I328)+I$16&lt;0.000001,0,IF($C329&gt;='H-32A-WP06 - Debt Service'!G$25,'H-32A-WP06 - Debt Service'!G$28/12,0)),"-")</f>
        <v>0</v>
      </c>
      <c r="J329" s="359">
        <f>IFERROR(IF(-SUM(J$21:J328)+J$16&lt;0.000001,0,IF($C329&gt;='H-32A-WP06 - Debt Service'!H$25,'H-32A-WP06 - Debt Service'!H$28/12,0)),"-")</f>
        <v>0</v>
      </c>
      <c r="K329" s="359">
        <f>IFERROR(IF(-SUM(K$21:K328)+K$16&lt;0.000001,0,IF($C329&gt;='H-32A-WP06 - Debt Service'!I$25,'H-32A-WP06 - Debt Service'!I$28/12,0)),"-")</f>
        <v>0</v>
      </c>
      <c r="L329" s="359">
        <f>IFERROR(IF(-SUM(L$21:L328)+L$16&lt;0.000001,0,IF($C329&gt;='H-32A-WP06 - Debt Service'!J$25,'H-32A-WP06 - Debt Service'!J$28/12,0)),"-")</f>
        <v>0</v>
      </c>
      <c r="M329" s="359">
        <f>IFERROR(IF(-SUM(M$21:M328)+M$16&lt;0.000001,0,IF($C329&gt;='H-32A-WP06 - Debt Service'!K$25,'H-32A-WP06 - Debt Service'!K$28/12,0)),"-")</f>
        <v>0</v>
      </c>
      <c r="N329" s="359">
        <f>IFERROR(IF(-SUM(N$21:N328)+N$16&lt;0.000001,0,IF($C329&gt;='H-32A-WP06 - Debt Service'!L$25,'H-32A-WP06 - Debt Service'!L$28/12,0)),"-")</f>
        <v>0</v>
      </c>
      <c r="O329" s="359">
        <f>IFERROR(IF(-SUM(O$21:O328)+O$16&lt;0.000001,0,IF($C329&gt;='H-32A-WP06 - Debt Service'!M$25,'H-32A-WP06 - Debt Service'!M$28/12,0)),"-")</f>
        <v>0</v>
      </c>
      <c r="P329" s="359">
        <f>IFERROR(IF(-SUM(P$21:P328)+P$16&lt;0.000001,0,IF($C329&gt;='H-32A-WP06 - Debt Service'!N$25,'H-32A-WP06 - Debt Service'!N$28/12,0)),"-")</f>
        <v>0</v>
      </c>
      <c r="Q329" s="449"/>
      <c r="R329" s="351">
        <f t="shared" si="18"/>
        <v>2044</v>
      </c>
      <c r="S329" s="368">
        <f t="shared" si="20"/>
        <v>52841</v>
      </c>
      <c r="T329" s="368"/>
      <c r="U329" s="359">
        <f>IFERROR(IF(-SUM(U$33:U328)+U$16&lt;0.000001,0,IF($C329&gt;='H-32A-WP06 - Debt Service'!R$25,'H-32A-WP06 - Debt Service'!R$28/12,0)),"-")</f>
        <v>0</v>
      </c>
      <c r="V329" s="359">
        <f>IFERROR(IF(-SUM(V$21:V328)+V$16&lt;0.000001,0,IF($C329&gt;='H-32A-WP06 - Debt Service'!S$25,'H-32A-WP06 - Debt Service'!S$28/12,0)),"-")</f>
        <v>0</v>
      </c>
      <c r="W329" s="359">
        <f>IFERROR(IF(-SUM(W$21:W328)+W$16&lt;0.000001,0,IF($C329&gt;='H-32A-WP06 - Debt Service'!T$25,'H-32A-WP06 - Debt Service'!T$28/12,0)),"-")</f>
        <v>0</v>
      </c>
      <c r="X329" s="359">
        <f>IFERROR(IF(-SUM(X$21:X328)+X$16&lt;0.000001,0,IF($C329&gt;='H-32A-WP06 - Debt Service'!U$25,'H-32A-WP06 - Debt Service'!U$28/12,0)),"-")</f>
        <v>0</v>
      </c>
      <c r="Y329" s="359">
        <f>IFERROR(IF(-SUM(Y$21:Y328)+Y$16&lt;0.000001,0,IF($C329&gt;='H-32A-WP06 - Debt Service'!W$25,'H-32A-WP06 - Debt Service'!V$28/12,0)),"-")</f>
        <v>0</v>
      </c>
      <c r="Z329" s="359">
        <f>IFERROR(IF(-SUM(Z$21:Z328)+Z$16&lt;0.000001,0,IF($C329&gt;='H-32A-WP06 - Debt Service'!W$25,'H-32A-WP06 - Debt Service'!W$28/12,0)),"-")</f>
        <v>0</v>
      </c>
      <c r="AA329" s="359">
        <f>IFERROR(IF(-SUM(AA$21:AA328)+AA$16&lt;0.000001,0,IF($C329&gt;='H-32A-WP06 - Debt Service'!Y$25,'H-32A-WP06 - Debt Service'!X$28/12,0)),"-")</f>
        <v>0</v>
      </c>
      <c r="AB329" s="359">
        <f>IFERROR(IF(-SUM(AB$21:AB328)+AB$16&lt;0.000001,0,IF($C329&gt;='H-32A-WP06 - Debt Service'!Y$25,'H-32A-WP06 - Debt Service'!Y$28/12,0)),"-")</f>
        <v>0</v>
      </c>
      <c r="AC329" s="359">
        <f>IFERROR(IF(-SUM(AC$21:AC328)+AC$16&lt;0.000001,0,IF($C329&gt;='H-32A-WP06 - Debt Service'!Z$25,'H-32A-WP06 - Debt Service'!Z$28/12,0)),"-")</f>
        <v>0</v>
      </c>
      <c r="AD329" s="359">
        <f>IFERROR(IF(-SUM(AD$21:AD328)+AD$16&lt;0.000001,0,IF($C329&gt;='H-32A-WP06 - Debt Service'!AB$25,'H-32A-WP06 - Debt Service'!AA$28/12,0)),"-")</f>
        <v>0</v>
      </c>
      <c r="AE329" s="359">
        <f>IFERROR(IF(-SUM(AE$21:AE328)+AE$16&lt;0.000001,0,IF($C329&gt;='H-32A-WP06 - Debt Service'!AC$25,'H-32A-WP06 - Debt Service'!AB$28/12,0)),"-")</f>
        <v>0</v>
      </c>
      <c r="AF329" s="359">
        <f>IFERROR(IF(-SUM(AF$21:AF328)+AF$16&lt;0.000001,0,IF($C329&gt;='H-32A-WP06 - Debt Service'!AD$25,'H-32A-WP06 - Debt Service'!AC$28/12,0)),"-")</f>
        <v>0</v>
      </c>
    </row>
    <row r="330" spans="2:32">
      <c r="B330" s="351">
        <f t="shared" si="17"/>
        <v>2044</v>
      </c>
      <c r="C330" s="368">
        <f t="shared" si="19"/>
        <v>52871</v>
      </c>
      <c r="D330" s="368"/>
      <c r="E330" s="359">
        <f>IFERROR(IF(-SUM(E$33:E329)+E$16&lt;0.000001,0,IF($C330&gt;='H-32A-WP06 - Debt Service'!C$25,'H-32A-WP06 - Debt Service'!C$28/12,0)),"-")</f>
        <v>0</v>
      </c>
      <c r="F330" s="359">
        <f>IFERROR(IF(-SUM(F$33:F329)+F$16&lt;0.000001,0,IF($C330&gt;='H-32A-WP06 - Debt Service'!D$25,'H-32A-WP06 - Debt Service'!D$28/12,0)),"-")</f>
        <v>0</v>
      </c>
      <c r="G330" s="359">
        <f>IFERROR(IF(-SUM(G$33:G329)+G$16&lt;0.000001,0,IF($C330&gt;='H-32A-WP06 - Debt Service'!E$25,'H-32A-WP06 - Debt Service'!E$28/12,0)),"-")</f>
        <v>0</v>
      </c>
      <c r="H330" s="359">
        <f>IFERROR(IF(-SUM(H$21:H329)+H$16&lt;0.000001,0,IF($C330&gt;='H-32A-WP06 - Debt Service'!F$25,'H-32A-WP06 - Debt Service'!F$28/12,0)),"-")</f>
        <v>0</v>
      </c>
      <c r="I330" s="359">
        <f>IFERROR(IF(-SUM(I$21:I329)+I$16&lt;0.000001,0,IF($C330&gt;='H-32A-WP06 - Debt Service'!G$25,'H-32A-WP06 - Debt Service'!G$28/12,0)),"-")</f>
        <v>0</v>
      </c>
      <c r="J330" s="359">
        <f>IFERROR(IF(-SUM(J$21:J329)+J$16&lt;0.000001,0,IF($C330&gt;='H-32A-WP06 - Debt Service'!H$25,'H-32A-WP06 - Debt Service'!H$28/12,0)),"-")</f>
        <v>0</v>
      </c>
      <c r="K330" s="359">
        <f>IFERROR(IF(-SUM(K$21:K329)+K$16&lt;0.000001,0,IF($C330&gt;='H-32A-WP06 - Debt Service'!I$25,'H-32A-WP06 - Debt Service'!I$28/12,0)),"-")</f>
        <v>0</v>
      </c>
      <c r="L330" s="359">
        <f>IFERROR(IF(-SUM(L$21:L329)+L$16&lt;0.000001,0,IF($C330&gt;='H-32A-WP06 - Debt Service'!J$25,'H-32A-WP06 - Debt Service'!J$28/12,0)),"-")</f>
        <v>0</v>
      </c>
      <c r="M330" s="359">
        <f>IFERROR(IF(-SUM(M$21:M329)+M$16&lt;0.000001,0,IF($C330&gt;='H-32A-WP06 - Debt Service'!K$25,'H-32A-WP06 - Debt Service'!K$28/12,0)),"-")</f>
        <v>0</v>
      </c>
      <c r="N330" s="359">
        <f>IFERROR(IF(-SUM(N$21:N329)+N$16&lt;0.000001,0,IF($C330&gt;='H-32A-WP06 - Debt Service'!L$25,'H-32A-WP06 - Debt Service'!L$28/12,0)),"-")</f>
        <v>0</v>
      </c>
      <c r="O330" s="359">
        <f>IFERROR(IF(-SUM(O$21:O329)+O$16&lt;0.000001,0,IF($C330&gt;='H-32A-WP06 - Debt Service'!M$25,'H-32A-WP06 - Debt Service'!M$28/12,0)),"-")</f>
        <v>0</v>
      </c>
      <c r="P330" s="359">
        <f>IFERROR(IF(-SUM(P$21:P329)+P$16&lt;0.000001,0,IF($C330&gt;='H-32A-WP06 - Debt Service'!N$25,'H-32A-WP06 - Debt Service'!N$28/12,0)),"-")</f>
        <v>0</v>
      </c>
      <c r="Q330" s="449"/>
      <c r="R330" s="351">
        <f t="shared" si="18"/>
        <v>2044</v>
      </c>
      <c r="S330" s="368">
        <f t="shared" si="20"/>
        <v>52871</v>
      </c>
      <c r="T330" s="368"/>
      <c r="U330" s="359">
        <f>IFERROR(IF(-SUM(U$33:U329)+U$16&lt;0.000001,0,IF($C330&gt;='H-32A-WP06 - Debt Service'!R$25,'H-32A-WP06 - Debt Service'!R$28/12,0)),"-")</f>
        <v>0</v>
      </c>
      <c r="V330" s="359">
        <f>IFERROR(IF(-SUM(V$21:V329)+V$16&lt;0.000001,0,IF($C330&gt;='H-32A-WP06 - Debt Service'!S$25,'H-32A-WP06 - Debt Service'!S$28/12,0)),"-")</f>
        <v>0</v>
      </c>
      <c r="W330" s="359">
        <f>IFERROR(IF(-SUM(W$21:W329)+W$16&lt;0.000001,0,IF($C330&gt;='H-32A-WP06 - Debt Service'!T$25,'H-32A-WP06 - Debt Service'!T$28/12,0)),"-")</f>
        <v>0</v>
      </c>
      <c r="X330" s="359">
        <f>IFERROR(IF(-SUM(X$21:X329)+X$16&lt;0.000001,0,IF($C330&gt;='H-32A-WP06 - Debt Service'!U$25,'H-32A-WP06 - Debt Service'!U$28/12,0)),"-")</f>
        <v>0</v>
      </c>
      <c r="Y330" s="359">
        <f>IFERROR(IF(-SUM(Y$21:Y329)+Y$16&lt;0.000001,0,IF($C330&gt;='H-32A-WP06 - Debt Service'!W$25,'H-32A-WP06 - Debt Service'!V$28/12,0)),"-")</f>
        <v>0</v>
      </c>
      <c r="Z330" s="359">
        <f>IFERROR(IF(-SUM(Z$21:Z329)+Z$16&lt;0.000001,0,IF($C330&gt;='H-32A-WP06 - Debt Service'!W$25,'H-32A-WP06 - Debt Service'!W$28/12,0)),"-")</f>
        <v>0</v>
      </c>
      <c r="AA330" s="359">
        <f>IFERROR(IF(-SUM(AA$21:AA329)+AA$16&lt;0.000001,0,IF($C330&gt;='H-32A-WP06 - Debt Service'!Y$25,'H-32A-WP06 - Debt Service'!X$28/12,0)),"-")</f>
        <v>0</v>
      </c>
      <c r="AB330" s="359">
        <f>IFERROR(IF(-SUM(AB$21:AB329)+AB$16&lt;0.000001,0,IF($C330&gt;='H-32A-WP06 - Debt Service'!Y$25,'H-32A-WP06 - Debt Service'!Y$28/12,0)),"-")</f>
        <v>0</v>
      </c>
      <c r="AC330" s="359">
        <f>IFERROR(IF(-SUM(AC$21:AC329)+AC$16&lt;0.000001,0,IF($C330&gt;='H-32A-WP06 - Debt Service'!Z$25,'H-32A-WP06 - Debt Service'!Z$28/12,0)),"-")</f>
        <v>0</v>
      </c>
      <c r="AD330" s="359">
        <f>IFERROR(IF(-SUM(AD$21:AD329)+AD$16&lt;0.000001,0,IF($C330&gt;='H-32A-WP06 - Debt Service'!AB$25,'H-32A-WP06 - Debt Service'!AA$28/12,0)),"-")</f>
        <v>0</v>
      </c>
      <c r="AE330" s="359">
        <f>IFERROR(IF(-SUM(AE$21:AE329)+AE$16&lt;0.000001,0,IF($C330&gt;='H-32A-WP06 - Debt Service'!AC$25,'H-32A-WP06 - Debt Service'!AB$28/12,0)),"-")</f>
        <v>0</v>
      </c>
      <c r="AF330" s="359">
        <f>IFERROR(IF(-SUM(AF$21:AF329)+AF$16&lt;0.000001,0,IF($C330&gt;='H-32A-WP06 - Debt Service'!AD$25,'H-32A-WP06 - Debt Service'!AC$28/12,0)),"-")</f>
        <v>0</v>
      </c>
    </row>
    <row r="331" spans="2:32">
      <c r="B331" s="351">
        <f t="shared" si="17"/>
        <v>2044</v>
      </c>
      <c r="C331" s="368">
        <f t="shared" si="19"/>
        <v>52902</v>
      </c>
      <c r="D331" s="368"/>
      <c r="E331" s="359">
        <f>IFERROR(IF(-SUM(E$33:E330)+E$16&lt;0.000001,0,IF($C331&gt;='H-32A-WP06 - Debt Service'!C$25,'H-32A-WP06 - Debt Service'!C$28/12,0)),"-")</f>
        <v>0</v>
      </c>
      <c r="F331" s="359">
        <f>IFERROR(IF(-SUM(F$33:F330)+F$16&lt;0.000001,0,IF($C331&gt;='H-32A-WP06 - Debt Service'!D$25,'H-32A-WP06 - Debt Service'!D$28/12,0)),"-")</f>
        <v>0</v>
      </c>
      <c r="G331" s="359">
        <f>IFERROR(IF(-SUM(G$33:G330)+G$16&lt;0.000001,0,IF($C331&gt;='H-32A-WP06 - Debt Service'!E$25,'H-32A-WP06 - Debt Service'!E$28/12,0)),"-")</f>
        <v>0</v>
      </c>
      <c r="H331" s="359">
        <f>IFERROR(IF(-SUM(H$21:H330)+H$16&lt;0.000001,0,IF($C331&gt;='H-32A-WP06 - Debt Service'!F$25,'H-32A-WP06 - Debt Service'!F$28/12,0)),"-")</f>
        <v>0</v>
      </c>
      <c r="I331" s="359">
        <f>IFERROR(IF(-SUM(I$21:I330)+I$16&lt;0.000001,0,IF($C331&gt;='H-32A-WP06 - Debt Service'!G$25,'H-32A-WP06 - Debt Service'!G$28/12,0)),"-")</f>
        <v>0</v>
      </c>
      <c r="J331" s="359">
        <f>IFERROR(IF(-SUM(J$21:J330)+J$16&lt;0.000001,0,IF($C331&gt;='H-32A-WP06 - Debt Service'!H$25,'H-32A-WP06 - Debt Service'!H$28/12,0)),"-")</f>
        <v>0</v>
      </c>
      <c r="K331" s="359">
        <f>IFERROR(IF(-SUM(K$21:K330)+K$16&lt;0.000001,0,IF($C331&gt;='H-32A-WP06 - Debt Service'!I$25,'H-32A-WP06 - Debt Service'!I$28/12,0)),"-")</f>
        <v>0</v>
      </c>
      <c r="L331" s="359">
        <f>IFERROR(IF(-SUM(L$21:L330)+L$16&lt;0.000001,0,IF($C331&gt;='H-32A-WP06 - Debt Service'!J$25,'H-32A-WP06 - Debt Service'!J$28/12,0)),"-")</f>
        <v>0</v>
      </c>
      <c r="M331" s="359">
        <f>IFERROR(IF(-SUM(M$21:M330)+M$16&lt;0.000001,0,IF($C331&gt;='H-32A-WP06 - Debt Service'!K$25,'H-32A-WP06 - Debt Service'!K$28/12,0)),"-")</f>
        <v>0</v>
      </c>
      <c r="N331" s="359">
        <f>IFERROR(IF(-SUM(N$21:N330)+N$16&lt;0.000001,0,IF($C331&gt;='H-32A-WP06 - Debt Service'!L$25,'H-32A-WP06 - Debt Service'!L$28/12,0)),"-")</f>
        <v>0</v>
      </c>
      <c r="O331" s="359">
        <f>IFERROR(IF(-SUM(O$21:O330)+O$16&lt;0.000001,0,IF($C331&gt;='H-32A-WP06 - Debt Service'!M$25,'H-32A-WP06 - Debt Service'!M$28/12,0)),"-")</f>
        <v>0</v>
      </c>
      <c r="P331" s="359">
        <f>IFERROR(IF(-SUM(P$21:P330)+P$16&lt;0.000001,0,IF($C331&gt;='H-32A-WP06 - Debt Service'!N$25,'H-32A-WP06 - Debt Service'!N$28/12,0)),"-")</f>
        <v>0</v>
      </c>
      <c r="Q331" s="449"/>
      <c r="R331" s="351">
        <f t="shared" si="18"/>
        <v>2044</v>
      </c>
      <c r="S331" s="368">
        <f t="shared" si="20"/>
        <v>52902</v>
      </c>
      <c r="T331" s="368"/>
      <c r="U331" s="359">
        <f>IFERROR(IF(-SUM(U$33:U330)+U$16&lt;0.000001,0,IF($C331&gt;='H-32A-WP06 - Debt Service'!R$25,'H-32A-WP06 - Debt Service'!R$28/12,0)),"-")</f>
        <v>0</v>
      </c>
      <c r="V331" s="359">
        <f>IFERROR(IF(-SUM(V$21:V330)+V$16&lt;0.000001,0,IF($C331&gt;='H-32A-WP06 - Debt Service'!S$25,'H-32A-WP06 - Debt Service'!S$28/12,0)),"-")</f>
        <v>0</v>
      </c>
      <c r="W331" s="359">
        <f>IFERROR(IF(-SUM(W$21:W330)+W$16&lt;0.000001,0,IF($C331&gt;='H-32A-WP06 - Debt Service'!T$25,'H-32A-WP06 - Debt Service'!T$28/12,0)),"-")</f>
        <v>0</v>
      </c>
      <c r="X331" s="359">
        <f>IFERROR(IF(-SUM(X$21:X330)+X$16&lt;0.000001,0,IF($C331&gt;='H-32A-WP06 - Debt Service'!U$25,'H-32A-WP06 - Debt Service'!U$28/12,0)),"-")</f>
        <v>0</v>
      </c>
      <c r="Y331" s="359">
        <f>IFERROR(IF(-SUM(Y$21:Y330)+Y$16&lt;0.000001,0,IF($C331&gt;='H-32A-WP06 - Debt Service'!W$25,'H-32A-WP06 - Debt Service'!V$28/12,0)),"-")</f>
        <v>0</v>
      </c>
      <c r="Z331" s="359">
        <f>IFERROR(IF(-SUM(Z$21:Z330)+Z$16&lt;0.000001,0,IF($C331&gt;='H-32A-WP06 - Debt Service'!W$25,'H-32A-WP06 - Debt Service'!W$28/12,0)),"-")</f>
        <v>0</v>
      </c>
      <c r="AA331" s="359">
        <f>IFERROR(IF(-SUM(AA$21:AA330)+AA$16&lt;0.000001,0,IF($C331&gt;='H-32A-WP06 - Debt Service'!Y$25,'H-32A-WP06 - Debt Service'!X$28/12,0)),"-")</f>
        <v>0</v>
      </c>
      <c r="AB331" s="359">
        <f>IFERROR(IF(-SUM(AB$21:AB330)+AB$16&lt;0.000001,0,IF($C331&gt;='H-32A-WP06 - Debt Service'!Y$25,'H-32A-WP06 - Debt Service'!Y$28/12,0)),"-")</f>
        <v>0</v>
      </c>
      <c r="AC331" s="359">
        <f>IFERROR(IF(-SUM(AC$21:AC330)+AC$16&lt;0.000001,0,IF($C331&gt;='H-32A-WP06 - Debt Service'!Z$25,'H-32A-WP06 - Debt Service'!Z$28/12,0)),"-")</f>
        <v>0</v>
      </c>
      <c r="AD331" s="359">
        <f>IFERROR(IF(-SUM(AD$21:AD330)+AD$16&lt;0.000001,0,IF($C331&gt;='H-32A-WP06 - Debt Service'!AB$25,'H-32A-WP06 - Debt Service'!AA$28/12,0)),"-")</f>
        <v>0</v>
      </c>
      <c r="AE331" s="359">
        <f>IFERROR(IF(-SUM(AE$21:AE330)+AE$16&lt;0.000001,0,IF($C331&gt;='H-32A-WP06 - Debt Service'!AC$25,'H-32A-WP06 - Debt Service'!AB$28/12,0)),"-")</f>
        <v>0</v>
      </c>
      <c r="AF331" s="359">
        <f>IFERROR(IF(-SUM(AF$21:AF330)+AF$16&lt;0.000001,0,IF($C331&gt;='H-32A-WP06 - Debt Service'!AD$25,'H-32A-WP06 - Debt Service'!AC$28/12,0)),"-")</f>
        <v>0</v>
      </c>
    </row>
    <row r="332" spans="2:32">
      <c r="B332" s="351">
        <f t="shared" si="17"/>
        <v>2044</v>
      </c>
      <c r="C332" s="368">
        <f t="shared" si="19"/>
        <v>52932</v>
      </c>
      <c r="D332" s="368"/>
      <c r="E332" s="359">
        <f>IFERROR(IF(-SUM(E$33:E331)+E$16&lt;0.000001,0,IF($C332&gt;='H-32A-WP06 - Debt Service'!C$25,'H-32A-WP06 - Debt Service'!C$28/12,0)),"-")</f>
        <v>0</v>
      </c>
      <c r="F332" s="359">
        <f>IFERROR(IF(-SUM(F$33:F331)+F$16&lt;0.000001,0,IF($C332&gt;='H-32A-WP06 - Debt Service'!D$25,'H-32A-WP06 - Debt Service'!D$28/12,0)),"-")</f>
        <v>0</v>
      </c>
      <c r="G332" s="359">
        <f>IFERROR(IF(-SUM(G$33:G331)+G$16&lt;0.000001,0,IF($C332&gt;='H-32A-WP06 - Debt Service'!E$25,'H-32A-WP06 - Debt Service'!E$28/12,0)),"-")</f>
        <v>0</v>
      </c>
      <c r="H332" s="359">
        <f>IFERROR(IF(-SUM(H$21:H331)+H$16&lt;0.000001,0,IF($C332&gt;='H-32A-WP06 - Debt Service'!F$25,'H-32A-WP06 - Debt Service'!F$28/12,0)),"-")</f>
        <v>0</v>
      </c>
      <c r="I332" s="359">
        <f>IFERROR(IF(-SUM(I$21:I331)+I$16&lt;0.000001,0,IF($C332&gt;='H-32A-WP06 - Debt Service'!G$25,'H-32A-WP06 - Debt Service'!G$28/12,0)),"-")</f>
        <v>0</v>
      </c>
      <c r="J332" s="359">
        <f>IFERROR(IF(-SUM(J$21:J331)+J$16&lt;0.000001,0,IF($C332&gt;='H-32A-WP06 - Debt Service'!H$25,'H-32A-WP06 - Debt Service'!H$28/12,0)),"-")</f>
        <v>0</v>
      </c>
      <c r="K332" s="359">
        <f>IFERROR(IF(-SUM(K$21:K331)+K$16&lt;0.000001,0,IF($C332&gt;='H-32A-WP06 - Debt Service'!I$25,'H-32A-WP06 - Debt Service'!I$28/12,0)),"-")</f>
        <v>0</v>
      </c>
      <c r="L332" s="359">
        <f>IFERROR(IF(-SUM(L$21:L331)+L$16&lt;0.000001,0,IF($C332&gt;='H-32A-WP06 - Debt Service'!J$25,'H-32A-WP06 - Debt Service'!J$28/12,0)),"-")</f>
        <v>0</v>
      </c>
      <c r="M332" s="359">
        <f>IFERROR(IF(-SUM(M$21:M331)+M$16&lt;0.000001,0,IF($C332&gt;='H-32A-WP06 - Debt Service'!K$25,'H-32A-WP06 - Debt Service'!K$28/12,0)),"-")</f>
        <v>0</v>
      </c>
      <c r="N332" s="359">
        <f>IFERROR(IF(-SUM(N$21:N331)+N$16&lt;0.000001,0,IF($C332&gt;='H-32A-WP06 - Debt Service'!L$25,'H-32A-WP06 - Debt Service'!L$28/12,0)),"-")</f>
        <v>0</v>
      </c>
      <c r="O332" s="359">
        <f>IFERROR(IF(-SUM(O$21:O331)+O$16&lt;0.000001,0,IF($C332&gt;='H-32A-WP06 - Debt Service'!M$25,'H-32A-WP06 - Debt Service'!M$28/12,0)),"-")</f>
        <v>0</v>
      </c>
      <c r="P332" s="359">
        <f>IFERROR(IF(-SUM(P$21:P331)+P$16&lt;0.000001,0,IF($C332&gt;='H-32A-WP06 - Debt Service'!N$25,'H-32A-WP06 - Debt Service'!N$28/12,0)),"-")</f>
        <v>0</v>
      </c>
      <c r="Q332" s="449"/>
      <c r="R332" s="351">
        <f t="shared" si="18"/>
        <v>2044</v>
      </c>
      <c r="S332" s="368">
        <f t="shared" si="20"/>
        <v>52932</v>
      </c>
      <c r="T332" s="368"/>
      <c r="U332" s="359">
        <f>IFERROR(IF(-SUM(U$33:U331)+U$16&lt;0.000001,0,IF($C332&gt;='H-32A-WP06 - Debt Service'!R$25,'H-32A-WP06 - Debt Service'!R$28/12,0)),"-")</f>
        <v>0</v>
      </c>
      <c r="V332" s="359">
        <f>IFERROR(IF(-SUM(V$21:V331)+V$16&lt;0.000001,0,IF($C332&gt;='H-32A-WP06 - Debt Service'!S$25,'H-32A-WP06 - Debt Service'!S$28/12,0)),"-")</f>
        <v>0</v>
      </c>
      <c r="W332" s="359">
        <f>IFERROR(IF(-SUM(W$21:W331)+W$16&lt;0.000001,0,IF($C332&gt;='H-32A-WP06 - Debt Service'!T$25,'H-32A-WP06 - Debt Service'!T$28/12,0)),"-")</f>
        <v>0</v>
      </c>
      <c r="X332" s="359">
        <f>IFERROR(IF(-SUM(X$21:X331)+X$16&lt;0.000001,0,IF($C332&gt;='H-32A-WP06 - Debt Service'!U$25,'H-32A-WP06 - Debt Service'!U$28/12,0)),"-")</f>
        <v>0</v>
      </c>
      <c r="Y332" s="359">
        <f>IFERROR(IF(-SUM(Y$21:Y331)+Y$16&lt;0.000001,0,IF($C332&gt;='H-32A-WP06 - Debt Service'!W$25,'H-32A-WP06 - Debt Service'!V$28/12,0)),"-")</f>
        <v>0</v>
      </c>
      <c r="Z332" s="359">
        <f>IFERROR(IF(-SUM(Z$21:Z331)+Z$16&lt;0.000001,0,IF($C332&gt;='H-32A-WP06 - Debt Service'!W$25,'H-32A-WP06 - Debt Service'!W$28/12,0)),"-")</f>
        <v>0</v>
      </c>
      <c r="AA332" s="359">
        <f>IFERROR(IF(-SUM(AA$21:AA331)+AA$16&lt;0.000001,0,IF($C332&gt;='H-32A-WP06 - Debt Service'!Y$25,'H-32A-WP06 - Debt Service'!X$28/12,0)),"-")</f>
        <v>0</v>
      </c>
      <c r="AB332" s="359">
        <f>IFERROR(IF(-SUM(AB$21:AB331)+AB$16&lt;0.000001,0,IF($C332&gt;='H-32A-WP06 - Debt Service'!Y$25,'H-32A-WP06 - Debt Service'!Y$28/12,0)),"-")</f>
        <v>0</v>
      </c>
      <c r="AC332" s="359">
        <f>IFERROR(IF(-SUM(AC$21:AC331)+AC$16&lt;0.000001,0,IF($C332&gt;='H-32A-WP06 - Debt Service'!Z$25,'H-32A-WP06 - Debt Service'!Z$28/12,0)),"-")</f>
        <v>0</v>
      </c>
      <c r="AD332" s="359">
        <f>IFERROR(IF(-SUM(AD$21:AD331)+AD$16&lt;0.000001,0,IF($C332&gt;='H-32A-WP06 - Debt Service'!AB$25,'H-32A-WP06 - Debt Service'!AA$28/12,0)),"-")</f>
        <v>0</v>
      </c>
      <c r="AE332" s="359">
        <f>IFERROR(IF(-SUM(AE$21:AE331)+AE$16&lt;0.000001,0,IF($C332&gt;='H-32A-WP06 - Debt Service'!AC$25,'H-32A-WP06 - Debt Service'!AB$28/12,0)),"-")</f>
        <v>0</v>
      </c>
      <c r="AF332" s="359">
        <f>IFERROR(IF(-SUM(AF$21:AF331)+AF$16&lt;0.000001,0,IF($C332&gt;='H-32A-WP06 - Debt Service'!AD$25,'H-32A-WP06 - Debt Service'!AC$28/12,0)),"-")</f>
        <v>0</v>
      </c>
    </row>
    <row r="333" spans="2:32">
      <c r="B333" s="351">
        <f t="shared" si="17"/>
        <v>2045</v>
      </c>
      <c r="C333" s="368">
        <f t="shared" si="19"/>
        <v>52963</v>
      </c>
      <c r="D333" s="368"/>
      <c r="E333" s="359">
        <f>IFERROR(IF(-SUM(E$33:E332)+E$16&lt;0.000001,0,IF($C333&gt;='H-32A-WP06 - Debt Service'!C$25,'H-32A-WP06 - Debt Service'!C$28/12,0)),"-")</f>
        <v>0</v>
      </c>
      <c r="F333" s="359">
        <f>IFERROR(IF(-SUM(F$33:F332)+F$16&lt;0.000001,0,IF($C333&gt;='H-32A-WP06 - Debt Service'!D$25,'H-32A-WP06 - Debt Service'!D$28/12,0)),"-")</f>
        <v>0</v>
      </c>
      <c r="G333" s="359">
        <f>IFERROR(IF(-SUM(G$33:G332)+G$16&lt;0.000001,0,IF($C333&gt;='H-32A-WP06 - Debt Service'!E$25,'H-32A-WP06 - Debt Service'!E$28/12,0)),"-")</f>
        <v>0</v>
      </c>
      <c r="H333" s="359">
        <f>IFERROR(IF(-SUM(H$21:H332)+H$16&lt;0.000001,0,IF($C333&gt;='H-32A-WP06 - Debt Service'!F$25,'H-32A-WP06 - Debt Service'!F$28/12,0)),"-")</f>
        <v>0</v>
      </c>
      <c r="I333" s="359">
        <f>IFERROR(IF(-SUM(I$21:I332)+I$16&lt;0.000001,0,IF($C333&gt;='H-32A-WP06 - Debt Service'!G$25,'H-32A-WP06 - Debt Service'!G$28/12,0)),"-")</f>
        <v>0</v>
      </c>
      <c r="J333" s="359">
        <f>IFERROR(IF(-SUM(J$21:J332)+J$16&lt;0.000001,0,IF($C333&gt;='H-32A-WP06 - Debt Service'!H$25,'H-32A-WP06 - Debt Service'!H$28/12,0)),"-")</f>
        <v>0</v>
      </c>
      <c r="K333" s="359">
        <f>IFERROR(IF(-SUM(K$21:K332)+K$16&lt;0.000001,0,IF($C333&gt;='H-32A-WP06 - Debt Service'!I$25,'H-32A-WP06 - Debt Service'!I$28/12,0)),"-")</f>
        <v>0</v>
      </c>
      <c r="L333" s="359">
        <f>IFERROR(IF(-SUM(L$21:L332)+L$16&lt;0.000001,0,IF($C333&gt;='H-32A-WP06 - Debt Service'!J$25,'H-32A-WP06 - Debt Service'!J$28/12,0)),"-")</f>
        <v>0</v>
      </c>
      <c r="M333" s="359">
        <f>IFERROR(IF(-SUM(M$21:M332)+M$16&lt;0.000001,0,IF($C333&gt;='H-32A-WP06 - Debt Service'!K$25,'H-32A-WP06 - Debt Service'!K$28/12,0)),"-")</f>
        <v>0</v>
      </c>
      <c r="N333" s="359">
        <f>IFERROR(IF(-SUM(N$21:N332)+N$16&lt;0.000001,0,IF($C333&gt;='H-32A-WP06 - Debt Service'!L$25,'H-32A-WP06 - Debt Service'!L$28/12,0)),"-")</f>
        <v>0</v>
      </c>
      <c r="O333" s="359">
        <f>IFERROR(IF(-SUM(O$21:O332)+O$16&lt;0.000001,0,IF($C333&gt;='H-32A-WP06 - Debt Service'!M$25,'H-32A-WP06 - Debt Service'!M$28/12,0)),"-")</f>
        <v>0</v>
      </c>
      <c r="P333" s="359">
        <f>IFERROR(IF(-SUM(P$21:P332)+P$16&lt;0.000001,0,IF($C333&gt;='H-32A-WP06 - Debt Service'!N$25,'H-32A-WP06 - Debt Service'!N$28/12,0)),"-")</f>
        <v>0</v>
      </c>
      <c r="Q333" s="449"/>
      <c r="R333" s="351">
        <f t="shared" si="18"/>
        <v>2045</v>
      </c>
      <c r="S333" s="368">
        <f t="shared" si="20"/>
        <v>52963</v>
      </c>
      <c r="T333" s="368"/>
      <c r="U333" s="359">
        <f>IFERROR(IF(-SUM(U$33:U332)+U$16&lt;0.000001,0,IF($C333&gt;='H-32A-WP06 - Debt Service'!R$25,'H-32A-WP06 - Debt Service'!R$28/12,0)),"-")</f>
        <v>0</v>
      </c>
      <c r="V333" s="359">
        <f>IFERROR(IF(-SUM(V$21:V332)+V$16&lt;0.000001,0,IF($C333&gt;='H-32A-WP06 - Debt Service'!S$25,'H-32A-WP06 - Debt Service'!S$28/12,0)),"-")</f>
        <v>0</v>
      </c>
      <c r="W333" s="359">
        <f>IFERROR(IF(-SUM(W$21:W332)+W$16&lt;0.000001,0,IF($C333&gt;='H-32A-WP06 - Debt Service'!T$25,'H-32A-WP06 - Debt Service'!T$28/12,0)),"-")</f>
        <v>0</v>
      </c>
      <c r="X333" s="359">
        <f>IFERROR(IF(-SUM(X$21:X332)+X$16&lt;0.000001,0,IF($C333&gt;='H-32A-WP06 - Debt Service'!U$25,'H-32A-WP06 - Debt Service'!U$28/12,0)),"-")</f>
        <v>0</v>
      </c>
      <c r="Y333" s="359">
        <f>IFERROR(IF(-SUM(Y$21:Y332)+Y$16&lt;0.000001,0,IF($C333&gt;='H-32A-WP06 - Debt Service'!W$25,'H-32A-WP06 - Debt Service'!V$28/12,0)),"-")</f>
        <v>0</v>
      </c>
      <c r="Z333" s="359">
        <f>IFERROR(IF(-SUM(Z$21:Z332)+Z$16&lt;0.000001,0,IF($C333&gt;='H-32A-WP06 - Debt Service'!W$25,'H-32A-WP06 - Debt Service'!W$28/12,0)),"-")</f>
        <v>0</v>
      </c>
      <c r="AA333" s="359">
        <f>IFERROR(IF(-SUM(AA$21:AA332)+AA$16&lt;0.000001,0,IF($C333&gt;='H-32A-WP06 - Debt Service'!Y$25,'H-32A-WP06 - Debt Service'!X$28/12,0)),"-")</f>
        <v>0</v>
      </c>
      <c r="AB333" s="359">
        <f>IFERROR(IF(-SUM(AB$21:AB332)+AB$16&lt;0.000001,0,IF($C333&gt;='H-32A-WP06 - Debt Service'!Y$25,'H-32A-WP06 - Debt Service'!Y$28/12,0)),"-")</f>
        <v>0</v>
      </c>
      <c r="AC333" s="359">
        <f>IFERROR(IF(-SUM(AC$21:AC332)+AC$16&lt;0.000001,0,IF($C333&gt;='H-32A-WP06 - Debt Service'!Z$25,'H-32A-WP06 - Debt Service'!Z$28/12,0)),"-")</f>
        <v>0</v>
      </c>
      <c r="AD333" s="359">
        <f>IFERROR(IF(-SUM(AD$21:AD332)+AD$16&lt;0.000001,0,IF($C333&gt;='H-32A-WP06 - Debt Service'!AB$25,'H-32A-WP06 - Debt Service'!AA$28/12,0)),"-")</f>
        <v>0</v>
      </c>
      <c r="AE333" s="359">
        <f>IFERROR(IF(-SUM(AE$21:AE332)+AE$16&lt;0.000001,0,IF($C333&gt;='H-32A-WP06 - Debt Service'!AC$25,'H-32A-WP06 - Debt Service'!AB$28/12,0)),"-")</f>
        <v>0</v>
      </c>
      <c r="AF333" s="359">
        <f>IFERROR(IF(-SUM(AF$21:AF332)+AF$16&lt;0.000001,0,IF($C333&gt;='H-32A-WP06 - Debt Service'!AD$25,'H-32A-WP06 - Debt Service'!AC$28/12,0)),"-")</f>
        <v>0</v>
      </c>
    </row>
    <row r="334" spans="2:32">
      <c r="B334" s="351">
        <f t="shared" si="17"/>
        <v>2045</v>
      </c>
      <c r="C334" s="368">
        <f t="shared" si="19"/>
        <v>52994</v>
      </c>
      <c r="D334" s="368"/>
      <c r="E334" s="359">
        <f>IFERROR(IF(-SUM(E$33:E333)+E$16&lt;0.000001,0,IF($C334&gt;='H-32A-WP06 - Debt Service'!C$25,'H-32A-WP06 - Debt Service'!C$28/12,0)),"-")</f>
        <v>0</v>
      </c>
      <c r="F334" s="359">
        <f>IFERROR(IF(-SUM(F$33:F333)+F$16&lt;0.000001,0,IF($C334&gt;='H-32A-WP06 - Debt Service'!D$25,'H-32A-WP06 - Debt Service'!D$28/12,0)),"-")</f>
        <v>0</v>
      </c>
      <c r="G334" s="359">
        <f>IFERROR(IF(-SUM(G$33:G333)+G$16&lt;0.000001,0,IF($C334&gt;='H-32A-WP06 - Debt Service'!E$25,'H-32A-WP06 - Debt Service'!E$28/12,0)),"-")</f>
        <v>0</v>
      </c>
      <c r="H334" s="359">
        <f>IFERROR(IF(-SUM(H$21:H333)+H$16&lt;0.000001,0,IF($C334&gt;='H-32A-WP06 - Debt Service'!F$25,'H-32A-WP06 - Debt Service'!F$28/12,0)),"-")</f>
        <v>0</v>
      </c>
      <c r="I334" s="359">
        <f>IFERROR(IF(-SUM(I$21:I333)+I$16&lt;0.000001,0,IF($C334&gt;='H-32A-WP06 - Debt Service'!G$25,'H-32A-WP06 - Debt Service'!G$28/12,0)),"-")</f>
        <v>0</v>
      </c>
      <c r="J334" s="359">
        <f>IFERROR(IF(-SUM(J$21:J333)+J$16&lt;0.000001,0,IF($C334&gt;='H-32A-WP06 - Debt Service'!H$25,'H-32A-WP06 - Debt Service'!H$28/12,0)),"-")</f>
        <v>0</v>
      </c>
      <c r="K334" s="359">
        <f>IFERROR(IF(-SUM(K$21:K333)+K$16&lt;0.000001,0,IF($C334&gt;='H-32A-WP06 - Debt Service'!I$25,'H-32A-WP06 - Debt Service'!I$28/12,0)),"-")</f>
        <v>0</v>
      </c>
      <c r="L334" s="359">
        <f>IFERROR(IF(-SUM(L$21:L333)+L$16&lt;0.000001,0,IF($C334&gt;='H-32A-WP06 - Debt Service'!J$25,'H-32A-WP06 - Debt Service'!J$28/12,0)),"-")</f>
        <v>0</v>
      </c>
      <c r="M334" s="359">
        <f>IFERROR(IF(-SUM(M$21:M333)+M$16&lt;0.000001,0,IF($C334&gt;='H-32A-WP06 - Debt Service'!K$25,'H-32A-WP06 - Debt Service'!K$28/12,0)),"-")</f>
        <v>0</v>
      </c>
      <c r="N334" s="359">
        <f>IFERROR(IF(-SUM(N$21:N333)+N$16&lt;0.000001,0,IF($C334&gt;='H-32A-WP06 - Debt Service'!L$25,'H-32A-WP06 - Debt Service'!L$28/12,0)),"-")</f>
        <v>0</v>
      </c>
      <c r="O334" s="359">
        <f>IFERROR(IF(-SUM(O$21:O333)+O$16&lt;0.000001,0,IF($C334&gt;='H-32A-WP06 - Debt Service'!M$25,'H-32A-WP06 - Debt Service'!M$28/12,0)),"-")</f>
        <v>0</v>
      </c>
      <c r="P334" s="359">
        <f>IFERROR(IF(-SUM(P$21:P333)+P$16&lt;0.000001,0,IF($C334&gt;='H-32A-WP06 - Debt Service'!N$25,'H-32A-WP06 - Debt Service'!N$28/12,0)),"-")</f>
        <v>0</v>
      </c>
      <c r="Q334" s="449"/>
      <c r="R334" s="351">
        <f t="shared" si="18"/>
        <v>2045</v>
      </c>
      <c r="S334" s="368">
        <f t="shared" si="20"/>
        <v>52994</v>
      </c>
      <c r="T334" s="368"/>
      <c r="U334" s="359">
        <f>IFERROR(IF(-SUM(U$33:U333)+U$16&lt;0.000001,0,IF($C334&gt;='H-32A-WP06 - Debt Service'!R$25,'H-32A-WP06 - Debt Service'!R$28/12,0)),"-")</f>
        <v>0</v>
      </c>
      <c r="V334" s="359">
        <f>IFERROR(IF(-SUM(V$21:V333)+V$16&lt;0.000001,0,IF($C334&gt;='H-32A-WP06 - Debt Service'!S$25,'H-32A-WP06 - Debt Service'!S$28/12,0)),"-")</f>
        <v>0</v>
      </c>
      <c r="W334" s="359">
        <f>IFERROR(IF(-SUM(W$21:W333)+W$16&lt;0.000001,0,IF($C334&gt;='H-32A-WP06 - Debt Service'!T$25,'H-32A-WP06 - Debt Service'!T$28/12,0)),"-")</f>
        <v>0</v>
      </c>
      <c r="X334" s="359">
        <f>IFERROR(IF(-SUM(X$21:X333)+X$16&lt;0.000001,0,IF($C334&gt;='H-32A-WP06 - Debt Service'!U$25,'H-32A-WP06 - Debt Service'!U$28/12,0)),"-")</f>
        <v>0</v>
      </c>
      <c r="Y334" s="359">
        <f>IFERROR(IF(-SUM(Y$21:Y333)+Y$16&lt;0.000001,0,IF($C334&gt;='H-32A-WP06 - Debt Service'!W$25,'H-32A-WP06 - Debt Service'!V$28/12,0)),"-")</f>
        <v>0</v>
      </c>
      <c r="Z334" s="359">
        <f>IFERROR(IF(-SUM(Z$21:Z333)+Z$16&lt;0.000001,0,IF($C334&gt;='H-32A-WP06 - Debt Service'!W$25,'H-32A-WP06 - Debt Service'!W$28/12,0)),"-")</f>
        <v>0</v>
      </c>
      <c r="AA334" s="359">
        <f>IFERROR(IF(-SUM(AA$21:AA333)+AA$16&lt;0.000001,0,IF($C334&gt;='H-32A-WP06 - Debt Service'!Y$25,'H-32A-WP06 - Debt Service'!X$28/12,0)),"-")</f>
        <v>0</v>
      </c>
      <c r="AB334" s="359">
        <f>IFERROR(IF(-SUM(AB$21:AB333)+AB$16&lt;0.000001,0,IF($C334&gt;='H-32A-WP06 - Debt Service'!Y$25,'H-32A-WP06 - Debt Service'!Y$28/12,0)),"-")</f>
        <v>0</v>
      </c>
      <c r="AC334" s="359">
        <f>IFERROR(IF(-SUM(AC$21:AC333)+AC$16&lt;0.000001,0,IF($C334&gt;='H-32A-WP06 - Debt Service'!Z$25,'H-32A-WP06 - Debt Service'!Z$28/12,0)),"-")</f>
        <v>0</v>
      </c>
      <c r="AD334" s="359">
        <f>IFERROR(IF(-SUM(AD$21:AD333)+AD$16&lt;0.000001,0,IF($C334&gt;='H-32A-WP06 - Debt Service'!AB$25,'H-32A-WP06 - Debt Service'!AA$28/12,0)),"-")</f>
        <v>0</v>
      </c>
      <c r="AE334" s="359">
        <f>IFERROR(IF(-SUM(AE$21:AE333)+AE$16&lt;0.000001,0,IF($C334&gt;='H-32A-WP06 - Debt Service'!AC$25,'H-32A-WP06 - Debt Service'!AB$28/12,0)),"-")</f>
        <v>0</v>
      </c>
      <c r="AF334" s="359">
        <f>IFERROR(IF(-SUM(AF$21:AF333)+AF$16&lt;0.000001,0,IF($C334&gt;='H-32A-WP06 - Debt Service'!AD$25,'H-32A-WP06 - Debt Service'!AC$28/12,0)),"-")</f>
        <v>0</v>
      </c>
    </row>
    <row r="335" spans="2:32">
      <c r="B335" s="351">
        <f t="shared" si="17"/>
        <v>2045</v>
      </c>
      <c r="C335" s="368">
        <f t="shared" si="19"/>
        <v>53022</v>
      </c>
      <c r="D335" s="368"/>
      <c r="E335" s="359">
        <f>IFERROR(IF(-SUM(E$33:E334)+E$16&lt;0.000001,0,IF($C335&gt;='H-32A-WP06 - Debt Service'!C$25,'H-32A-WP06 - Debt Service'!C$28/12,0)),"-")</f>
        <v>0</v>
      </c>
      <c r="F335" s="359">
        <f>IFERROR(IF(-SUM(F$33:F334)+F$16&lt;0.000001,0,IF($C335&gt;='H-32A-WP06 - Debt Service'!D$25,'H-32A-WP06 - Debt Service'!D$28/12,0)),"-")</f>
        <v>0</v>
      </c>
      <c r="G335" s="359">
        <f>IFERROR(IF(-SUM(G$33:G334)+G$16&lt;0.000001,0,IF($C335&gt;='H-32A-WP06 - Debt Service'!E$25,'H-32A-WP06 - Debt Service'!E$28/12,0)),"-")</f>
        <v>0</v>
      </c>
      <c r="H335" s="359">
        <f>IFERROR(IF(-SUM(H$21:H334)+H$16&lt;0.000001,0,IF($C335&gt;='H-32A-WP06 - Debt Service'!F$25,'H-32A-WP06 - Debt Service'!F$28/12,0)),"-")</f>
        <v>0</v>
      </c>
      <c r="I335" s="359">
        <f>IFERROR(IF(-SUM(I$21:I334)+I$16&lt;0.000001,0,IF($C335&gt;='H-32A-WP06 - Debt Service'!G$25,'H-32A-WP06 - Debt Service'!G$28/12,0)),"-")</f>
        <v>0</v>
      </c>
      <c r="J335" s="359">
        <f>IFERROR(IF(-SUM(J$21:J334)+J$16&lt;0.000001,0,IF($C335&gt;='H-32A-WP06 - Debt Service'!H$25,'H-32A-WP06 - Debt Service'!H$28/12,0)),"-")</f>
        <v>0</v>
      </c>
      <c r="K335" s="359">
        <f>IFERROR(IF(-SUM(K$21:K334)+K$16&lt;0.000001,0,IF($C335&gt;='H-32A-WP06 - Debt Service'!I$25,'H-32A-WP06 - Debt Service'!I$28/12,0)),"-")</f>
        <v>0</v>
      </c>
      <c r="L335" s="359">
        <f>IFERROR(IF(-SUM(L$21:L334)+L$16&lt;0.000001,0,IF($C335&gt;='H-32A-WP06 - Debt Service'!J$25,'H-32A-WP06 - Debt Service'!J$28/12,0)),"-")</f>
        <v>0</v>
      </c>
      <c r="M335" s="359">
        <f>IFERROR(IF(-SUM(M$21:M334)+M$16&lt;0.000001,0,IF($C335&gt;='H-32A-WP06 - Debt Service'!K$25,'H-32A-WP06 - Debt Service'!K$28/12,0)),"-")</f>
        <v>0</v>
      </c>
      <c r="N335" s="359">
        <f>IFERROR(IF(-SUM(N$21:N334)+N$16&lt;0.000001,0,IF($C335&gt;='H-32A-WP06 - Debt Service'!L$25,'H-32A-WP06 - Debt Service'!L$28/12,0)),"-")</f>
        <v>0</v>
      </c>
      <c r="O335" s="359">
        <f>IFERROR(IF(-SUM(O$21:O334)+O$16&lt;0.000001,0,IF($C335&gt;='H-32A-WP06 - Debt Service'!M$25,'H-32A-WP06 - Debt Service'!M$28/12,0)),"-")</f>
        <v>0</v>
      </c>
      <c r="P335" s="359">
        <f>IFERROR(IF(-SUM(P$21:P334)+P$16&lt;0.000001,0,IF($C335&gt;='H-32A-WP06 - Debt Service'!N$25,'H-32A-WP06 - Debt Service'!N$28/12,0)),"-")</f>
        <v>0</v>
      </c>
      <c r="Q335" s="449"/>
      <c r="R335" s="351">
        <f t="shared" si="18"/>
        <v>2045</v>
      </c>
      <c r="S335" s="368">
        <f t="shared" si="20"/>
        <v>53022</v>
      </c>
      <c r="T335" s="368"/>
      <c r="U335" s="359">
        <f>IFERROR(IF(-SUM(U$33:U334)+U$16&lt;0.000001,0,IF($C335&gt;='H-32A-WP06 - Debt Service'!R$25,'H-32A-WP06 - Debt Service'!R$28/12,0)),"-")</f>
        <v>0</v>
      </c>
      <c r="V335" s="359">
        <f>IFERROR(IF(-SUM(V$21:V334)+V$16&lt;0.000001,0,IF($C335&gt;='H-32A-WP06 - Debt Service'!S$25,'H-32A-WP06 - Debt Service'!S$28/12,0)),"-")</f>
        <v>0</v>
      </c>
      <c r="W335" s="359">
        <f>IFERROR(IF(-SUM(W$21:W334)+W$16&lt;0.000001,0,IF($C335&gt;='H-32A-WP06 - Debt Service'!T$25,'H-32A-WP06 - Debt Service'!T$28/12,0)),"-")</f>
        <v>0</v>
      </c>
      <c r="X335" s="359">
        <f>IFERROR(IF(-SUM(X$21:X334)+X$16&lt;0.000001,0,IF($C335&gt;='H-32A-WP06 - Debt Service'!U$25,'H-32A-WP06 - Debt Service'!U$28/12,0)),"-")</f>
        <v>0</v>
      </c>
      <c r="Y335" s="359">
        <f>IFERROR(IF(-SUM(Y$21:Y334)+Y$16&lt;0.000001,0,IF($C335&gt;='H-32A-WP06 - Debt Service'!W$25,'H-32A-WP06 - Debt Service'!V$28/12,0)),"-")</f>
        <v>0</v>
      </c>
      <c r="Z335" s="359">
        <f>IFERROR(IF(-SUM(Z$21:Z334)+Z$16&lt;0.000001,0,IF($C335&gt;='H-32A-WP06 - Debt Service'!W$25,'H-32A-WP06 - Debt Service'!W$28/12,0)),"-")</f>
        <v>0</v>
      </c>
      <c r="AA335" s="359">
        <f>IFERROR(IF(-SUM(AA$21:AA334)+AA$16&lt;0.000001,0,IF($C335&gt;='H-32A-WP06 - Debt Service'!Y$25,'H-32A-WP06 - Debt Service'!X$28/12,0)),"-")</f>
        <v>0</v>
      </c>
      <c r="AB335" s="359">
        <f>IFERROR(IF(-SUM(AB$21:AB334)+AB$16&lt;0.000001,0,IF($C335&gt;='H-32A-WP06 - Debt Service'!Y$25,'H-32A-WP06 - Debt Service'!Y$28/12,0)),"-")</f>
        <v>0</v>
      </c>
      <c r="AC335" s="359">
        <f>IFERROR(IF(-SUM(AC$21:AC334)+AC$16&lt;0.000001,0,IF($C335&gt;='H-32A-WP06 - Debt Service'!Z$25,'H-32A-WP06 - Debt Service'!Z$28/12,0)),"-")</f>
        <v>0</v>
      </c>
      <c r="AD335" s="359">
        <f>IFERROR(IF(-SUM(AD$21:AD334)+AD$16&lt;0.000001,0,IF($C335&gt;='H-32A-WP06 - Debt Service'!AB$25,'H-32A-WP06 - Debt Service'!AA$28/12,0)),"-")</f>
        <v>0</v>
      </c>
      <c r="AE335" s="359">
        <f>IFERROR(IF(-SUM(AE$21:AE334)+AE$16&lt;0.000001,0,IF($C335&gt;='H-32A-WP06 - Debt Service'!AC$25,'H-32A-WP06 - Debt Service'!AB$28/12,0)),"-")</f>
        <v>0</v>
      </c>
      <c r="AF335" s="359">
        <f>IFERROR(IF(-SUM(AF$21:AF334)+AF$16&lt;0.000001,0,IF($C335&gt;='H-32A-WP06 - Debt Service'!AD$25,'H-32A-WP06 - Debt Service'!AC$28/12,0)),"-")</f>
        <v>0</v>
      </c>
    </row>
    <row r="336" spans="2:32">
      <c r="B336" s="351">
        <f t="shared" si="17"/>
        <v>2045</v>
      </c>
      <c r="C336" s="368">
        <f t="shared" si="19"/>
        <v>53053</v>
      </c>
      <c r="D336" s="368"/>
      <c r="E336" s="359">
        <f>IFERROR(IF(-SUM(E$33:E335)+E$16&lt;0.000001,0,IF($C336&gt;='H-32A-WP06 - Debt Service'!C$25,'H-32A-WP06 - Debt Service'!C$28/12,0)),"-")</f>
        <v>0</v>
      </c>
      <c r="F336" s="359">
        <f>IFERROR(IF(-SUM(F$33:F335)+F$16&lt;0.000001,0,IF($C336&gt;='H-32A-WP06 - Debt Service'!D$25,'H-32A-WP06 - Debt Service'!D$28/12,0)),"-")</f>
        <v>0</v>
      </c>
      <c r="G336" s="359">
        <f>IFERROR(IF(-SUM(G$33:G335)+G$16&lt;0.000001,0,IF($C336&gt;='H-32A-WP06 - Debt Service'!E$25,'H-32A-WP06 - Debt Service'!E$28/12,0)),"-")</f>
        <v>0</v>
      </c>
      <c r="H336" s="359">
        <f>IFERROR(IF(-SUM(H$21:H335)+H$16&lt;0.000001,0,IF($C336&gt;='H-32A-WP06 - Debt Service'!F$25,'H-32A-WP06 - Debt Service'!F$28/12,0)),"-")</f>
        <v>0</v>
      </c>
      <c r="I336" s="359">
        <f>IFERROR(IF(-SUM(I$21:I335)+I$16&lt;0.000001,0,IF($C336&gt;='H-32A-WP06 - Debt Service'!G$25,'H-32A-WP06 - Debt Service'!G$28/12,0)),"-")</f>
        <v>0</v>
      </c>
      <c r="J336" s="359">
        <f>IFERROR(IF(-SUM(J$21:J335)+J$16&lt;0.000001,0,IF($C336&gt;='H-32A-WP06 - Debt Service'!H$25,'H-32A-WP06 - Debt Service'!H$28/12,0)),"-")</f>
        <v>0</v>
      </c>
      <c r="K336" s="359">
        <f>IFERROR(IF(-SUM(K$21:K335)+K$16&lt;0.000001,0,IF($C336&gt;='H-32A-WP06 - Debt Service'!I$25,'H-32A-WP06 - Debt Service'!I$28/12,0)),"-")</f>
        <v>0</v>
      </c>
      <c r="L336" s="359">
        <f>IFERROR(IF(-SUM(L$21:L335)+L$16&lt;0.000001,0,IF($C336&gt;='H-32A-WP06 - Debt Service'!J$25,'H-32A-WP06 - Debt Service'!J$28/12,0)),"-")</f>
        <v>0</v>
      </c>
      <c r="M336" s="359">
        <f>IFERROR(IF(-SUM(M$21:M335)+M$16&lt;0.000001,0,IF($C336&gt;='H-32A-WP06 - Debt Service'!K$25,'H-32A-WP06 - Debt Service'!K$28/12,0)),"-")</f>
        <v>0</v>
      </c>
      <c r="N336" s="359">
        <f>IFERROR(IF(-SUM(N$21:N335)+N$16&lt;0.000001,0,IF($C336&gt;='H-32A-WP06 - Debt Service'!L$25,'H-32A-WP06 - Debt Service'!L$28/12,0)),"-")</f>
        <v>0</v>
      </c>
      <c r="O336" s="359">
        <f>IFERROR(IF(-SUM(O$21:O335)+O$16&lt;0.000001,0,IF($C336&gt;='H-32A-WP06 - Debt Service'!M$25,'H-32A-WP06 - Debt Service'!M$28/12,0)),"-")</f>
        <v>0</v>
      </c>
      <c r="P336" s="359">
        <f>IFERROR(IF(-SUM(P$21:P335)+P$16&lt;0.000001,0,IF($C336&gt;='H-32A-WP06 - Debt Service'!N$25,'H-32A-WP06 - Debt Service'!N$28/12,0)),"-")</f>
        <v>0</v>
      </c>
      <c r="Q336" s="449"/>
      <c r="R336" s="351">
        <f t="shared" si="18"/>
        <v>2045</v>
      </c>
      <c r="S336" s="368">
        <f t="shared" si="20"/>
        <v>53053</v>
      </c>
      <c r="T336" s="368"/>
      <c r="U336" s="359">
        <f>IFERROR(IF(-SUM(U$33:U335)+U$16&lt;0.000001,0,IF($C336&gt;='H-32A-WP06 - Debt Service'!R$25,'H-32A-WP06 - Debt Service'!R$28/12,0)),"-")</f>
        <v>0</v>
      </c>
      <c r="V336" s="359">
        <f>IFERROR(IF(-SUM(V$21:V335)+V$16&lt;0.000001,0,IF($C336&gt;='H-32A-WP06 - Debt Service'!S$25,'H-32A-WP06 - Debt Service'!S$28/12,0)),"-")</f>
        <v>0</v>
      </c>
      <c r="W336" s="359">
        <f>IFERROR(IF(-SUM(W$21:W335)+W$16&lt;0.000001,0,IF($C336&gt;='H-32A-WP06 - Debt Service'!T$25,'H-32A-WP06 - Debt Service'!T$28/12,0)),"-")</f>
        <v>0</v>
      </c>
      <c r="X336" s="359">
        <f>IFERROR(IF(-SUM(X$21:X335)+X$16&lt;0.000001,0,IF($C336&gt;='H-32A-WP06 - Debt Service'!U$25,'H-32A-WP06 - Debt Service'!U$28/12,0)),"-")</f>
        <v>0</v>
      </c>
      <c r="Y336" s="359">
        <f>IFERROR(IF(-SUM(Y$21:Y335)+Y$16&lt;0.000001,0,IF($C336&gt;='H-32A-WP06 - Debt Service'!W$25,'H-32A-WP06 - Debt Service'!V$28/12,0)),"-")</f>
        <v>0</v>
      </c>
      <c r="Z336" s="359">
        <f>IFERROR(IF(-SUM(Z$21:Z335)+Z$16&lt;0.000001,0,IF($C336&gt;='H-32A-WP06 - Debt Service'!W$25,'H-32A-WP06 - Debt Service'!W$28/12,0)),"-")</f>
        <v>0</v>
      </c>
      <c r="AA336" s="359">
        <f>IFERROR(IF(-SUM(AA$21:AA335)+AA$16&lt;0.000001,0,IF($C336&gt;='H-32A-WP06 - Debt Service'!Y$25,'H-32A-WP06 - Debt Service'!X$28/12,0)),"-")</f>
        <v>0</v>
      </c>
      <c r="AB336" s="359">
        <f>IFERROR(IF(-SUM(AB$21:AB335)+AB$16&lt;0.000001,0,IF($C336&gt;='H-32A-WP06 - Debt Service'!Y$25,'H-32A-WP06 - Debt Service'!Y$28/12,0)),"-")</f>
        <v>0</v>
      </c>
      <c r="AC336" s="359">
        <f>IFERROR(IF(-SUM(AC$21:AC335)+AC$16&lt;0.000001,0,IF($C336&gt;='H-32A-WP06 - Debt Service'!Z$25,'H-32A-WP06 - Debt Service'!Z$28/12,0)),"-")</f>
        <v>0</v>
      </c>
      <c r="AD336" s="359">
        <f>IFERROR(IF(-SUM(AD$21:AD335)+AD$16&lt;0.000001,0,IF($C336&gt;='H-32A-WP06 - Debt Service'!AB$25,'H-32A-WP06 - Debt Service'!AA$28/12,0)),"-")</f>
        <v>0</v>
      </c>
      <c r="AE336" s="359">
        <f>IFERROR(IF(-SUM(AE$21:AE335)+AE$16&lt;0.000001,0,IF($C336&gt;='H-32A-WP06 - Debt Service'!AC$25,'H-32A-WP06 - Debt Service'!AB$28/12,0)),"-")</f>
        <v>0</v>
      </c>
      <c r="AF336" s="359">
        <f>IFERROR(IF(-SUM(AF$21:AF335)+AF$16&lt;0.000001,0,IF($C336&gt;='H-32A-WP06 - Debt Service'!AD$25,'H-32A-WP06 - Debt Service'!AC$28/12,0)),"-")</f>
        <v>0</v>
      </c>
    </row>
    <row r="337" spans="2:32">
      <c r="B337" s="351">
        <f t="shared" si="17"/>
        <v>2045</v>
      </c>
      <c r="C337" s="368">
        <f t="shared" si="19"/>
        <v>53083</v>
      </c>
      <c r="D337" s="368"/>
      <c r="E337" s="359">
        <f>IFERROR(IF(-SUM(E$33:E336)+E$16&lt;0.000001,0,IF($C337&gt;='H-32A-WP06 - Debt Service'!C$25,'H-32A-WP06 - Debt Service'!C$28/12,0)),"-")</f>
        <v>0</v>
      </c>
      <c r="F337" s="359">
        <f>IFERROR(IF(-SUM(F$33:F336)+F$16&lt;0.000001,0,IF($C337&gt;='H-32A-WP06 - Debt Service'!D$25,'H-32A-WP06 - Debt Service'!D$28/12,0)),"-")</f>
        <v>0</v>
      </c>
      <c r="G337" s="359">
        <f>IFERROR(IF(-SUM(G$33:G336)+G$16&lt;0.000001,0,IF($C337&gt;='H-32A-WP06 - Debt Service'!E$25,'H-32A-WP06 - Debt Service'!E$28/12,0)),"-")</f>
        <v>0</v>
      </c>
      <c r="H337" s="359">
        <f>IFERROR(IF(-SUM(H$21:H336)+H$16&lt;0.000001,0,IF($C337&gt;='H-32A-WP06 - Debt Service'!F$25,'H-32A-WP06 - Debt Service'!F$28/12,0)),"-")</f>
        <v>0</v>
      </c>
      <c r="I337" s="359">
        <f>IFERROR(IF(-SUM(I$21:I336)+I$16&lt;0.000001,0,IF($C337&gt;='H-32A-WP06 - Debt Service'!G$25,'H-32A-WP06 - Debt Service'!G$28/12,0)),"-")</f>
        <v>0</v>
      </c>
      <c r="J337" s="359">
        <f>IFERROR(IF(-SUM(J$21:J336)+J$16&lt;0.000001,0,IF($C337&gt;='H-32A-WP06 - Debt Service'!H$25,'H-32A-WP06 - Debt Service'!H$28/12,0)),"-")</f>
        <v>0</v>
      </c>
      <c r="K337" s="359">
        <f>IFERROR(IF(-SUM(K$21:K336)+K$16&lt;0.000001,0,IF($C337&gt;='H-32A-WP06 - Debt Service'!I$25,'H-32A-WP06 - Debt Service'!I$28/12,0)),"-")</f>
        <v>0</v>
      </c>
      <c r="L337" s="359">
        <f>IFERROR(IF(-SUM(L$21:L336)+L$16&lt;0.000001,0,IF($C337&gt;='H-32A-WP06 - Debt Service'!J$25,'H-32A-WP06 - Debt Service'!J$28/12,0)),"-")</f>
        <v>0</v>
      </c>
      <c r="M337" s="359">
        <f>IFERROR(IF(-SUM(M$21:M336)+M$16&lt;0.000001,0,IF($C337&gt;='H-32A-WP06 - Debt Service'!K$25,'H-32A-WP06 - Debt Service'!K$28/12,0)),"-")</f>
        <v>0</v>
      </c>
      <c r="N337" s="359">
        <f>IFERROR(IF(-SUM(N$21:N336)+N$16&lt;0.000001,0,IF($C337&gt;='H-32A-WP06 - Debt Service'!L$25,'H-32A-WP06 - Debt Service'!L$28/12,0)),"-")</f>
        <v>0</v>
      </c>
      <c r="O337" s="359">
        <f>IFERROR(IF(-SUM(O$21:O336)+O$16&lt;0.000001,0,IF($C337&gt;='H-32A-WP06 - Debt Service'!M$25,'H-32A-WP06 - Debt Service'!M$28/12,0)),"-")</f>
        <v>0</v>
      </c>
      <c r="P337" s="359">
        <f>IFERROR(IF(-SUM(P$21:P336)+P$16&lt;0.000001,0,IF($C337&gt;='H-32A-WP06 - Debt Service'!N$25,'H-32A-WP06 - Debt Service'!N$28/12,0)),"-")</f>
        <v>0</v>
      </c>
      <c r="Q337" s="449"/>
      <c r="R337" s="351">
        <f t="shared" si="18"/>
        <v>2045</v>
      </c>
      <c r="S337" s="368">
        <f t="shared" si="20"/>
        <v>53083</v>
      </c>
      <c r="T337" s="368"/>
      <c r="U337" s="359">
        <f>IFERROR(IF(-SUM(U$33:U336)+U$16&lt;0.000001,0,IF($C337&gt;='H-32A-WP06 - Debt Service'!R$25,'H-32A-WP06 - Debt Service'!R$28/12,0)),"-")</f>
        <v>0</v>
      </c>
      <c r="V337" s="359">
        <f>IFERROR(IF(-SUM(V$21:V336)+V$16&lt;0.000001,0,IF($C337&gt;='H-32A-WP06 - Debt Service'!S$25,'H-32A-WP06 - Debt Service'!S$28/12,0)),"-")</f>
        <v>0</v>
      </c>
      <c r="W337" s="359">
        <f>IFERROR(IF(-SUM(W$21:W336)+W$16&lt;0.000001,0,IF($C337&gt;='H-32A-WP06 - Debt Service'!T$25,'H-32A-WP06 - Debt Service'!T$28/12,0)),"-")</f>
        <v>0</v>
      </c>
      <c r="X337" s="359">
        <f>IFERROR(IF(-SUM(X$21:X336)+X$16&lt;0.000001,0,IF($C337&gt;='H-32A-WP06 - Debt Service'!U$25,'H-32A-WP06 - Debt Service'!U$28/12,0)),"-")</f>
        <v>0</v>
      </c>
      <c r="Y337" s="359">
        <f>IFERROR(IF(-SUM(Y$21:Y336)+Y$16&lt;0.000001,0,IF($C337&gt;='H-32A-WP06 - Debt Service'!W$25,'H-32A-WP06 - Debt Service'!V$28/12,0)),"-")</f>
        <v>0</v>
      </c>
      <c r="Z337" s="359">
        <f>IFERROR(IF(-SUM(Z$21:Z336)+Z$16&lt;0.000001,0,IF($C337&gt;='H-32A-WP06 - Debt Service'!W$25,'H-32A-WP06 - Debt Service'!W$28/12,0)),"-")</f>
        <v>0</v>
      </c>
      <c r="AA337" s="359">
        <f>IFERROR(IF(-SUM(AA$21:AA336)+AA$16&lt;0.000001,0,IF($C337&gt;='H-32A-WP06 - Debt Service'!Y$25,'H-32A-WP06 - Debt Service'!X$28/12,0)),"-")</f>
        <v>0</v>
      </c>
      <c r="AB337" s="359">
        <f>IFERROR(IF(-SUM(AB$21:AB336)+AB$16&lt;0.000001,0,IF($C337&gt;='H-32A-WP06 - Debt Service'!Y$25,'H-32A-WP06 - Debt Service'!Y$28/12,0)),"-")</f>
        <v>0</v>
      </c>
      <c r="AC337" s="359">
        <f>IFERROR(IF(-SUM(AC$21:AC336)+AC$16&lt;0.000001,0,IF($C337&gt;='H-32A-WP06 - Debt Service'!Z$25,'H-32A-WP06 - Debt Service'!Z$28/12,0)),"-")</f>
        <v>0</v>
      </c>
      <c r="AD337" s="359">
        <f>IFERROR(IF(-SUM(AD$21:AD336)+AD$16&lt;0.000001,0,IF($C337&gt;='H-32A-WP06 - Debt Service'!AB$25,'H-32A-WP06 - Debt Service'!AA$28/12,0)),"-")</f>
        <v>0</v>
      </c>
      <c r="AE337" s="359">
        <f>IFERROR(IF(-SUM(AE$21:AE336)+AE$16&lt;0.000001,0,IF($C337&gt;='H-32A-WP06 - Debt Service'!AC$25,'H-32A-WP06 - Debt Service'!AB$28/12,0)),"-")</f>
        <v>0</v>
      </c>
      <c r="AF337" s="359">
        <f>IFERROR(IF(-SUM(AF$21:AF336)+AF$16&lt;0.000001,0,IF($C337&gt;='H-32A-WP06 - Debt Service'!AD$25,'H-32A-WP06 - Debt Service'!AC$28/12,0)),"-")</f>
        <v>0</v>
      </c>
    </row>
    <row r="338" spans="2:32">
      <c r="B338" s="351">
        <f t="shared" si="17"/>
        <v>2045</v>
      </c>
      <c r="C338" s="368">
        <f t="shared" si="19"/>
        <v>53114</v>
      </c>
      <c r="D338" s="368"/>
      <c r="E338" s="359">
        <f>IFERROR(IF(-SUM(E$33:E337)+E$16&lt;0.000001,0,IF($C338&gt;='H-32A-WP06 - Debt Service'!C$25,'H-32A-WP06 - Debt Service'!C$28/12,0)),"-")</f>
        <v>0</v>
      </c>
      <c r="F338" s="359">
        <f>IFERROR(IF(-SUM(F$33:F337)+F$16&lt;0.000001,0,IF($C338&gt;='H-32A-WP06 - Debt Service'!D$25,'H-32A-WP06 - Debt Service'!D$28/12,0)),"-")</f>
        <v>0</v>
      </c>
      <c r="G338" s="359">
        <f>IFERROR(IF(-SUM(G$33:G337)+G$16&lt;0.000001,0,IF($C338&gt;='H-32A-WP06 - Debt Service'!E$25,'H-32A-WP06 - Debt Service'!E$28/12,0)),"-")</f>
        <v>0</v>
      </c>
      <c r="H338" s="359">
        <f>IFERROR(IF(-SUM(H$21:H337)+H$16&lt;0.000001,0,IF($C338&gt;='H-32A-WP06 - Debt Service'!F$25,'H-32A-WP06 - Debt Service'!F$28/12,0)),"-")</f>
        <v>0</v>
      </c>
      <c r="I338" s="359">
        <f>IFERROR(IF(-SUM(I$21:I337)+I$16&lt;0.000001,0,IF($C338&gt;='H-32A-WP06 - Debt Service'!G$25,'H-32A-WP06 - Debt Service'!G$28/12,0)),"-")</f>
        <v>0</v>
      </c>
      <c r="J338" s="359">
        <f>IFERROR(IF(-SUM(J$21:J337)+J$16&lt;0.000001,0,IF($C338&gt;='H-32A-WP06 - Debt Service'!H$25,'H-32A-WP06 - Debt Service'!H$28/12,0)),"-")</f>
        <v>0</v>
      </c>
      <c r="K338" s="359">
        <f>IFERROR(IF(-SUM(K$21:K337)+K$16&lt;0.000001,0,IF($C338&gt;='H-32A-WP06 - Debt Service'!I$25,'H-32A-WP06 - Debt Service'!I$28/12,0)),"-")</f>
        <v>0</v>
      </c>
      <c r="L338" s="359">
        <f>IFERROR(IF(-SUM(L$21:L337)+L$16&lt;0.000001,0,IF($C338&gt;='H-32A-WP06 - Debt Service'!J$25,'H-32A-WP06 - Debt Service'!J$28/12,0)),"-")</f>
        <v>0</v>
      </c>
      <c r="M338" s="359">
        <f>IFERROR(IF(-SUM(M$21:M337)+M$16&lt;0.000001,0,IF($C338&gt;='H-32A-WP06 - Debt Service'!K$25,'H-32A-WP06 - Debt Service'!K$28/12,0)),"-")</f>
        <v>0</v>
      </c>
      <c r="N338" s="359">
        <f>IFERROR(IF(-SUM(N$21:N337)+N$16&lt;0.000001,0,IF($C338&gt;='H-32A-WP06 - Debt Service'!L$25,'H-32A-WP06 - Debt Service'!L$28/12,0)),"-")</f>
        <v>0</v>
      </c>
      <c r="O338" s="359">
        <f>IFERROR(IF(-SUM(O$21:O337)+O$16&lt;0.000001,0,IF($C338&gt;='H-32A-WP06 - Debt Service'!M$25,'H-32A-WP06 - Debt Service'!M$28/12,0)),"-")</f>
        <v>0</v>
      </c>
      <c r="P338" s="359">
        <f>IFERROR(IF(-SUM(P$21:P337)+P$16&lt;0.000001,0,IF($C338&gt;='H-32A-WP06 - Debt Service'!N$25,'H-32A-WP06 - Debt Service'!N$28/12,0)),"-")</f>
        <v>0</v>
      </c>
      <c r="Q338" s="449"/>
      <c r="R338" s="351">
        <f t="shared" si="18"/>
        <v>2045</v>
      </c>
      <c r="S338" s="368">
        <f t="shared" si="20"/>
        <v>53114</v>
      </c>
      <c r="T338" s="368"/>
      <c r="U338" s="359">
        <f>IFERROR(IF(-SUM(U$33:U337)+U$16&lt;0.000001,0,IF($C338&gt;='H-32A-WP06 - Debt Service'!R$25,'H-32A-WP06 - Debt Service'!R$28/12,0)),"-")</f>
        <v>0</v>
      </c>
      <c r="V338" s="359">
        <f>IFERROR(IF(-SUM(V$21:V337)+V$16&lt;0.000001,0,IF($C338&gt;='H-32A-WP06 - Debt Service'!S$25,'H-32A-WP06 - Debt Service'!S$28/12,0)),"-")</f>
        <v>0</v>
      </c>
      <c r="W338" s="359">
        <f>IFERROR(IF(-SUM(W$21:W337)+W$16&lt;0.000001,0,IF($C338&gt;='H-32A-WP06 - Debt Service'!T$25,'H-32A-WP06 - Debt Service'!T$28/12,0)),"-")</f>
        <v>0</v>
      </c>
      <c r="X338" s="359">
        <f>IFERROR(IF(-SUM(X$21:X337)+X$16&lt;0.000001,0,IF($C338&gt;='H-32A-WP06 - Debt Service'!U$25,'H-32A-WP06 - Debt Service'!U$28/12,0)),"-")</f>
        <v>0</v>
      </c>
      <c r="Y338" s="359">
        <f>IFERROR(IF(-SUM(Y$21:Y337)+Y$16&lt;0.000001,0,IF($C338&gt;='H-32A-WP06 - Debt Service'!W$25,'H-32A-WP06 - Debt Service'!V$28/12,0)),"-")</f>
        <v>0</v>
      </c>
      <c r="Z338" s="359">
        <f>IFERROR(IF(-SUM(Z$21:Z337)+Z$16&lt;0.000001,0,IF($C338&gt;='H-32A-WP06 - Debt Service'!W$25,'H-32A-WP06 - Debt Service'!W$28/12,0)),"-")</f>
        <v>0</v>
      </c>
      <c r="AA338" s="359">
        <f>IFERROR(IF(-SUM(AA$21:AA337)+AA$16&lt;0.000001,0,IF($C338&gt;='H-32A-WP06 - Debt Service'!Y$25,'H-32A-WP06 - Debt Service'!X$28/12,0)),"-")</f>
        <v>0</v>
      </c>
      <c r="AB338" s="359">
        <f>IFERROR(IF(-SUM(AB$21:AB337)+AB$16&lt;0.000001,0,IF($C338&gt;='H-32A-WP06 - Debt Service'!Y$25,'H-32A-WP06 - Debt Service'!Y$28/12,0)),"-")</f>
        <v>0</v>
      </c>
      <c r="AC338" s="359">
        <f>IFERROR(IF(-SUM(AC$21:AC337)+AC$16&lt;0.000001,0,IF($C338&gt;='H-32A-WP06 - Debt Service'!Z$25,'H-32A-WP06 - Debt Service'!Z$28/12,0)),"-")</f>
        <v>0</v>
      </c>
      <c r="AD338" s="359">
        <f>IFERROR(IF(-SUM(AD$21:AD337)+AD$16&lt;0.000001,0,IF($C338&gt;='H-32A-WP06 - Debt Service'!AB$25,'H-32A-WP06 - Debt Service'!AA$28/12,0)),"-")</f>
        <v>0</v>
      </c>
      <c r="AE338" s="359">
        <f>IFERROR(IF(-SUM(AE$21:AE337)+AE$16&lt;0.000001,0,IF($C338&gt;='H-32A-WP06 - Debt Service'!AC$25,'H-32A-WP06 - Debt Service'!AB$28/12,0)),"-")</f>
        <v>0</v>
      </c>
      <c r="AF338" s="359">
        <f>IFERROR(IF(-SUM(AF$21:AF337)+AF$16&lt;0.000001,0,IF($C338&gt;='H-32A-WP06 - Debt Service'!AD$25,'H-32A-WP06 - Debt Service'!AC$28/12,0)),"-")</f>
        <v>0</v>
      </c>
    </row>
    <row r="339" spans="2:32">
      <c r="B339" s="351">
        <f t="shared" si="17"/>
        <v>2045</v>
      </c>
      <c r="C339" s="368">
        <f t="shared" si="19"/>
        <v>53144</v>
      </c>
      <c r="D339" s="368"/>
      <c r="E339" s="359">
        <f>IFERROR(IF(-SUM(E$33:E338)+E$16&lt;0.000001,0,IF($C339&gt;='H-32A-WP06 - Debt Service'!C$25,'H-32A-WP06 - Debt Service'!C$28/12,0)),"-")</f>
        <v>0</v>
      </c>
      <c r="F339" s="359">
        <f>IFERROR(IF(-SUM(F$33:F338)+F$16&lt;0.000001,0,IF($C339&gt;='H-32A-WP06 - Debt Service'!D$25,'H-32A-WP06 - Debt Service'!D$28/12,0)),"-")</f>
        <v>0</v>
      </c>
      <c r="G339" s="359">
        <f>IFERROR(IF(-SUM(G$33:G338)+G$16&lt;0.000001,0,IF($C339&gt;='H-32A-WP06 - Debt Service'!E$25,'H-32A-WP06 - Debt Service'!E$28/12,0)),"-")</f>
        <v>0</v>
      </c>
      <c r="H339" s="359">
        <f>IFERROR(IF(-SUM(H$21:H338)+H$16&lt;0.000001,0,IF($C339&gt;='H-32A-WP06 - Debt Service'!F$25,'H-32A-WP06 - Debt Service'!F$28/12,0)),"-")</f>
        <v>0</v>
      </c>
      <c r="I339" s="359">
        <f>IFERROR(IF(-SUM(I$21:I338)+I$16&lt;0.000001,0,IF($C339&gt;='H-32A-WP06 - Debt Service'!G$25,'H-32A-WP06 - Debt Service'!G$28/12,0)),"-")</f>
        <v>0</v>
      </c>
      <c r="J339" s="359">
        <f>IFERROR(IF(-SUM(J$21:J338)+J$16&lt;0.000001,0,IF($C339&gt;='H-32A-WP06 - Debt Service'!H$25,'H-32A-WP06 - Debt Service'!H$28/12,0)),"-")</f>
        <v>0</v>
      </c>
      <c r="K339" s="359">
        <f>IFERROR(IF(-SUM(K$21:K338)+K$16&lt;0.000001,0,IF($C339&gt;='H-32A-WP06 - Debt Service'!I$25,'H-32A-WP06 - Debt Service'!I$28/12,0)),"-")</f>
        <v>0</v>
      </c>
      <c r="L339" s="359">
        <f>IFERROR(IF(-SUM(L$21:L338)+L$16&lt;0.000001,0,IF($C339&gt;='H-32A-WP06 - Debt Service'!J$25,'H-32A-WP06 - Debt Service'!J$28/12,0)),"-")</f>
        <v>0</v>
      </c>
      <c r="M339" s="359">
        <f>IFERROR(IF(-SUM(M$21:M338)+M$16&lt;0.000001,0,IF($C339&gt;='H-32A-WP06 - Debt Service'!K$25,'H-32A-WP06 - Debt Service'!K$28/12,0)),"-")</f>
        <v>0</v>
      </c>
      <c r="N339" s="359">
        <f>IFERROR(IF(-SUM(N$21:N338)+N$16&lt;0.000001,0,IF($C339&gt;='H-32A-WP06 - Debt Service'!L$25,'H-32A-WP06 - Debt Service'!L$28/12,0)),"-")</f>
        <v>0</v>
      </c>
      <c r="O339" s="359">
        <f>IFERROR(IF(-SUM(O$21:O338)+O$16&lt;0.000001,0,IF($C339&gt;='H-32A-WP06 - Debt Service'!M$25,'H-32A-WP06 - Debt Service'!M$28/12,0)),"-")</f>
        <v>0</v>
      </c>
      <c r="P339" s="359">
        <f>IFERROR(IF(-SUM(P$21:P338)+P$16&lt;0.000001,0,IF($C339&gt;='H-32A-WP06 - Debt Service'!N$25,'H-32A-WP06 - Debt Service'!N$28/12,0)),"-")</f>
        <v>0</v>
      </c>
      <c r="Q339" s="449"/>
      <c r="R339" s="351">
        <f t="shared" si="18"/>
        <v>2045</v>
      </c>
      <c r="S339" s="368">
        <f t="shared" si="20"/>
        <v>53144</v>
      </c>
      <c r="T339" s="368"/>
      <c r="U339" s="359">
        <f>IFERROR(IF(-SUM(U$33:U338)+U$16&lt;0.000001,0,IF($C339&gt;='H-32A-WP06 - Debt Service'!R$25,'H-32A-WP06 - Debt Service'!R$28/12,0)),"-")</f>
        <v>0</v>
      </c>
      <c r="V339" s="359">
        <f>IFERROR(IF(-SUM(V$21:V338)+V$16&lt;0.000001,0,IF($C339&gt;='H-32A-WP06 - Debt Service'!S$25,'H-32A-WP06 - Debt Service'!S$28/12,0)),"-")</f>
        <v>0</v>
      </c>
      <c r="W339" s="359">
        <f>IFERROR(IF(-SUM(W$21:W338)+W$16&lt;0.000001,0,IF($C339&gt;='H-32A-WP06 - Debt Service'!T$25,'H-32A-WP06 - Debt Service'!T$28/12,0)),"-")</f>
        <v>0</v>
      </c>
      <c r="X339" s="359">
        <f>IFERROR(IF(-SUM(X$21:X338)+X$16&lt;0.000001,0,IF($C339&gt;='H-32A-WP06 - Debt Service'!U$25,'H-32A-WP06 - Debt Service'!U$28/12,0)),"-")</f>
        <v>0</v>
      </c>
      <c r="Y339" s="359">
        <f>IFERROR(IF(-SUM(Y$21:Y338)+Y$16&lt;0.000001,0,IF($C339&gt;='H-32A-WP06 - Debt Service'!W$25,'H-32A-WP06 - Debt Service'!V$28/12,0)),"-")</f>
        <v>0</v>
      </c>
      <c r="Z339" s="359">
        <f>IFERROR(IF(-SUM(Z$21:Z338)+Z$16&lt;0.000001,0,IF($C339&gt;='H-32A-WP06 - Debt Service'!W$25,'H-32A-WP06 - Debt Service'!W$28/12,0)),"-")</f>
        <v>0</v>
      </c>
      <c r="AA339" s="359">
        <f>IFERROR(IF(-SUM(AA$21:AA338)+AA$16&lt;0.000001,0,IF($C339&gt;='H-32A-WP06 - Debt Service'!Y$25,'H-32A-WP06 - Debt Service'!X$28/12,0)),"-")</f>
        <v>0</v>
      </c>
      <c r="AB339" s="359">
        <f>IFERROR(IF(-SUM(AB$21:AB338)+AB$16&lt;0.000001,0,IF($C339&gt;='H-32A-WP06 - Debt Service'!Y$25,'H-32A-WP06 - Debt Service'!Y$28/12,0)),"-")</f>
        <v>0</v>
      </c>
      <c r="AC339" s="359">
        <f>IFERROR(IF(-SUM(AC$21:AC338)+AC$16&lt;0.000001,0,IF($C339&gt;='H-32A-WP06 - Debt Service'!Z$25,'H-32A-WP06 - Debt Service'!Z$28/12,0)),"-")</f>
        <v>0</v>
      </c>
      <c r="AD339" s="359">
        <f>IFERROR(IF(-SUM(AD$21:AD338)+AD$16&lt;0.000001,0,IF($C339&gt;='H-32A-WP06 - Debt Service'!AB$25,'H-32A-WP06 - Debt Service'!AA$28/12,0)),"-")</f>
        <v>0</v>
      </c>
      <c r="AE339" s="359">
        <f>IFERROR(IF(-SUM(AE$21:AE338)+AE$16&lt;0.000001,0,IF($C339&gt;='H-32A-WP06 - Debt Service'!AC$25,'H-32A-WP06 - Debt Service'!AB$28/12,0)),"-")</f>
        <v>0</v>
      </c>
      <c r="AF339" s="359">
        <f>IFERROR(IF(-SUM(AF$21:AF338)+AF$16&lt;0.000001,0,IF($C339&gt;='H-32A-WP06 - Debt Service'!AD$25,'H-32A-WP06 - Debt Service'!AC$28/12,0)),"-")</f>
        <v>0</v>
      </c>
    </row>
    <row r="340" spans="2:32">
      <c r="B340" s="351">
        <f t="shared" si="17"/>
        <v>2045</v>
      </c>
      <c r="C340" s="368">
        <f t="shared" si="19"/>
        <v>53175</v>
      </c>
      <c r="D340" s="368"/>
      <c r="E340" s="359">
        <f>IFERROR(IF(-SUM(E$33:E339)+E$16&lt;0.000001,0,IF($C340&gt;='H-32A-WP06 - Debt Service'!C$25,'H-32A-WP06 - Debt Service'!C$28/12,0)),"-")</f>
        <v>0</v>
      </c>
      <c r="F340" s="359">
        <f>IFERROR(IF(-SUM(F$33:F339)+F$16&lt;0.000001,0,IF($C340&gt;='H-32A-WP06 - Debt Service'!D$25,'H-32A-WP06 - Debt Service'!D$28/12,0)),"-")</f>
        <v>0</v>
      </c>
      <c r="G340" s="359">
        <f>IFERROR(IF(-SUM(G$33:G339)+G$16&lt;0.000001,0,IF($C340&gt;='H-32A-WP06 - Debt Service'!E$25,'H-32A-WP06 - Debt Service'!E$28/12,0)),"-")</f>
        <v>0</v>
      </c>
      <c r="H340" s="359">
        <f>IFERROR(IF(-SUM(H$21:H339)+H$16&lt;0.000001,0,IF($C340&gt;='H-32A-WP06 - Debt Service'!F$25,'H-32A-WP06 - Debt Service'!F$28/12,0)),"-")</f>
        <v>0</v>
      </c>
      <c r="I340" s="359">
        <f>IFERROR(IF(-SUM(I$21:I339)+I$16&lt;0.000001,0,IF($C340&gt;='H-32A-WP06 - Debt Service'!G$25,'H-32A-WP06 - Debt Service'!G$28/12,0)),"-")</f>
        <v>0</v>
      </c>
      <c r="J340" s="359">
        <f>IFERROR(IF(-SUM(J$21:J339)+J$16&lt;0.000001,0,IF($C340&gt;='H-32A-WP06 - Debt Service'!H$25,'H-32A-WP06 - Debt Service'!H$28/12,0)),"-")</f>
        <v>0</v>
      </c>
      <c r="K340" s="359">
        <f>IFERROR(IF(-SUM(K$21:K339)+K$16&lt;0.000001,0,IF($C340&gt;='H-32A-WP06 - Debt Service'!I$25,'H-32A-WP06 - Debt Service'!I$28/12,0)),"-")</f>
        <v>0</v>
      </c>
      <c r="L340" s="359">
        <f>IFERROR(IF(-SUM(L$21:L339)+L$16&lt;0.000001,0,IF($C340&gt;='H-32A-WP06 - Debt Service'!J$25,'H-32A-WP06 - Debt Service'!J$28/12,0)),"-")</f>
        <v>0</v>
      </c>
      <c r="M340" s="359">
        <f>IFERROR(IF(-SUM(M$21:M339)+M$16&lt;0.000001,0,IF($C340&gt;='H-32A-WP06 - Debt Service'!K$25,'H-32A-WP06 - Debt Service'!K$28/12,0)),"-")</f>
        <v>0</v>
      </c>
      <c r="N340" s="359">
        <f>IFERROR(IF(-SUM(N$21:N339)+N$16&lt;0.000001,0,IF($C340&gt;='H-32A-WP06 - Debt Service'!L$25,'H-32A-WP06 - Debt Service'!L$28/12,0)),"-")</f>
        <v>0</v>
      </c>
      <c r="O340" s="359">
        <f>IFERROR(IF(-SUM(O$21:O339)+O$16&lt;0.000001,0,IF($C340&gt;='H-32A-WP06 - Debt Service'!M$25,'H-32A-WP06 - Debt Service'!M$28/12,0)),"-")</f>
        <v>0</v>
      </c>
      <c r="P340" s="359">
        <f>IFERROR(IF(-SUM(P$21:P339)+P$16&lt;0.000001,0,IF($C340&gt;='H-32A-WP06 - Debt Service'!N$25,'H-32A-WP06 - Debt Service'!N$28/12,0)),"-")</f>
        <v>0</v>
      </c>
      <c r="Q340" s="449"/>
      <c r="R340" s="351">
        <f t="shared" si="18"/>
        <v>2045</v>
      </c>
      <c r="S340" s="368">
        <f t="shared" si="20"/>
        <v>53175</v>
      </c>
      <c r="T340" s="368"/>
      <c r="U340" s="359">
        <f>IFERROR(IF(-SUM(U$33:U339)+U$16&lt;0.000001,0,IF($C340&gt;='H-32A-WP06 - Debt Service'!R$25,'H-32A-WP06 - Debt Service'!R$28/12,0)),"-")</f>
        <v>0</v>
      </c>
      <c r="V340" s="359">
        <f>IFERROR(IF(-SUM(V$21:V339)+V$16&lt;0.000001,0,IF($C340&gt;='H-32A-WP06 - Debt Service'!S$25,'H-32A-WP06 - Debt Service'!S$28/12,0)),"-")</f>
        <v>0</v>
      </c>
      <c r="W340" s="359">
        <f>IFERROR(IF(-SUM(W$21:W339)+W$16&lt;0.000001,0,IF($C340&gt;='H-32A-WP06 - Debt Service'!T$25,'H-32A-WP06 - Debt Service'!T$28/12,0)),"-")</f>
        <v>0</v>
      </c>
      <c r="X340" s="359">
        <f>IFERROR(IF(-SUM(X$21:X339)+X$16&lt;0.000001,0,IF($C340&gt;='H-32A-WP06 - Debt Service'!U$25,'H-32A-WP06 - Debt Service'!U$28/12,0)),"-")</f>
        <v>0</v>
      </c>
      <c r="Y340" s="359">
        <f>IFERROR(IF(-SUM(Y$21:Y339)+Y$16&lt;0.000001,0,IF($C340&gt;='H-32A-WP06 - Debt Service'!W$25,'H-32A-WP06 - Debt Service'!V$28/12,0)),"-")</f>
        <v>0</v>
      </c>
      <c r="Z340" s="359">
        <f>IFERROR(IF(-SUM(Z$21:Z339)+Z$16&lt;0.000001,0,IF($C340&gt;='H-32A-WP06 - Debt Service'!W$25,'H-32A-WP06 - Debt Service'!W$28/12,0)),"-")</f>
        <v>0</v>
      </c>
      <c r="AA340" s="359">
        <f>IFERROR(IF(-SUM(AA$21:AA339)+AA$16&lt;0.000001,0,IF($C340&gt;='H-32A-WP06 - Debt Service'!Y$25,'H-32A-WP06 - Debt Service'!X$28/12,0)),"-")</f>
        <v>0</v>
      </c>
      <c r="AB340" s="359">
        <f>IFERROR(IF(-SUM(AB$21:AB339)+AB$16&lt;0.000001,0,IF($C340&gt;='H-32A-WP06 - Debt Service'!Y$25,'H-32A-WP06 - Debt Service'!Y$28/12,0)),"-")</f>
        <v>0</v>
      </c>
      <c r="AC340" s="359">
        <f>IFERROR(IF(-SUM(AC$21:AC339)+AC$16&lt;0.000001,0,IF($C340&gt;='H-32A-WP06 - Debt Service'!Z$25,'H-32A-WP06 - Debt Service'!Z$28/12,0)),"-")</f>
        <v>0</v>
      </c>
      <c r="AD340" s="359">
        <f>IFERROR(IF(-SUM(AD$21:AD339)+AD$16&lt;0.000001,0,IF($C340&gt;='H-32A-WP06 - Debt Service'!AB$25,'H-32A-WP06 - Debt Service'!AA$28/12,0)),"-")</f>
        <v>0</v>
      </c>
      <c r="AE340" s="359">
        <f>IFERROR(IF(-SUM(AE$21:AE339)+AE$16&lt;0.000001,0,IF($C340&gt;='H-32A-WP06 - Debt Service'!AC$25,'H-32A-WP06 - Debt Service'!AB$28/12,0)),"-")</f>
        <v>0</v>
      </c>
      <c r="AF340" s="359">
        <f>IFERROR(IF(-SUM(AF$21:AF339)+AF$16&lt;0.000001,0,IF($C340&gt;='H-32A-WP06 - Debt Service'!AD$25,'H-32A-WP06 - Debt Service'!AC$28/12,0)),"-")</f>
        <v>0</v>
      </c>
    </row>
    <row r="341" spans="2:32">
      <c r="B341" s="351">
        <f t="shared" si="17"/>
        <v>2045</v>
      </c>
      <c r="C341" s="368">
        <f t="shared" si="19"/>
        <v>53206</v>
      </c>
      <c r="D341" s="368"/>
      <c r="E341" s="359">
        <f>IFERROR(IF(-SUM(E$33:E340)+E$16&lt;0.000001,0,IF($C341&gt;='H-32A-WP06 - Debt Service'!C$25,'H-32A-WP06 - Debt Service'!C$28/12,0)),"-")</f>
        <v>0</v>
      </c>
      <c r="F341" s="359">
        <f>IFERROR(IF(-SUM(F$33:F340)+F$16&lt;0.000001,0,IF($C341&gt;='H-32A-WP06 - Debt Service'!D$25,'H-32A-WP06 - Debt Service'!D$28/12,0)),"-")</f>
        <v>0</v>
      </c>
      <c r="G341" s="359">
        <f>IFERROR(IF(-SUM(G$33:G340)+G$16&lt;0.000001,0,IF($C341&gt;='H-32A-WP06 - Debt Service'!E$25,'H-32A-WP06 - Debt Service'!E$28/12,0)),"-")</f>
        <v>0</v>
      </c>
      <c r="H341" s="359">
        <f>IFERROR(IF(-SUM(H$21:H340)+H$16&lt;0.000001,0,IF($C341&gt;='H-32A-WP06 - Debt Service'!F$25,'H-32A-WP06 - Debt Service'!F$28/12,0)),"-")</f>
        <v>0</v>
      </c>
      <c r="I341" s="359">
        <f>IFERROR(IF(-SUM(I$21:I340)+I$16&lt;0.000001,0,IF($C341&gt;='H-32A-WP06 - Debt Service'!G$25,'H-32A-WP06 - Debt Service'!G$28/12,0)),"-")</f>
        <v>0</v>
      </c>
      <c r="J341" s="359">
        <f>IFERROR(IF(-SUM(J$21:J340)+J$16&lt;0.000001,0,IF($C341&gt;='H-32A-WP06 - Debt Service'!H$25,'H-32A-WP06 - Debt Service'!H$28/12,0)),"-")</f>
        <v>0</v>
      </c>
      <c r="K341" s="359">
        <f>IFERROR(IF(-SUM(K$21:K340)+K$16&lt;0.000001,0,IF($C341&gt;='H-32A-WP06 - Debt Service'!I$25,'H-32A-WP06 - Debt Service'!I$28/12,0)),"-")</f>
        <v>0</v>
      </c>
      <c r="L341" s="359">
        <f>IFERROR(IF(-SUM(L$21:L340)+L$16&lt;0.000001,0,IF($C341&gt;='H-32A-WP06 - Debt Service'!J$25,'H-32A-WP06 - Debt Service'!J$28/12,0)),"-")</f>
        <v>0</v>
      </c>
      <c r="M341" s="359">
        <f>IFERROR(IF(-SUM(M$21:M340)+M$16&lt;0.000001,0,IF($C341&gt;='H-32A-WP06 - Debt Service'!K$25,'H-32A-WP06 - Debt Service'!K$28/12,0)),"-")</f>
        <v>0</v>
      </c>
      <c r="N341" s="359">
        <f>IFERROR(IF(-SUM(N$21:N340)+N$16&lt;0.000001,0,IF($C341&gt;='H-32A-WP06 - Debt Service'!L$25,'H-32A-WP06 - Debt Service'!L$28/12,0)),"-")</f>
        <v>0</v>
      </c>
      <c r="O341" s="359">
        <f>IFERROR(IF(-SUM(O$21:O340)+O$16&lt;0.000001,0,IF($C341&gt;='H-32A-WP06 - Debt Service'!M$25,'H-32A-WP06 - Debt Service'!M$28/12,0)),"-")</f>
        <v>0</v>
      </c>
      <c r="P341" s="359">
        <f>IFERROR(IF(-SUM(P$21:P340)+P$16&lt;0.000001,0,IF($C341&gt;='H-32A-WP06 - Debt Service'!N$25,'H-32A-WP06 - Debt Service'!N$28/12,0)),"-")</f>
        <v>0</v>
      </c>
      <c r="Q341" s="449"/>
      <c r="R341" s="351">
        <f t="shared" si="18"/>
        <v>2045</v>
      </c>
      <c r="S341" s="368">
        <f t="shared" si="20"/>
        <v>53206</v>
      </c>
      <c r="T341" s="368"/>
      <c r="U341" s="359">
        <f>IFERROR(IF(-SUM(U$33:U340)+U$16&lt;0.000001,0,IF($C341&gt;='H-32A-WP06 - Debt Service'!R$25,'H-32A-WP06 - Debt Service'!R$28/12,0)),"-")</f>
        <v>0</v>
      </c>
      <c r="V341" s="359">
        <f>IFERROR(IF(-SUM(V$21:V340)+V$16&lt;0.000001,0,IF($C341&gt;='H-32A-WP06 - Debt Service'!S$25,'H-32A-WP06 - Debt Service'!S$28/12,0)),"-")</f>
        <v>0</v>
      </c>
      <c r="W341" s="359">
        <f>IFERROR(IF(-SUM(W$21:W340)+W$16&lt;0.000001,0,IF($C341&gt;='H-32A-WP06 - Debt Service'!T$25,'H-32A-WP06 - Debt Service'!T$28/12,0)),"-")</f>
        <v>0</v>
      </c>
      <c r="X341" s="359">
        <f>IFERROR(IF(-SUM(X$21:X340)+X$16&lt;0.000001,0,IF($C341&gt;='H-32A-WP06 - Debt Service'!U$25,'H-32A-WP06 - Debt Service'!U$28/12,0)),"-")</f>
        <v>0</v>
      </c>
      <c r="Y341" s="359">
        <f>IFERROR(IF(-SUM(Y$21:Y340)+Y$16&lt;0.000001,0,IF($C341&gt;='H-32A-WP06 - Debt Service'!W$25,'H-32A-WP06 - Debt Service'!V$28/12,0)),"-")</f>
        <v>0</v>
      </c>
      <c r="Z341" s="359">
        <f>IFERROR(IF(-SUM(Z$21:Z340)+Z$16&lt;0.000001,0,IF($C341&gt;='H-32A-WP06 - Debt Service'!W$25,'H-32A-WP06 - Debt Service'!W$28/12,0)),"-")</f>
        <v>0</v>
      </c>
      <c r="AA341" s="359">
        <f>IFERROR(IF(-SUM(AA$21:AA340)+AA$16&lt;0.000001,0,IF($C341&gt;='H-32A-WP06 - Debt Service'!Y$25,'H-32A-WP06 - Debt Service'!X$28/12,0)),"-")</f>
        <v>0</v>
      </c>
      <c r="AB341" s="359">
        <f>IFERROR(IF(-SUM(AB$21:AB340)+AB$16&lt;0.000001,0,IF($C341&gt;='H-32A-WP06 - Debt Service'!Y$25,'H-32A-WP06 - Debt Service'!Y$28/12,0)),"-")</f>
        <v>0</v>
      </c>
      <c r="AC341" s="359">
        <f>IFERROR(IF(-SUM(AC$21:AC340)+AC$16&lt;0.000001,0,IF($C341&gt;='H-32A-WP06 - Debt Service'!Z$25,'H-32A-WP06 - Debt Service'!Z$28/12,0)),"-")</f>
        <v>0</v>
      </c>
      <c r="AD341" s="359">
        <f>IFERROR(IF(-SUM(AD$21:AD340)+AD$16&lt;0.000001,0,IF($C341&gt;='H-32A-WP06 - Debt Service'!AB$25,'H-32A-WP06 - Debt Service'!AA$28/12,0)),"-")</f>
        <v>0</v>
      </c>
      <c r="AE341" s="359">
        <f>IFERROR(IF(-SUM(AE$21:AE340)+AE$16&lt;0.000001,0,IF($C341&gt;='H-32A-WP06 - Debt Service'!AC$25,'H-32A-WP06 - Debt Service'!AB$28/12,0)),"-")</f>
        <v>0</v>
      </c>
      <c r="AF341" s="359">
        <f>IFERROR(IF(-SUM(AF$21:AF340)+AF$16&lt;0.000001,0,IF($C341&gt;='H-32A-WP06 - Debt Service'!AD$25,'H-32A-WP06 - Debt Service'!AC$28/12,0)),"-")</f>
        <v>0</v>
      </c>
    </row>
    <row r="342" spans="2:32">
      <c r="B342" s="351">
        <f t="shared" ref="B342:B405" si="21">YEAR(C342)</f>
        <v>2045</v>
      </c>
      <c r="C342" s="368">
        <f t="shared" si="19"/>
        <v>53236</v>
      </c>
      <c r="D342" s="368"/>
      <c r="E342" s="359">
        <f>IFERROR(IF(-SUM(E$33:E341)+E$16&lt;0.000001,0,IF($C342&gt;='H-32A-WP06 - Debt Service'!C$25,'H-32A-WP06 - Debt Service'!C$28/12,0)),"-")</f>
        <v>0</v>
      </c>
      <c r="F342" s="359">
        <f>IFERROR(IF(-SUM(F$33:F341)+F$16&lt;0.000001,0,IF($C342&gt;='H-32A-WP06 - Debt Service'!D$25,'H-32A-WP06 - Debt Service'!D$28/12,0)),"-")</f>
        <v>0</v>
      </c>
      <c r="G342" s="359">
        <f>IFERROR(IF(-SUM(G$33:G341)+G$16&lt;0.000001,0,IF($C342&gt;='H-32A-WP06 - Debt Service'!E$25,'H-32A-WP06 - Debt Service'!E$28/12,0)),"-")</f>
        <v>0</v>
      </c>
      <c r="H342" s="359">
        <f>IFERROR(IF(-SUM(H$21:H341)+H$16&lt;0.000001,0,IF($C342&gt;='H-32A-WP06 - Debt Service'!F$25,'H-32A-WP06 - Debt Service'!F$28/12,0)),"-")</f>
        <v>0</v>
      </c>
      <c r="I342" s="359">
        <f>IFERROR(IF(-SUM(I$21:I341)+I$16&lt;0.000001,0,IF($C342&gt;='H-32A-WP06 - Debt Service'!G$25,'H-32A-WP06 - Debt Service'!G$28/12,0)),"-")</f>
        <v>0</v>
      </c>
      <c r="J342" s="359">
        <f>IFERROR(IF(-SUM(J$21:J341)+J$16&lt;0.000001,0,IF($C342&gt;='H-32A-WP06 - Debt Service'!H$25,'H-32A-WP06 - Debt Service'!H$28/12,0)),"-")</f>
        <v>0</v>
      </c>
      <c r="K342" s="359">
        <f>IFERROR(IF(-SUM(K$21:K341)+K$16&lt;0.000001,0,IF($C342&gt;='H-32A-WP06 - Debt Service'!I$25,'H-32A-WP06 - Debt Service'!I$28/12,0)),"-")</f>
        <v>0</v>
      </c>
      <c r="L342" s="359">
        <f>IFERROR(IF(-SUM(L$21:L341)+L$16&lt;0.000001,0,IF($C342&gt;='H-32A-WP06 - Debt Service'!J$25,'H-32A-WP06 - Debt Service'!J$28/12,0)),"-")</f>
        <v>0</v>
      </c>
      <c r="M342" s="359">
        <f>IFERROR(IF(-SUM(M$21:M341)+M$16&lt;0.000001,0,IF($C342&gt;='H-32A-WP06 - Debt Service'!K$25,'H-32A-WP06 - Debt Service'!K$28/12,0)),"-")</f>
        <v>0</v>
      </c>
      <c r="N342" s="359">
        <f>IFERROR(IF(-SUM(N$21:N341)+N$16&lt;0.000001,0,IF($C342&gt;='H-32A-WP06 - Debt Service'!L$25,'H-32A-WP06 - Debt Service'!L$28/12,0)),"-")</f>
        <v>0</v>
      </c>
      <c r="O342" s="359">
        <f>IFERROR(IF(-SUM(O$21:O341)+O$16&lt;0.000001,0,IF($C342&gt;='H-32A-WP06 - Debt Service'!M$25,'H-32A-WP06 - Debt Service'!M$28/12,0)),"-")</f>
        <v>0</v>
      </c>
      <c r="P342" s="359">
        <f>IFERROR(IF(-SUM(P$21:P341)+P$16&lt;0.000001,0,IF($C342&gt;='H-32A-WP06 - Debt Service'!N$25,'H-32A-WP06 - Debt Service'!N$28/12,0)),"-")</f>
        <v>0</v>
      </c>
      <c r="Q342" s="449"/>
      <c r="R342" s="351">
        <f t="shared" ref="R342:R405" si="22">YEAR(S342)</f>
        <v>2045</v>
      </c>
      <c r="S342" s="368">
        <f t="shared" si="20"/>
        <v>53236</v>
      </c>
      <c r="T342" s="368"/>
      <c r="U342" s="359">
        <f>IFERROR(IF(-SUM(U$33:U341)+U$16&lt;0.000001,0,IF($C342&gt;='H-32A-WP06 - Debt Service'!R$25,'H-32A-WP06 - Debt Service'!R$28/12,0)),"-")</f>
        <v>0</v>
      </c>
      <c r="V342" s="359">
        <f>IFERROR(IF(-SUM(V$21:V341)+V$16&lt;0.000001,0,IF($C342&gt;='H-32A-WP06 - Debt Service'!S$25,'H-32A-WP06 - Debt Service'!S$28/12,0)),"-")</f>
        <v>0</v>
      </c>
      <c r="W342" s="359">
        <f>IFERROR(IF(-SUM(W$21:W341)+W$16&lt;0.000001,0,IF($C342&gt;='H-32A-WP06 - Debt Service'!T$25,'H-32A-WP06 - Debt Service'!T$28/12,0)),"-")</f>
        <v>0</v>
      </c>
      <c r="X342" s="359">
        <f>IFERROR(IF(-SUM(X$21:X341)+X$16&lt;0.000001,0,IF($C342&gt;='H-32A-WP06 - Debt Service'!U$25,'H-32A-WP06 - Debt Service'!U$28/12,0)),"-")</f>
        <v>0</v>
      </c>
      <c r="Y342" s="359">
        <f>IFERROR(IF(-SUM(Y$21:Y341)+Y$16&lt;0.000001,0,IF($C342&gt;='H-32A-WP06 - Debt Service'!W$25,'H-32A-WP06 - Debt Service'!V$28/12,0)),"-")</f>
        <v>0</v>
      </c>
      <c r="Z342" s="359">
        <f>IFERROR(IF(-SUM(Z$21:Z341)+Z$16&lt;0.000001,0,IF($C342&gt;='H-32A-WP06 - Debt Service'!W$25,'H-32A-WP06 - Debt Service'!W$28/12,0)),"-")</f>
        <v>0</v>
      </c>
      <c r="AA342" s="359">
        <f>IFERROR(IF(-SUM(AA$21:AA341)+AA$16&lt;0.000001,0,IF($C342&gt;='H-32A-WP06 - Debt Service'!Y$25,'H-32A-WP06 - Debt Service'!X$28/12,0)),"-")</f>
        <v>0</v>
      </c>
      <c r="AB342" s="359">
        <f>IFERROR(IF(-SUM(AB$21:AB341)+AB$16&lt;0.000001,0,IF($C342&gt;='H-32A-WP06 - Debt Service'!Y$25,'H-32A-WP06 - Debt Service'!Y$28/12,0)),"-")</f>
        <v>0</v>
      </c>
      <c r="AC342" s="359">
        <f>IFERROR(IF(-SUM(AC$21:AC341)+AC$16&lt;0.000001,0,IF($C342&gt;='H-32A-WP06 - Debt Service'!Z$25,'H-32A-WP06 - Debt Service'!Z$28/12,0)),"-")</f>
        <v>0</v>
      </c>
      <c r="AD342" s="359">
        <f>IFERROR(IF(-SUM(AD$21:AD341)+AD$16&lt;0.000001,0,IF($C342&gt;='H-32A-WP06 - Debt Service'!AB$25,'H-32A-WP06 - Debt Service'!AA$28/12,0)),"-")</f>
        <v>0</v>
      </c>
      <c r="AE342" s="359">
        <f>IFERROR(IF(-SUM(AE$21:AE341)+AE$16&lt;0.000001,0,IF($C342&gt;='H-32A-WP06 - Debt Service'!AC$25,'H-32A-WP06 - Debt Service'!AB$28/12,0)),"-")</f>
        <v>0</v>
      </c>
      <c r="AF342" s="359">
        <f>IFERROR(IF(-SUM(AF$21:AF341)+AF$16&lt;0.000001,0,IF($C342&gt;='H-32A-WP06 - Debt Service'!AD$25,'H-32A-WP06 - Debt Service'!AC$28/12,0)),"-")</f>
        <v>0</v>
      </c>
    </row>
    <row r="343" spans="2:32">
      <c r="B343" s="351">
        <f t="shared" si="21"/>
        <v>2045</v>
      </c>
      <c r="C343" s="368">
        <f t="shared" ref="C343:C406" si="23">EOMONTH(C342,0)+1</f>
        <v>53267</v>
      </c>
      <c r="D343" s="368"/>
      <c r="E343" s="359">
        <f>IFERROR(IF(-SUM(E$33:E342)+E$16&lt;0.000001,0,IF($C343&gt;='H-32A-WP06 - Debt Service'!C$25,'H-32A-WP06 - Debt Service'!C$28/12,0)),"-")</f>
        <v>0</v>
      </c>
      <c r="F343" s="359">
        <f>IFERROR(IF(-SUM(F$33:F342)+F$16&lt;0.000001,0,IF($C343&gt;='H-32A-WP06 - Debt Service'!D$25,'H-32A-WP06 - Debt Service'!D$28/12,0)),"-")</f>
        <v>0</v>
      </c>
      <c r="G343" s="359">
        <f>IFERROR(IF(-SUM(G$33:G342)+G$16&lt;0.000001,0,IF($C343&gt;='H-32A-WP06 - Debt Service'!E$25,'H-32A-WP06 - Debt Service'!E$28/12,0)),"-")</f>
        <v>0</v>
      </c>
      <c r="H343" s="359">
        <f>IFERROR(IF(-SUM(H$21:H342)+H$16&lt;0.000001,0,IF($C343&gt;='H-32A-WP06 - Debt Service'!F$25,'H-32A-WP06 - Debt Service'!F$28/12,0)),"-")</f>
        <v>0</v>
      </c>
      <c r="I343" s="359">
        <f>IFERROR(IF(-SUM(I$21:I342)+I$16&lt;0.000001,0,IF($C343&gt;='H-32A-WP06 - Debt Service'!G$25,'H-32A-WP06 - Debt Service'!G$28/12,0)),"-")</f>
        <v>0</v>
      </c>
      <c r="J343" s="359">
        <f>IFERROR(IF(-SUM(J$21:J342)+J$16&lt;0.000001,0,IF($C343&gt;='H-32A-WP06 - Debt Service'!H$25,'H-32A-WP06 - Debt Service'!H$28/12,0)),"-")</f>
        <v>0</v>
      </c>
      <c r="K343" s="359">
        <f>IFERROR(IF(-SUM(K$21:K342)+K$16&lt;0.000001,0,IF($C343&gt;='H-32A-WP06 - Debt Service'!I$25,'H-32A-WP06 - Debt Service'!I$28/12,0)),"-")</f>
        <v>0</v>
      </c>
      <c r="L343" s="359">
        <f>IFERROR(IF(-SUM(L$21:L342)+L$16&lt;0.000001,0,IF($C343&gt;='H-32A-WP06 - Debt Service'!J$25,'H-32A-WP06 - Debt Service'!J$28/12,0)),"-")</f>
        <v>0</v>
      </c>
      <c r="M343" s="359">
        <f>IFERROR(IF(-SUM(M$21:M342)+M$16&lt;0.000001,0,IF($C343&gt;='H-32A-WP06 - Debt Service'!K$25,'H-32A-WP06 - Debt Service'!K$28/12,0)),"-")</f>
        <v>0</v>
      </c>
      <c r="N343" s="359">
        <f>IFERROR(IF(-SUM(N$21:N342)+N$16&lt;0.000001,0,IF($C343&gt;='H-32A-WP06 - Debt Service'!L$25,'H-32A-WP06 - Debt Service'!L$28/12,0)),"-")</f>
        <v>0</v>
      </c>
      <c r="O343" s="359">
        <f>IFERROR(IF(-SUM(O$21:O342)+O$16&lt;0.000001,0,IF($C343&gt;='H-32A-WP06 - Debt Service'!M$25,'H-32A-WP06 - Debt Service'!M$28/12,0)),"-")</f>
        <v>0</v>
      </c>
      <c r="P343" s="359">
        <f>IFERROR(IF(-SUM(P$21:P342)+P$16&lt;0.000001,0,IF($C343&gt;='H-32A-WP06 - Debt Service'!N$25,'H-32A-WP06 - Debt Service'!N$28/12,0)),"-")</f>
        <v>0</v>
      </c>
      <c r="Q343" s="449"/>
      <c r="R343" s="351">
        <f t="shared" si="22"/>
        <v>2045</v>
      </c>
      <c r="S343" s="368">
        <f t="shared" ref="S343:S406" si="24">EOMONTH(S342,0)+1</f>
        <v>53267</v>
      </c>
      <c r="T343" s="368"/>
      <c r="U343" s="359">
        <f>IFERROR(IF(-SUM(U$33:U342)+U$16&lt;0.000001,0,IF($C343&gt;='H-32A-WP06 - Debt Service'!R$25,'H-32A-WP06 - Debt Service'!R$28/12,0)),"-")</f>
        <v>0</v>
      </c>
      <c r="V343" s="359">
        <f>IFERROR(IF(-SUM(V$21:V342)+V$16&lt;0.000001,0,IF($C343&gt;='H-32A-WP06 - Debt Service'!S$25,'H-32A-WP06 - Debt Service'!S$28/12,0)),"-")</f>
        <v>0</v>
      </c>
      <c r="W343" s="359">
        <f>IFERROR(IF(-SUM(W$21:W342)+W$16&lt;0.000001,0,IF($C343&gt;='H-32A-WP06 - Debt Service'!T$25,'H-32A-WP06 - Debt Service'!T$28/12,0)),"-")</f>
        <v>0</v>
      </c>
      <c r="X343" s="359">
        <f>IFERROR(IF(-SUM(X$21:X342)+X$16&lt;0.000001,0,IF($C343&gt;='H-32A-WP06 - Debt Service'!U$25,'H-32A-WP06 - Debt Service'!U$28/12,0)),"-")</f>
        <v>0</v>
      </c>
      <c r="Y343" s="359">
        <f>IFERROR(IF(-SUM(Y$21:Y342)+Y$16&lt;0.000001,0,IF($C343&gt;='H-32A-WP06 - Debt Service'!W$25,'H-32A-WP06 - Debt Service'!V$28/12,0)),"-")</f>
        <v>0</v>
      </c>
      <c r="Z343" s="359">
        <f>IFERROR(IF(-SUM(Z$21:Z342)+Z$16&lt;0.000001,0,IF($C343&gt;='H-32A-WP06 - Debt Service'!W$25,'H-32A-WP06 - Debt Service'!W$28/12,0)),"-")</f>
        <v>0</v>
      </c>
      <c r="AA343" s="359">
        <f>IFERROR(IF(-SUM(AA$21:AA342)+AA$16&lt;0.000001,0,IF($C343&gt;='H-32A-WP06 - Debt Service'!Y$25,'H-32A-WP06 - Debt Service'!X$28/12,0)),"-")</f>
        <v>0</v>
      </c>
      <c r="AB343" s="359">
        <f>IFERROR(IF(-SUM(AB$21:AB342)+AB$16&lt;0.000001,0,IF($C343&gt;='H-32A-WP06 - Debt Service'!Y$25,'H-32A-WP06 - Debt Service'!Y$28/12,0)),"-")</f>
        <v>0</v>
      </c>
      <c r="AC343" s="359">
        <f>IFERROR(IF(-SUM(AC$21:AC342)+AC$16&lt;0.000001,0,IF($C343&gt;='H-32A-WP06 - Debt Service'!Z$25,'H-32A-WP06 - Debt Service'!Z$28/12,0)),"-")</f>
        <v>0</v>
      </c>
      <c r="AD343" s="359">
        <f>IFERROR(IF(-SUM(AD$21:AD342)+AD$16&lt;0.000001,0,IF($C343&gt;='H-32A-WP06 - Debt Service'!AB$25,'H-32A-WP06 - Debt Service'!AA$28/12,0)),"-")</f>
        <v>0</v>
      </c>
      <c r="AE343" s="359">
        <f>IFERROR(IF(-SUM(AE$21:AE342)+AE$16&lt;0.000001,0,IF($C343&gt;='H-32A-WP06 - Debt Service'!AC$25,'H-32A-WP06 - Debt Service'!AB$28/12,0)),"-")</f>
        <v>0</v>
      </c>
      <c r="AF343" s="359">
        <f>IFERROR(IF(-SUM(AF$21:AF342)+AF$16&lt;0.000001,0,IF($C343&gt;='H-32A-WP06 - Debt Service'!AD$25,'H-32A-WP06 - Debt Service'!AC$28/12,0)),"-")</f>
        <v>0</v>
      </c>
    </row>
    <row r="344" spans="2:32">
      <c r="B344" s="351">
        <f t="shared" si="21"/>
        <v>2045</v>
      </c>
      <c r="C344" s="368">
        <f t="shared" si="23"/>
        <v>53297</v>
      </c>
      <c r="D344" s="368"/>
      <c r="E344" s="359">
        <f>IFERROR(IF(-SUM(E$33:E343)+E$16&lt;0.000001,0,IF($C344&gt;='H-32A-WP06 - Debt Service'!C$25,'H-32A-WP06 - Debt Service'!C$28/12,0)),"-")</f>
        <v>0</v>
      </c>
      <c r="F344" s="359">
        <f>IFERROR(IF(-SUM(F$33:F343)+F$16&lt;0.000001,0,IF($C344&gt;='H-32A-WP06 - Debt Service'!D$25,'H-32A-WP06 - Debt Service'!D$28/12,0)),"-")</f>
        <v>0</v>
      </c>
      <c r="G344" s="359">
        <f>IFERROR(IF(-SUM(G$33:G343)+G$16&lt;0.000001,0,IF($C344&gt;='H-32A-WP06 - Debt Service'!E$25,'H-32A-WP06 - Debt Service'!E$28/12,0)),"-")</f>
        <v>0</v>
      </c>
      <c r="H344" s="359">
        <f>IFERROR(IF(-SUM(H$21:H343)+H$16&lt;0.000001,0,IF($C344&gt;='H-32A-WP06 - Debt Service'!F$25,'H-32A-WP06 - Debt Service'!F$28/12,0)),"-")</f>
        <v>0</v>
      </c>
      <c r="I344" s="359">
        <f>IFERROR(IF(-SUM(I$21:I343)+I$16&lt;0.000001,0,IF($C344&gt;='H-32A-WP06 - Debt Service'!G$25,'H-32A-WP06 - Debt Service'!G$28/12,0)),"-")</f>
        <v>0</v>
      </c>
      <c r="J344" s="359">
        <f>IFERROR(IF(-SUM(J$21:J343)+J$16&lt;0.000001,0,IF($C344&gt;='H-32A-WP06 - Debt Service'!H$25,'H-32A-WP06 - Debt Service'!H$28/12,0)),"-")</f>
        <v>0</v>
      </c>
      <c r="K344" s="359">
        <f>IFERROR(IF(-SUM(K$21:K343)+K$16&lt;0.000001,0,IF($C344&gt;='H-32A-WP06 - Debt Service'!I$25,'H-32A-WP06 - Debt Service'!I$28/12,0)),"-")</f>
        <v>0</v>
      </c>
      <c r="L344" s="359">
        <f>IFERROR(IF(-SUM(L$21:L343)+L$16&lt;0.000001,0,IF($C344&gt;='H-32A-WP06 - Debt Service'!J$25,'H-32A-WP06 - Debt Service'!J$28/12,0)),"-")</f>
        <v>0</v>
      </c>
      <c r="M344" s="359">
        <f>IFERROR(IF(-SUM(M$21:M343)+M$16&lt;0.000001,0,IF($C344&gt;='H-32A-WP06 - Debt Service'!K$25,'H-32A-WP06 - Debt Service'!K$28/12,0)),"-")</f>
        <v>0</v>
      </c>
      <c r="N344" s="359">
        <f>IFERROR(IF(-SUM(N$21:N343)+N$16&lt;0.000001,0,IF($C344&gt;='H-32A-WP06 - Debt Service'!L$25,'H-32A-WP06 - Debt Service'!L$28/12,0)),"-")</f>
        <v>0</v>
      </c>
      <c r="O344" s="359">
        <f>IFERROR(IF(-SUM(O$21:O343)+O$16&lt;0.000001,0,IF($C344&gt;='H-32A-WP06 - Debt Service'!M$25,'H-32A-WP06 - Debt Service'!M$28/12,0)),"-")</f>
        <v>0</v>
      </c>
      <c r="P344" s="359">
        <f>IFERROR(IF(-SUM(P$21:P343)+P$16&lt;0.000001,0,IF($C344&gt;='H-32A-WP06 - Debt Service'!N$25,'H-32A-WP06 - Debt Service'!N$28/12,0)),"-")</f>
        <v>0</v>
      </c>
      <c r="Q344" s="449"/>
      <c r="R344" s="351">
        <f t="shared" si="22"/>
        <v>2045</v>
      </c>
      <c r="S344" s="368">
        <f t="shared" si="24"/>
        <v>53297</v>
      </c>
      <c r="T344" s="368"/>
      <c r="U344" s="359">
        <f>IFERROR(IF(-SUM(U$33:U343)+U$16&lt;0.000001,0,IF($C344&gt;='H-32A-WP06 - Debt Service'!R$25,'H-32A-WP06 - Debt Service'!R$28/12,0)),"-")</f>
        <v>0</v>
      </c>
      <c r="V344" s="359">
        <f>IFERROR(IF(-SUM(V$21:V343)+V$16&lt;0.000001,0,IF($C344&gt;='H-32A-WP06 - Debt Service'!S$25,'H-32A-WP06 - Debt Service'!S$28/12,0)),"-")</f>
        <v>0</v>
      </c>
      <c r="W344" s="359">
        <f>IFERROR(IF(-SUM(W$21:W343)+W$16&lt;0.000001,0,IF($C344&gt;='H-32A-WP06 - Debt Service'!T$25,'H-32A-WP06 - Debt Service'!T$28/12,0)),"-")</f>
        <v>0</v>
      </c>
      <c r="X344" s="359">
        <f>IFERROR(IF(-SUM(X$21:X343)+X$16&lt;0.000001,0,IF($C344&gt;='H-32A-WP06 - Debt Service'!U$25,'H-32A-WP06 - Debt Service'!U$28/12,0)),"-")</f>
        <v>0</v>
      </c>
      <c r="Y344" s="359">
        <f>IFERROR(IF(-SUM(Y$21:Y343)+Y$16&lt;0.000001,0,IF($C344&gt;='H-32A-WP06 - Debt Service'!W$25,'H-32A-WP06 - Debt Service'!V$28/12,0)),"-")</f>
        <v>0</v>
      </c>
      <c r="Z344" s="359">
        <f>IFERROR(IF(-SUM(Z$21:Z343)+Z$16&lt;0.000001,0,IF($C344&gt;='H-32A-WP06 - Debt Service'!W$25,'H-32A-WP06 - Debt Service'!W$28/12,0)),"-")</f>
        <v>0</v>
      </c>
      <c r="AA344" s="359">
        <f>IFERROR(IF(-SUM(AA$21:AA343)+AA$16&lt;0.000001,0,IF($C344&gt;='H-32A-WP06 - Debt Service'!Y$25,'H-32A-WP06 - Debt Service'!X$28/12,0)),"-")</f>
        <v>0</v>
      </c>
      <c r="AB344" s="359">
        <f>IFERROR(IF(-SUM(AB$21:AB343)+AB$16&lt;0.000001,0,IF($C344&gt;='H-32A-WP06 - Debt Service'!Y$25,'H-32A-WP06 - Debt Service'!Y$28/12,0)),"-")</f>
        <v>0</v>
      </c>
      <c r="AC344" s="359">
        <f>IFERROR(IF(-SUM(AC$21:AC343)+AC$16&lt;0.000001,0,IF($C344&gt;='H-32A-WP06 - Debt Service'!Z$25,'H-32A-WP06 - Debt Service'!Z$28/12,0)),"-")</f>
        <v>0</v>
      </c>
      <c r="AD344" s="359">
        <f>IFERROR(IF(-SUM(AD$21:AD343)+AD$16&lt;0.000001,0,IF($C344&gt;='H-32A-WP06 - Debt Service'!AB$25,'H-32A-WP06 - Debt Service'!AA$28/12,0)),"-")</f>
        <v>0</v>
      </c>
      <c r="AE344" s="359">
        <f>IFERROR(IF(-SUM(AE$21:AE343)+AE$16&lt;0.000001,0,IF($C344&gt;='H-32A-WP06 - Debt Service'!AC$25,'H-32A-WP06 - Debt Service'!AB$28/12,0)),"-")</f>
        <v>0</v>
      </c>
      <c r="AF344" s="359">
        <f>IFERROR(IF(-SUM(AF$21:AF343)+AF$16&lt;0.000001,0,IF($C344&gt;='H-32A-WP06 - Debt Service'!AD$25,'H-32A-WP06 - Debt Service'!AC$28/12,0)),"-")</f>
        <v>0</v>
      </c>
    </row>
    <row r="345" spans="2:32">
      <c r="B345" s="351">
        <f t="shared" si="21"/>
        <v>2046</v>
      </c>
      <c r="C345" s="368">
        <f t="shared" si="23"/>
        <v>53328</v>
      </c>
      <c r="D345" s="368"/>
      <c r="E345" s="359">
        <f>IFERROR(IF(-SUM(E$33:E344)+E$16&lt;0.000001,0,IF($C345&gt;='H-32A-WP06 - Debt Service'!C$25,'H-32A-WP06 - Debt Service'!C$28/12,0)),"-")</f>
        <v>0</v>
      </c>
      <c r="F345" s="359">
        <f>IFERROR(IF(-SUM(F$33:F344)+F$16&lt;0.000001,0,IF($C345&gt;='H-32A-WP06 - Debt Service'!D$25,'H-32A-WP06 - Debt Service'!D$28/12,0)),"-")</f>
        <v>0</v>
      </c>
      <c r="G345" s="359">
        <f>IFERROR(IF(-SUM(G$33:G344)+G$16&lt;0.000001,0,IF($C345&gt;='H-32A-WP06 - Debt Service'!E$25,'H-32A-WP06 - Debt Service'!E$28/12,0)),"-")</f>
        <v>0</v>
      </c>
      <c r="H345" s="359">
        <f>IFERROR(IF(-SUM(H$21:H344)+H$16&lt;0.000001,0,IF($C345&gt;='H-32A-WP06 - Debt Service'!F$25,'H-32A-WP06 - Debt Service'!F$28/12,0)),"-")</f>
        <v>0</v>
      </c>
      <c r="I345" s="359">
        <f>IFERROR(IF(-SUM(I$21:I344)+I$16&lt;0.000001,0,IF($C345&gt;='H-32A-WP06 - Debt Service'!G$25,'H-32A-WP06 - Debt Service'!G$28/12,0)),"-")</f>
        <v>0</v>
      </c>
      <c r="J345" s="359">
        <f>IFERROR(IF(-SUM(J$21:J344)+J$16&lt;0.000001,0,IF($C345&gt;='H-32A-WP06 - Debt Service'!H$25,'H-32A-WP06 - Debt Service'!H$28/12,0)),"-")</f>
        <v>0</v>
      </c>
      <c r="K345" s="359">
        <f>IFERROR(IF(-SUM(K$21:K344)+K$16&lt;0.000001,0,IF($C345&gt;='H-32A-WP06 - Debt Service'!I$25,'H-32A-WP06 - Debt Service'!I$28/12,0)),"-")</f>
        <v>0</v>
      </c>
      <c r="L345" s="359">
        <f>IFERROR(IF(-SUM(L$21:L344)+L$16&lt;0.000001,0,IF($C345&gt;='H-32A-WP06 - Debt Service'!J$25,'H-32A-WP06 - Debt Service'!J$28/12,0)),"-")</f>
        <v>0</v>
      </c>
      <c r="M345" s="359">
        <f>IFERROR(IF(-SUM(M$21:M344)+M$16&lt;0.000001,0,IF($C345&gt;='H-32A-WP06 - Debt Service'!K$25,'H-32A-WP06 - Debt Service'!K$28/12,0)),"-")</f>
        <v>0</v>
      </c>
      <c r="N345" s="359">
        <f>IFERROR(IF(-SUM(N$21:N344)+N$16&lt;0.000001,0,IF($C345&gt;='H-32A-WP06 - Debt Service'!L$25,'H-32A-WP06 - Debt Service'!L$28/12,0)),"-")</f>
        <v>0</v>
      </c>
      <c r="O345" s="359">
        <f>IFERROR(IF(-SUM(O$21:O344)+O$16&lt;0.000001,0,IF($C345&gt;='H-32A-WP06 - Debt Service'!M$25,'H-32A-WP06 - Debt Service'!M$28/12,0)),"-")</f>
        <v>0</v>
      </c>
      <c r="P345" s="359">
        <f>IFERROR(IF(-SUM(P$21:P344)+P$16&lt;0.000001,0,IF($C345&gt;='H-32A-WP06 - Debt Service'!N$25,'H-32A-WP06 - Debt Service'!N$28/12,0)),"-")</f>
        <v>0</v>
      </c>
      <c r="Q345" s="449"/>
      <c r="R345" s="351">
        <f t="shared" si="22"/>
        <v>2046</v>
      </c>
      <c r="S345" s="368">
        <f t="shared" si="24"/>
        <v>53328</v>
      </c>
      <c r="T345" s="368"/>
      <c r="U345" s="359">
        <f>IFERROR(IF(-SUM(U$33:U344)+U$16&lt;0.000001,0,IF($C345&gt;='H-32A-WP06 - Debt Service'!R$25,'H-32A-WP06 - Debt Service'!R$28/12,0)),"-")</f>
        <v>0</v>
      </c>
      <c r="V345" s="359">
        <f>IFERROR(IF(-SUM(V$21:V344)+V$16&lt;0.000001,0,IF($C345&gt;='H-32A-WP06 - Debt Service'!S$25,'H-32A-WP06 - Debt Service'!S$28/12,0)),"-")</f>
        <v>0</v>
      </c>
      <c r="W345" s="359">
        <f>IFERROR(IF(-SUM(W$21:W344)+W$16&lt;0.000001,0,IF($C345&gt;='H-32A-WP06 - Debt Service'!T$25,'H-32A-WP06 - Debt Service'!T$28/12,0)),"-")</f>
        <v>0</v>
      </c>
      <c r="X345" s="359">
        <f>IFERROR(IF(-SUM(X$21:X344)+X$16&lt;0.000001,0,IF($C345&gt;='H-32A-WP06 - Debt Service'!U$25,'H-32A-WP06 - Debt Service'!U$28/12,0)),"-")</f>
        <v>0</v>
      </c>
      <c r="Y345" s="359">
        <f>IFERROR(IF(-SUM(Y$21:Y344)+Y$16&lt;0.000001,0,IF($C345&gt;='H-32A-WP06 - Debt Service'!W$25,'H-32A-WP06 - Debt Service'!V$28/12,0)),"-")</f>
        <v>0</v>
      </c>
      <c r="Z345" s="359">
        <f>IFERROR(IF(-SUM(Z$21:Z344)+Z$16&lt;0.000001,0,IF($C345&gt;='H-32A-WP06 - Debt Service'!W$25,'H-32A-WP06 - Debt Service'!W$28/12,0)),"-")</f>
        <v>0</v>
      </c>
      <c r="AA345" s="359">
        <f>IFERROR(IF(-SUM(AA$21:AA344)+AA$16&lt;0.000001,0,IF($C345&gt;='H-32A-WP06 - Debt Service'!Y$25,'H-32A-WP06 - Debt Service'!X$28/12,0)),"-")</f>
        <v>0</v>
      </c>
      <c r="AB345" s="359">
        <f>IFERROR(IF(-SUM(AB$21:AB344)+AB$16&lt;0.000001,0,IF($C345&gt;='H-32A-WP06 - Debt Service'!Y$25,'H-32A-WP06 - Debt Service'!Y$28/12,0)),"-")</f>
        <v>0</v>
      </c>
      <c r="AC345" s="359">
        <f>IFERROR(IF(-SUM(AC$21:AC344)+AC$16&lt;0.000001,0,IF($C345&gt;='H-32A-WP06 - Debt Service'!Z$25,'H-32A-WP06 - Debt Service'!Z$28/12,0)),"-")</f>
        <v>0</v>
      </c>
      <c r="AD345" s="359">
        <f>IFERROR(IF(-SUM(AD$21:AD344)+AD$16&lt;0.000001,0,IF($C345&gt;='H-32A-WP06 - Debt Service'!AB$25,'H-32A-WP06 - Debt Service'!AA$28/12,0)),"-")</f>
        <v>0</v>
      </c>
      <c r="AE345" s="359">
        <f>IFERROR(IF(-SUM(AE$21:AE344)+AE$16&lt;0.000001,0,IF($C345&gt;='H-32A-WP06 - Debt Service'!AC$25,'H-32A-WP06 - Debt Service'!AB$28/12,0)),"-")</f>
        <v>0</v>
      </c>
      <c r="AF345" s="359">
        <f>IFERROR(IF(-SUM(AF$21:AF344)+AF$16&lt;0.000001,0,IF($C345&gt;='H-32A-WP06 - Debt Service'!AD$25,'H-32A-WP06 - Debt Service'!AC$28/12,0)),"-")</f>
        <v>0</v>
      </c>
    </row>
    <row r="346" spans="2:32">
      <c r="B346" s="351">
        <f t="shared" si="21"/>
        <v>2046</v>
      </c>
      <c r="C346" s="368">
        <f t="shared" si="23"/>
        <v>53359</v>
      </c>
      <c r="D346" s="368"/>
      <c r="E346" s="359">
        <f>IFERROR(IF(-SUM(E$33:E345)+E$16&lt;0.000001,0,IF($C346&gt;='H-32A-WP06 - Debt Service'!C$25,'H-32A-WP06 - Debt Service'!C$28/12,0)),"-")</f>
        <v>0</v>
      </c>
      <c r="F346" s="359">
        <f>IFERROR(IF(-SUM(F$33:F345)+F$16&lt;0.000001,0,IF($C346&gt;='H-32A-WP06 - Debt Service'!D$25,'H-32A-WP06 - Debt Service'!D$28/12,0)),"-")</f>
        <v>0</v>
      </c>
      <c r="G346" s="359">
        <f>IFERROR(IF(-SUM(G$33:G345)+G$16&lt;0.000001,0,IF($C346&gt;='H-32A-WP06 - Debt Service'!E$25,'H-32A-WP06 - Debt Service'!E$28/12,0)),"-")</f>
        <v>0</v>
      </c>
      <c r="H346" s="359">
        <f>IFERROR(IF(-SUM(H$21:H345)+H$16&lt;0.000001,0,IF($C346&gt;='H-32A-WP06 - Debt Service'!F$25,'H-32A-WP06 - Debt Service'!F$28/12,0)),"-")</f>
        <v>0</v>
      </c>
      <c r="I346" s="359">
        <f>IFERROR(IF(-SUM(I$21:I345)+I$16&lt;0.000001,0,IF($C346&gt;='H-32A-WP06 - Debt Service'!G$25,'H-32A-WP06 - Debt Service'!G$28/12,0)),"-")</f>
        <v>0</v>
      </c>
      <c r="J346" s="359">
        <f>IFERROR(IF(-SUM(J$21:J345)+J$16&lt;0.000001,0,IF($C346&gt;='H-32A-WP06 - Debt Service'!H$25,'H-32A-WP06 - Debt Service'!H$28/12,0)),"-")</f>
        <v>0</v>
      </c>
      <c r="K346" s="359">
        <f>IFERROR(IF(-SUM(K$21:K345)+K$16&lt;0.000001,0,IF($C346&gt;='H-32A-WP06 - Debt Service'!I$25,'H-32A-WP06 - Debt Service'!I$28/12,0)),"-")</f>
        <v>0</v>
      </c>
      <c r="L346" s="359">
        <f>IFERROR(IF(-SUM(L$21:L345)+L$16&lt;0.000001,0,IF($C346&gt;='H-32A-WP06 - Debt Service'!J$25,'H-32A-WP06 - Debt Service'!J$28/12,0)),"-")</f>
        <v>0</v>
      </c>
      <c r="M346" s="359">
        <f>IFERROR(IF(-SUM(M$21:M345)+M$16&lt;0.000001,0,IF($C346&gt;='H-32A-WP06 - Debt Service'!K$25,'H-32A-WP06 - Debt Service'!K$28/12,0)),"-")</f>
        <v>0</v>
      </c>
      <c r="N346" s="359">
        <f>IFERROR(IF(-SUM(N$21:N345)+N$16&lt;0.000001,0,IF($C346&gt;='H-32A-WP06 - Debt Service'!L$25,'H-32A-WP06 - Debt Service'!L$28/12,0)),"-")</f>
        <v>0</v>
      </c>
      <c r="O346" s="359">
        <f>IFERROR(IF(-SUM(O$21:O345)+O$16&lt;0.000001,0,IF($C346&gt;='H-32A-WP06 - Debt Service'!M$25,'H-32A-WP06 - Debt Service'!M$28/12,0)),"-")</f>
        <v>0</v>
      </c>
      <c r="P346" s="359">
        <f>IFERROR(IF(-SUM(P$21:P345)+P$16&lt;0.000001,0,IF($C346&gt;='H-32A-WP06 - Debt Service'!N$25,'H-32A-WP06 - Debt Service'!N$28/12,0)),"-")</f>
        <v>0</v>
      </c>
      <c r="Q346" s="449"/>
      <c r="R346" s="351">
        <f t="shared" si="22"/>
        <v>2046</v>
      </c>
      <c r="S346" s="368">
        <f t="shared" si="24"/>
        <v>53359</v>
      </c>
      <c r="T346" s="368"/>
      <c r="U346" s="359">
        <f>IFERROR(IF(-SUM(U$33:U345)+U$16&lt;0.000001,0,IF($C346&gt;='H-32A-WP06 - Debt Service'!R$25,'H-32A-WP06 - Debt Service'!R$28/12,0)),"-")</f>
        <v>0</v>
      </c>
      <c r="V346" s="359">
        <f>IFERROR(IF(-SUM(V$21:V345)+V$16&lt;0.000001,0,IF($C346&gt;='H-32A-WP06 - Debt Service'!S$25,'H-32A-WP06 - Debt Service'!S$28/12,0)),"-")</f>
        <v>0</v>
      </c>
      <c r="W346" s="359">
        <f>IFERROR(IF(-SUM(W$21:W345)+W$16&lt;0.000001,0,IF($C346&gt;='H-32A-WP06 - Debt Service'!T$25,'H-32A-WP06 - Debt Service'!T$28/12,0)),"-")</f>
        <v>0</v>
      </c>
      <c r="X346" s="359">
        <f>IFERROR(IF(-SUM(X$21:X345)+X$16&lt;0.000001,0,IF($C346&gt;='H-32A-WP06 - Debt Service'!U$25,'H-32A-WP06 - Debt Service'!U$28/12,0)),"-")</f>
        <v>0</v>
      </c>
      <c r="Y346" s="359">
        <f>IFERROR(IF(-SUM(Y$21:Y345)+Y$16&lt;0.000001,0,IF($C346&gt;='H-32A-WP06 - Debt Service'!W$25,'H-32A-WP06 - Debt Service'!V$28/12,0)),"-")</f>
        <v>0</v>
      </c>
      <c r="Z346" s="359">
        <f>IFERROR(IF(-SUM(Z$21:Z345)+Z$16&lt;0.000001,0,IF($C346&gt;='H-32A-WP06 - Debt Service'!W$25,'H-32A-WP06 - Debt Service'!W$28/12,0)),"-")</f>
        <v>0</v>
      </c>
      <c r="AA346" s="359">
        <f>IFERROR(IF(-SUM(AA$21:AA345)+AA$16&lt;0.000001,0,IF($C346&gt;='H-32A-WP06 - Debt Service'!Y$25,'H-32A-WP06 - Debt Service'!X$28/12,0)),"-")</f>
        <v>0</v>
      </c>
      <c r="AB346" s="359">
        <f>IFERROR(IF(-SUM(AB$21:AB345)+AB$16&lt;0.000001,0,IF($C346&gt;='H-32A-WP06 - Debt Service'!Y$25,'H-32A-WP06 - Debt Service'!Y$28/12,0)),"-")</f>
        <v>0</v>
      </c>
      <c r="AC346" s="359">
        <f>IFERROR(IF(-SUM(AC$21:AC345)+AC$16&lt;0.000001,0,IF($C346&gt;='H-32A-WP06 - Debt Service'!Z$25,'H-32A-WP06 - Debt Service'!Z$28/12,0)),"-")</f>
        <v>0</v>
      </c>
      <c r="AD346" s="359">
        <f>IFERROR(IF(-SUM(AD$21:AD345)+AD$16&lt;0.000001,0,IF($C346&gt;='H-32A-WP06 - Debt Service'!AB$25,'H-32A-WP06 - Debt Service'!AA$28/12,0)),"-")</f>
        <v>0</v>
      </c>
      <c r="AE346" s="359">
        <f>IFERROR(IF(-SUM(AE$21:AE345)+AE$16&lt;0.000001,0,IF($C346&gt;='H-32A-WP06 - Debt Service'!AC$25,'H-32A-WP06 - Debt Service'!AB$28/12,0)),"-")</f>
        <v>0</v>
      </c>
      <c r="AF346" s="359">
        <f>IFERROR(IF(-SUM(AF$21:AF345)+AF$16&lt;0.000001,0,IF($C346&gt;='H-32A-WP06 - Debt Service'!AD$25,'H-32A-WP06 - Debt Service'!AC$28/12,0)),"-")</f>
        <v>0</v>
      </c>
    </row>
    <row r="347" spans="2:32">
      <c r="B347" s="351">
        <f t="shared" si="21"/>
        <v>2046</v>
      </c>
      <c r="C347" s="368">
        <f t="shared" si="23"/>
        <v>53387</v>
      </c>
      <c r="D347" s="368"/>
      <c r="E347" s="359">
        <f>IFERROR(IF(-SUM(E$33:E346)+E$16&lt;0.000001,0,IF($C347&gt;='H-32A-WP06 - Debt Service'!C$25,'H-32A-WP06 - Debt Service'!C$28/12,0)),"-")</f>
        <v>0</v>
      </c>
      <c r="F347" s="359">
        <f>IFERROR(IF(-SUM(F$33:F346)+F$16&lt;0.000001,0,IF($C347&gt;='H-32A-WP06 - Debt Service'!D$25,'H-32A-WP06 - Debt Service'!D$28/12,0)),"-")</f>
        <v>0</v>
      </c>
      <c r="G347" s="359">
        <f>IFERROR(IF(-SUM(G$33:G346)+G$16&lt;0.000001,0,IF($C347&gt;='H-32A-WP06 - Debt Service'!E$25,'H-32A-WP06 - Debt Service'!E$28/12,0)),"-")</f>
        <v>0</v>
      </c>
      <c r="H347" s="359">
        <f>IFERROR(IF(-SUM(H$21:H346)+H$16&lt;0.000001,0,IF($C347&gt;='H-32A-WP06 - Debt Service'!F$25,'H-32A-WP06 - Debt Service'!F$28/12,0)),"-")</f>
        <v>0</v>
      </c>
      <c r="I347" s="359">
        <f>IFERROR(IF(-SUM(I$21:I346)+I$16&lt;0.000001,0,IF($C347&gt;='H-32A-WP06 - Debt Service'!G$25,'H-32A-WP06 - Debt Service'!G$28/12,0)),"-")</f>
        <v>0</v>
      </c>
      <c r="J347" s="359">
        <f>IFERROR(IF(-SUM(J$21:J346)+J$16&lt;0.000001,0,IF($C347&gt;='H-32A-WP06 - Debt Service'!H$25,'H-32A-WP06 - Debt Service'!H$28/12,0)),"-")</f>
        <v>0</v>
      </c>
      <c r="K347" s="359">
        <f>IFERROR(IF(-SUM(K$21:K346)+K$16&lt;0.000001,0,IF($C347&gt;='H-32A-WP06 - Debt Service'!I$25,'H-32A-WP06 - Debt Service'!I$28/12,0)),"-")</f>
        <v>0</v>
      </c>
      <c r="L347" s="359">
        <f>IFERROR(IF(-SUM(L$21:L346)+L$16&lt;0.000001,0,IF($C347&gt;='H-32A-WP06 - Debt Service'!J$25,'H-32A-WP06 - Debt Service'!J$28/12,0)),"-")</f>
        <v>0</v>
      </c>
      <c r="M347" s="359">
        <f>IFERROR(IF(-SUM(M$21:M346)+M$16&lt;0.000001,0,IF($C347&gt;='H-32A-WP06 - Debt Service'!K$25,'H-32A-WP06 - Debt Service'!K$28/12,0)),"-")</f>
        <v>0</v>
      </c>
      <c r="N347" s="359">
        <f>IFERROR(IF(-SUM(N$21:N346)+N$16&lt;0.000001,0,IF($C347&gt;='H-32A-WP06 - Debt Service'!L$25,'H-32A-WP06 - Debt Service'!L$28/12,0)),"-")</f>
        <v>0</v>
      </c>
      <c r="O347" s="359">
        <f>IFERROR(IF(-SUM(O$21:O346)+O$16&lt;0.000001,0,IF($C347&gt;='H-32A-WP06 - Debt Service'!M$25,'H-32A-WP06 - Debt Service'!M$28/12,0)),"-")</f>
        <v>0</v>
      </c>
      <c r="P347" s="359">
        <f>IFERROR(IF(-SUM(P$21:P346)+P$16&lt;0.000001,0,IF($C347&gt;='H-32A-WP06 - Debt Service'!N$25,'H-32A-WP06 - Debt Service'!N$28/12,0)),"-")</f>
        <v>0</v>
      </c>
      <c r="Q347" s="449"/>
      <c r="R347" s="351">
        <f t="shared" si="22"/>
        <v>2046</v>
      </c>
      <c r="S347" s="368">
        <f t="shared" si="24"/>
        <v>53387</v>
      </c>
      <c r="T347" s="368"/>
      <c r="U347" s="359">
        <f>IFERROR(IF(-SUM(U$33:U346)+U$16&lt;0.000001,0,IF($C347&gt;='H-32A-WP06 - Debt Service'!R$25,'H-32A-WP06 - Debt Service'!R$28/12,0)),"-")</f>
        <v>0</v>
      </c>
      <c r="V347" s="359">
        <f>IFERROR(IF(-SUM(V$21:V346)+V$16&lt;0.000001,0,IF($C347&gt;='H-32A-WP06 - Debt Service'!S$25,'H-32A-WP06 - Debt Service'!S$28/12,0)),"-")</f>
        <v>0</v>
      </c>
      <c r="W347" s="359">
        <f>IFERROR(IF(-SUM(W$21:W346)+W$16&lt;0.000001,0,IF($C347&gt;='H-32A-WP06 - Debt Service'!T$25,'H-32A-WP06 - Debt Service'!T$28/12,0)),"-")</f>
        <v>0</v>
      </c>
      <c r="X347" s="359">
        <f>IFERROR(IF(-SUM(X$21:X346)+X$16&lt;0.000001,0,IF($C347&gt;='H-32A-WP06 - Debt Service'!U$25,'H-32A-WP06 - Debt Service'!U$28/12,0)),"-")</f>
        <v>0</v>
      </c>
      <c r="Y347" s="359">
        <f>IFERROR(IF(-SUM(Y$21:Y346)+Y$16&lt;0.000001,0,IF($C347&gt;='H-32A-WP06 - Debt Service'!W$25,'H-32A-WP06 - Debt Service'!V$28/12,0)),"-")</f>
        <v>0</v>
      </c>
      <c r="Z347" s="359">
        <f>IFERROR(IF(-SUM(Z$21:Z346)+Z$16&lt;0.000001,0,IF($C347&gt;='H-32A-WP06 - Debt Service'!W$25,'H-32A-WP06 - Debt Service'!W$28/12,0)),"-")</f>
        <v>0</v>
      </c>
      <c r="AA347" s="359">
        <f>IFERROR(IF(-SUM(AA$21:AA346)+AA$16&lt;0.000001,0,IF($C347&gt;='H-32A-WP06 - Debt Service'!Y$25,'H-32A-WP06 - Debt Service'!X$28/12,0)),"-")</f>
        <v>0</v>
      </c>
      <c r="AB347" s="359">
        <f>IFERROR(IF(-SUM(AB$21:AB346)+AB$16&lt;0.000001,0,IF($C347&gt;='H-32A-WP06 - Debt Service'!Y$25,'H-32A-WP06 - Debt Service'!Y$28/12,0)),"-")</f>
        <v>0</v>
      </c>
      <c r="AC347" s="359">
        <f>IFERROR(IF(-SUM(AC$21:AC346)+AC$16&lt;0.000001,0,IF($C347&gt;='H-32A-WP06 - Debt Service'!Z$25,'H-32A-WP06 - Debt Service'!Z$28/12,0)),"-")</f>
        <v>0</v>
      </c>
      <c r="AD347" s="359">
        <f>IFERROR(IF(-SUM(AD$21:AD346)+AD$16&lt;0.000001,0,IF($C347&gt;='H-32A-WP06 - Debt Service'!AB$25,'H-32A-WP06 - Debt Service'!AA$28/12,0)),"-")</f>
        <v>0</v>
      </c>
      <c r="AE347" s="359">
        <f>IFERROR(IF(-SUM(AE$21:AE346)+AE$16&lt;0.000001,0,IF($C347&gt;='H-32A-WP06 - Debt Service'!AC$25,'H-32A-WP06 - Debt Service'!AB$28/12,0)),"-")</f>
        <v>0</v>
      </c>
      <c r="AF347" s="359">
        <f>IFERROR(IF(-SUM(AF$21:AF346)+AF$16&lt;0.000001,0,IF($C347&gt;='H-32A-WP06 - Debt Service'!AD$25,'H-32A-WP06 - Debt Service'!AC$28/12,0)),"-")</f>
        <v>0</v>
      </c>
    </row>
    <row r="348" spans="2:32">
      <c r="B348" s="351">
        <f t="shared" si="21"/>
        <v>2046</v>
      </c>
      <c r="C348" s="368">
        <f t="shared" si="23"/>
        <v>53418</v>
      </c>
      <c r="D348" s="368"/>
      <c r="E348" s="359">
        <f>IFERROR(IF(-SUM(E$33:E347)+E$16&lt;0.000001,0,IF($C348&gt;='H-32A-WP06 - Debt Service'!C$25,'H-32A-WP06 - Debt Service'!C$28/12,0)),"-")</f>
        <v>0</v>
      </c>
      <c r="F348" s="359">
        <f>IFERROR(IF(-SUM(F$33:F347)+F$16&lt;0.000001,0,IF($C348&gt;='H-32A-WP06 - Debt Service'!D$25,'H-32A-WP06 - Debt Service'!D$28/12,0)),"-")</f>
        <v>0</v>
      </c>
      <c r="G348" s="359">
        <f>IFERROR(IF(-SUM(G$33:G347)+G$16&lt;0.000001,0,IF($C348&gt;='H-32A-WP06 - Debt Service'!E$25,'H-32A-WP06 - Debt Service'!E$28/12,0)),"-")</f>
        <v>0</v>
      </c>
      <c r="H348" s="359">
        <f>IFERROR(IF(-SUM(H$21:H347)+H$16&lt;0.000001,0,IF($C348&gt;='H-32A-WP06 - Debt Service'!F$25,'H-32A-WP06 - Debt Service'!F$28/12,0)),"-")</f>
        <v>0</v>
      </c>
      <c r="I348" s="359">
        <f>IFERROR(IF(-SUM(I$21:I347)+I$16&lt;0.000001,0,IF($C348&gt;='H-32A-WP06 - Debt Service'!G$25,'H-32A-WP06 - Debt Service'!G$28/12,0)),"-")</f>
        <v>0</v>
      </c>
      <c r="J348" s="359">
        <f>IFERROR(IF(-SUM(J$21:J347)+J$16&lt;0.000001,0,IF($C348&gt;='H-32A-WP06 - Debt Service'!H$25,'H-32A-WP06 - Debt Service'!H$28/12,0)),"-")</f>
        <v>0</v>
      </c>
      <c r="K348" s="359">
        <f>IFERROR(IF(-SUM(K$21:K347)+K$16&lt;0.000001,0,IF($C348&gt;='H-32A-WP06 - Debt Service'!I$25,'H-32A-WP06 - Debt Service'!I$28/12,0)),"-")</f>
        <v>0</v>
      </c>
      <c r="L348" s="359">
        <f>IFERROR(IF(-SUM(L$21:L347)+L$16&lt;0.000001,0,IF($C348&gt;='H-32A-WP06 - Debt Service'!J$25,'H-32A-WP06 - Debt Service'!J$28/12,0)),"-")</f>
        <v>0</v>
      </c>
      <c r="M348" s="359">
        <f>IFERROR(IF(-SUM(M$21:M347)+M$16&lt;0.000001,0,IF($C348&gt;='H-32A-WP06 - Debt Service'!K$25,'H-32A-WP06 - Debt Service'!K$28/12,0)),"-")</f>
        <v>0</v>
      </c>
      <c r="N348" s="359">
        <f>IFERROR(IF(-SUM(N$21:N347)+N$16&lt;0.000001,0,IF($C348&gt;='H-32A-WP06 - Debt Service'!L$25,'H-32A-WP06 - Debt Service'!L$28/12,0)),"-")</f>
        <v>0</v>
      </c>
      <c r="O348" s="359">
        <f>IFERROR(IF(-SUM(O$21:O347)+O$16&lt;0.000001,0,IF($C348&gt;='H-32A-WP06 - Debt Service'!M$25,'H-32A-WP06 - Debt Service'!M$28/12,0)),"-")</f>
        <v>0</v>
      </c>
      <c r="P348" s="359">
        <f>IFERROR(IF(-SUM(P$21:P347)+P$16&lt;0.000001,0,IF($C348&gt;='H-32A-WP06 - Debt Service'!N$25,'H-32A-WP06 - Debt Service'!N$28/12,0)),"-")</f>
        <v>0</v>
      </c>
      <c r="Q348" s="449"/>
      <c r="R348" s="351">
        <f t="shared" si="22"/>
        <v>2046</v>
      </c>
      <c r="S348" s="368">
        <f t="shared" si="24"/>
        <v>53418</v>
      </c>
      <c r="T348" s="368"/>
      <c r="U348" s="359">
        <f>IFERROR(IF(-SUM(U$33:U347)+U$16&lt;0.000001,0,IF($C348&gt;='H-32A-WP06 - Debt Service'!R$25,'H-32A-WP06 - Debt Service'!R$28/12,0)),"-")</f>
        <v>0</v>
      </c>
      <c r="V348" s="359">
        <f>IFERROR(IF(-SUM(V$21:V347)+V$16&lt;0.000001,0,IF($C348&gt;='H-32A-WP06 - Debt Service'!S$25,'H-32A-WP06 - Debt Service'!S$28/12,0)),"-")</f>
        <v>0</v>
      </c>
      <c r="W348" s="359">
        <f>IFERROR(IF(-SUM(W$21:W347)+W$16&lt;0.000001,0,IF($C348&gt;='H-32A-WP06 - Debt Service'!T$25,'H-32A-WP06 - Debt Service'!T$28/12,0)),"-")</f>
        <v>0</v>
      </c>
      <c r="X348" s="359">
        <f>IFERROR(IF(-SUM(X$21:X347)+X$16&lt;0.000001,0,IF($C348&gt;='H-32A-WP06 - Debt Service'!U$25,'H-32A-WP06 - Debt Service'!U$28/12,0)),"-")</f>
        <v>0</v>
      </c>
      <c r="Y348" s="359">
        <f>IFERROR(IF(-SUM(Y$21:Y347)+Y$16&lt;0.000001,0,IF($C348&gt;='H-32A-WP06 - Debt Service'!W$25,'H-32A-WP06 - Debt Service'!V$28/12,0)),"-")</f>
        <v>0</v>
      </c>
      <c r="Z348" s="359">
        <f>IFERROR(IF(-SUM(Z$21:Z347)+Z$16&lt;0.000001,0,IF($C348&gt;='H-32A-WP06 - Debt Service'!W$25,'H-32A-WP06 - Debt Service'!W$28/12,0)),"-")</f>
        <v>0</v>
      </c>
      <c r="AA348" s="359">
        <f>IFERROR(IF(-SUM(AA$21:AA347)+AA$16&lt;0.000001,0,IF($C348&gt;='H-32A-WP06 - Debt Service'!Y$25,'H-32A-WP06 - Debt Service'!X$28/12,0)),"-")</f>
        <v>0</v>
      </c>
      <c r="AB348" s="359">
        <f>IFERROR(IF(-SUM(AB$21:AB347)+AB$16&lt;0.000001,0,IF($C348&gt;='H-32A-WP06 - Debt Service'!Y$25,'H-32A-WP06 - Debt Service'!Y$28/12,0)),"-")</f>
        <v>0</v>
      </c>
      <c r="AC348" s="359">
        <f>IFERROR(IF(-SUM(AC$21:AC347)+AC$16&lt;0.000001,0,IF($C348&gt;='H-32A-WP06 - Debt Service'!Z$25,'H-32A-WP06 - Debt Service'!Z$28/12,0)),"-")</f>
        <v>0</v>
      </c>
      <c r="AD348" s="359">
        <f>IFERROR(IF(-SUM(AD$21:AD347)+AD$16&lt;0.000001,0,IF($C348&gt;='H-32A-WP06 - Debt Service'!AB$25,'H-32A-WP06 - Debt Service'!AA$28/12,0)),"-")</f>
        <v>0</v>
      </c>
      <c r="AE348" s="359">
        <f>IFERROR(IF(-SUM(AE$21:AE347)+AE$16&lt;0.000001,0,IF($C348&gt;='H-32A-WP06 - Debt Service'!AC$25,'H-32A-WP06 - Debt Service'!AB$28/12,0)),"-")</f>
        <v>0</v>
      </c>
      <c r="AF348" s="359">
        <f>IFERROR(IF(-SUM(AF$21:AF347)+AF$16&lt;0.000001,0,IF($C348&gt;='H-32A-WP06 - Debt Service'!AD$25,'H-32A-WP06 - Debt Service'!AC$28/12,0)),"-")</f>
        <v>0</v>
      </c>
    </row>
    <row r="349" spans="2:32">
      <c r="B349" s="351">
        <f t="shared" si="21"/>
        <v>2046</v>
      </c>
      <c r="C349" s="368">
        <f t="shared" si="23"/>
        <v>53448</v>
      </c>
      <c r="D349" s="368"/>
      <c r="E349" s="359">
        <f>IFERROR(IF(-SUM(E$33:E348)+E$16&lt;0.000001,0,IF($C349&gt;='H-32A-WP06 - Debt Service'!C$25,'H-32A-WP06 - Debt Service'!C$28/12,0)),"-")</f>
        <v>0</v>
      </c>
      <c r="F349" s="359">
        <f>IFERROR(IF(-SUM(F$33:F348)+F$16&lt;0.000001,0,IF($C349&gt;='H-32A-WP06 - Debt Service'!D$25,'H-32A-WP06 - Debt Service'!D$28/12,0)),"-")</f>
        <v>0</v>
      </c>
      <c r="G349" s="359">
        <f>IFERROR(IF(-SUM(G$33:G348)+G$16&lt;0.000001,0,IF($C349&gt;='H-32A-WP06 - Debt Service'!E$25,'H-32A-WP06 - Debt Service'!E$28/12,0)),"-")</f>
        <v>0</v>
      </c>
      <c r="H349" s="359">
        <f>IFERROR(IF(-SUM(H$21:H348)+H$16&lt;0.000001,0,IF($C349&gt;='H-32A-WP06 - Debt Service'!F$25,'H-32A-WP06 - Debt Service'!F$28/12,0)),"-")</f>
        <v>0</v>
      </c>
      <c r="I349" s="359">
        <f>IFERROR(IF(-SUM(I$21:I348)+I$16&lt;0.000001,0,IF($C349&gt;='H-32A-WP06 - Debt Service'!G$25,'H-32A-WP06 - Debt Service'!G$28/12,0)),"-")</f>
        <v>0</v>
      </c>
      <c r="J349" s="359">
        <f>IFERROR(IF(-SUM(J$21:J348)+J$16&lt;0.000001,0,IF($C349&gt;='H-32A-WP06 - Debt Service'!H$25,'H-32A-WP06 - Debt Service'!H$28/12,0)),"-")</f>
        <v>0</v>
      </c>
      <c r="K349" s="359">
        <f>IFERROR(IF(-SUM(K$21:K348)+K$16&lt;0.000001,0,IF($C349&gt;='H-32A-WP06 - Debt Service'!I$25,'H-32A-WP06 - Debt Service'!I$28/12,0)),"-")</f>
        <v>0</v>
      </c>
      <c r="L349" s="359">
        <f>IFERROR(IF(-SUM(L$21:L348)+L$16&lt;0.000001,0,IF($C349&gt;='H-32A-WP06 - Debt Service'!J$25,'H-32A-WP06 - Debt Service'!J$28/12,0)),"-")</f>
        <v>0</v>
      </c>
      <c r="M349" s="359">
        <f>IFERROR(IF(-SUM(M$21:M348)+M$16&lt;0.000001,0,IF($C349&gt;='H-32A-WP06 - Debt Service'!K$25,'H-32A-WP06 - Debt Service'!K$28/12,0)),"-")</f>
        <v>0</v>
      </c>
      <c r="N349" s="359">
        <f>IFERROR(IF(-SUM(N$21:N348)+N$16&lt;0.000001,0,IF($C349&gt;='H-32A-WP06 - Debt Service'!L$25,'H-32A-WP06 - Debt Service'!L$28/12,0)),"-")</f>
        <v>0</v>
      </c>
      <c r="O349" s="359">
        <f>IFERROR(IF(-SUM(O$21:O348)+O$16&lt;0.000001,0,IF($C349&gt;='H-32A-WP06 - Debt Service'!M$25,'H-32A-WP06 - Debt Service'!M$28/12,0)),"-")</f>
        <v>0</v>
      </c>
      <c r="P349" s="359">
        <f>IFERROR(IF(-SUM(P$21:P348)+P$16&lt;0.000001,0,IF($C349&gt;='H-32A-WP06 - Debt Service'!N$25,'H-32A-WP06 - Debt Service'!N$28/12,0)),"-")</f>
        <v>0</v>
      </c>
      <c r="Q349" s="449"/>
      <c r="R349" s="351">
        <f t="shared" si="22"/>
        <v>2046</v>
      </c>
      <c r="S349" s="368">
        <f t="shared" si="24"/>
        <v>53448</v>
      </c>
      <c r="T349" s="368"/>
      <c r="U349" s="359">
        <f>IFERROR(IF(-SUM(U$33:U348)+U$16&lt;0.000001,0,IF($C349&gt;='H-32A-WP06 - Debt Service'!R$25,'H-32A-WP06 - Debt Service'!R$28/12,0)),"-")</f>
        <v>0</v>
      </c>
      <c r="V349" s="359">
        <f>IFERROR(IF(-SUM(V$21:V348)+V$16&lt;0.000001,0,IF($C349&gt;='H-32A-WP06 - Debt Service'!S$25,'H-32A-WP06 - Debt Service'!S$28/12,0)),"-")</f>
        <v>0</v>
      </c>
      <c r="W349" s="359">
        <f>IFERROR(IF(-SUM(W$21:W348)+W$16&lt;0.000001,0,IF($C349&gt;='H-32A-WP06 - Debt Service'!T$25,'H-32A-WP06 - Debt Service'!T$28/12,0)),"-")</f>
        <v>0</v>
      </c>
      <c r="X349" s="359">
        <f>IFERROR(IF(-SUM(X$21:X348)+X$16&lt;0.000001,0,IF($C349&gt;='H-32A-WP06 - Debt Service'!U$25,'H-32A-WP06 - Debt Service'!U$28/12,0)),"-")</f>
        <v>0</v>
      </c>
      <c r="Y349" s="359">
        <f>IFERROR(IF(-SUM(Y$21:Y348)+Y$16&lt;0.000001,0,IF($C349&gt;='H-32A-WP06 - Debt Service'!W$25,'H-32A-WP06 - Debt Service'!V$28/12,0)),"-")</f>
        <v>0</v>
      </c>
      <c r="Z349" s="359">
        <f>IFERROR(IF(-SUM(Z$21:Z348)+Z$16&lt;0.000001,0,IF($C349&gt;='H-32A-WP06 - Debt Service'!W$25,'H-32A-WP06 - Debt Service'!W$28/12,0)),"-")</f>
        <v>0</v>
      </c>
      <c r="AA349" s="359">
        <f>IFERROR(IF(-SUM(AA$21:AA348)+AA$16&lt;0.000001,0,IF($C349&gt;='H-32A-WP06 - Debt Service'!Y$25,'H-32A-WP06 - Debt Service'!X$28/12,0)),"-")</f>
        <v>0</v>
      </c>
      <c r="AB349" s="359">
        <f>IFERROR(IF(-SUM(AB$21:AB348)+AB$16&lt;0.000001,0,IF($C349&gt;='H-32A-WP06 - Debt Service'!Y$25,'H-32A-WP06 - Debt Service'!Y$28/12,0)),"-")</f>
        <v>0</v>
      </c>
      <c r="AC349" s="359">
        <f>IFERROR(IF(-SUM(AC$21:AC348)+AC$16&lt;0.000001,0,IF($C349&gt;='H-32A-WP06 - Debt Service'!Z$25,'H-32A-WP06 - Debt Service'!Z$28/12,0)),"-")</f>
        <v>0</v>
      </c>
      <c r="AD349" s="359">
        <f>IFERROR(IF(-SUM(AD$21:AD348)+AD$16&lt;0.000001,0,IF($C349&gt;='H-32A-WP06 - Debt Service'!AB$25,'H-32A-WP06 - Debt Service'!AA$28/12,0)),"-")</f>
        <v>0</v>
      </c>
      <c r="AE349" s="359">
        <f>IFERROR(IF(-SUM(AE$21:AE348)+AE$16&lt;0.000001,0,IF($C349&gt;='H-32A-WP06 - Debt Service'!AC$25,'H-32A-WP06 - Debt Service'!AB$28/12,0)),"-")</f>
        <v>0</v>
      </c>
      <c r="AF349" s="359">
        <f>IFERROR(IF(-SUM(AF$21:AF348)+AF$16&lt;0.000001,0,IF($C349&gt;='H-32A-WP06 - Debt Service'!AD$25,'H-32A-WP06 - Debt Service'!AC$28/12,0)),"-")</f>
        <v>0</v>
      </c>
    </row>
    <row r="350" spans="2:32">
      <c r="B350" s="351">
        <f t="shared" si="21"/>
        <v>2046</v>
      </c>
      <c r="C350" s="368">
        <f t="shared" si="23"/>
        <v>53479</v>
      </c>
      <c r="D350" s="368"/>
      <c r="E350" s="359">
        <f>IFERROR(IF(-SUM(E$33:E349)+E$16&lt;0.000001,0,IF($C350&gt;='H-32A-WP06 - Debt Service'!C$25,'H-32A-WP06 - Debt Service'!C$28/12,0)),"-")</f>
        <v>0</v>
      </c>
      <c r="F350" s="359">
        <f>IFERROR(IF(-SUM(F$33:F349)+F$16&lt;0.000001,0,IF($C350&gt;='H-32A-WP06 - Debt Service'!D$25,'H-32A-WP06 - Debt Service'!D$28/12,0)),"-")</f>
        <v>0</v>
      </c>
      <c r="G350" s="359">
        <f>IFERROR(IF(-SUM(G$33:G349)+G$16&lt;0.000001,0,IF($C350&gt;='H-32A-WP06 - Debt Service'!E$25,'H-32A-WP06 - Debt Service'!E$28/12,0)),"-")</f>
        <v>0</v>
      </c>
      <c r="H350" s="359">
        <f>IFERROR(IF(-SUM(H$21:H349)+H$16&lt;0.000001,0,IF($C350&gt;='H-32A-WP06 - Debt Service'!F$25,'H-32A-WP06 - Debt Service'!F$28/12,0)),"-")</f>
        <v>0</v>
      </c>
      <c r="I350" s="359">
        <f>IFERROR(IF(-SUM(I$21:I349)+I$16&lt;0.000001,0,IF($C350&gt;='H-32A-WP06 - Debt Service'!G$25,'H-32A-WP06 - Debt Service'!G$28/12,0)),"-")</f>
        <v>0</v>
      </c>
      <c r="J350" s="359">
        <f>IFERROR(IF(-SUM(J$21:J349)+J$16&lt;0.000001,0,IF($C350&gt;='H-32A-WP06 - Debt Service'!H$25,'H-32A-WP06 - Debt Service'!H$28/12,0)),"-")</f>
        <v>0</v>
      </c>
      <c r="K350" s="359">
        <f>IFERROR(IF(-SUM(K$21:K349)+K$16&lt;0.000001,0,IF($C350&gt;='H-32A-WP06 - Debt Service'!I$25,'H-32A-WP06 - Debt Service'!I$28/12,0)),"-")</f>
        <v>0</v>
      </c>
      <c r="L350" s="359">
        <f>IFERROR(IF(-SUM(L$21:L349)+L$16&lt;0.000001,0,IF($C350&gt;='H-32A-WP06 - Debt Service'!J$25,'H-32A-WP06 - Debt Service'!J$28/12,0)),"-")</f>
        <v>0</v>
      </c>
      <c r="M350" s="359">
        <f>IFERROR(IF(-SUM(M$21:M349)+M$16&lt;0.000001,0,IF($C350&gt;='H-32A-WP06 - Debt Service'!K$25,'H-32A-WP06 - Debt Service'!K$28/12,0)),"-")</f>
        <v>0</v>
      </c>
      <c r="N350" s="359">
        <f>IFERROR(IF(-SUM(N$21:N349)+N$16&lt;0.000001,0,IF($C350&gt;='H-32A-WP06 - Debt Service'!L$25,'H-32A-WP06 - Debt Service'!L$28/12,0)),"-")</f>
        <v>0</v>
      </c>
      <c r="O350" s="359">
        <f>IFERROR(IF(-SUM(O$21:O349)+O$16&lt;0.000001,0,IF($C350&gt;='H-32A-WP06 - Debt Service'!M$25,'H-32A-WP06 - Debt Service'!M$28/12,0)),"-")</f>
        <v>0</v>
      </c>
      <c r="P350" s="359">
        <f>IFERROR(IF(-SUM(P$21:P349)+P$16&lt;0.000001,0,IF($C350&gt;='H-32A-WP06 - Debt Service'!N$25,'H-32A-WP06 - Debt Service'!N$28/12,0)),"-")</f>
        <v>0</v>
      </c>
      <c r="Q350" s="449"/>
      <c r="R350" s="351">
        <f t="shared" si="22"/>
        <v>2046</v>
      </c>
      <c r="S350" s="368">
        <f t="shared" si="24"/>
        <v>53479</v>
      </c>
      <c r="T350" s="368"/>
      <c r="U350" s="359">
        <f>IFERROR(IF(-SUM(U$33:U349)+U$16&lt;0.000001,0,IF($C350&gt;='H-32A-WP06 - Debt Service'!R$25,'H-32A-WP06 - Debt Service'!R$28/12,0)),"-")</f>
        <v>0</v>
      </c>
      <c r="V350" s="359">
        <f>IFERROR(IF(-SUM(V$21:V349)+V$16&lt;0.000001,0,IF($C350&gt;='H-32A-WP06 - Debt Service'!S$25,'H-32A-WP06 - Debt Service'!S$28/12,0)),"-")</f>
        <v>0</v>
      </c>
      <c r="W350" s="359">
        <f>IFERROR(IF(-SUM(W$21:W349)+W$16&lt;0.000001,0,IF($C350&gt;='H-32A-WP06 - Debt Service'!T$25,'H-32A-WP06 - Debt Service'!T$28/12,0)),"-")</f>
        <v>0</v>
      </c>
      <c r="X350" s="359">
        <f>IFERROR(IF(-SUM(X$21:X349)+X$16&lt;0.000001,0,IF($C350&gt;='H-32A-WP06 - Debt Service'!U$25,'H-32A-WP06 - Debt Service'!U$28/12,0)),"-")</f>
        <v>0</v>
      </c>
      <c r="Y350" s="359">
        <f>IFERROR(IF(-SUM(Y$21:Y349)+Y$16&lt;0.000001,0,IF($C350&gt;='H-32A-WP06 - Debt Service'!W$25,'H-32A-WP06 - Debt Service'!V$28/12,0)),"-")</f>
        <v>0</v>
      </c>
      <c r="Z350" s="359">
        <f>IFERROR(IF(-SUM(Z$21:Z349)+Z$16&lt;0.000001,0,IF($C350&gt;='H-32A-WP06 - Debt Service'!W$25,'H-32A-WP06 - Debt Service'!W$28/12,0)),"-")</f>
        <v>0</v>
      </c>
      <c r="AA350" s="359">
        <f>IFERROR(IF(-SUM(AA$21:AA349)+AA$16&lt;0.000001,0,IF($C350&gt;='H-32A-WP06 - Debt Service'!Y$25,'H-32A-WP06 - Debt Service'!X$28/12,0)),"-")</f>
        <v>0</v>
      </c>
      <c r="AB350" s="359">
        <f>IFERROR(IF(-SUM(AB$21:AB349)+AB$16&lt;0.000001,0,IF($C350&gt;='H-32A-WP06 - Debt Service'!Y$25,'H-32A-WP06 - Debt Service'!Y$28/12,0)),"-")</f>
        <v>0</v>
      </c>
      <c r="AC350" s="359">
        <f>IFERROR(IF(-SUM(AC$21:AC349)+AC$16&lt;0.000001,0,IF($C350&gt;='H-32A-WP06 - Debt Service'!Z$25,'H-32A-WP06 - Debt Service'!Z$28/12,0)),"-")</f>
        <v>0</v>
      </c>
      <c r="AD350" s="359">
        <f>IFERROR(IF(-SUM(AD$21:AD349)+AD$16&lt;0.000001,0,IF($C350&gt;='H-32A-WP06 - Debt Service'!AB$25,'H-32A-WP06 - Debt Service'!AA$28/12,0)),"-")</f>
        <v>0</v>
      </c>
      <c r="AE350" s="359">
        <f>IFERROR(IF(-SUM(AE$21:AE349)+AE$16&lt;0.000001,0,IF($C350&gt;='H-32A-WP06 - Debt Service'!AC$25,'H-32A-WP06 - Debt Service'!AB$28/12,0)),"-")</f>
        <v>0</v>
      </c>
      <c r="AF350" s="359">
        <f>IFERROR(IF(-SUM(AF$21:AF349)+AF$16&lt;0.000001,0,IF($C350&gt;='H-32A-WP06 - Debt Service'!AD$25,'H-32A-WP06 - Debt Service'!AC$28/12,0)),"-")</f>
        <v>0</v>
      </c>
    </row>
    <row r="351" spans="2:32">
      <c r="B351" s="351">
        <f t="shared" si="21"/>
        <v>2046</v>
      </c>
      <c r="C351" s="368">
        <f t="shared" si="23"/>
        <v>53509</v>
      </c>
      <c r="D351" s="368"/>
      <c r="E351" s="359">
        <f>IFERROR(IF(-SUM(E$33:E350)+E$16&lt;0.000001,0,IF($C351&gt;='H-32A-WP06 - Debt Service'!C$25,'H-32A-WP06 - Debt Service'!C$28/12,0)),"-")</f>
        <v>0</v>
      </c>
      <c r="F351" s="359">
        <f>IFERROR(IF(-SUM(F$33:F350)+F$16&lt;0.000001,0,IF($C351&gt;='H-32A-WP06 - Debt Service'!D$25,'H-32A-WP06 - Debt Service'!D$28/12,0)),"-")</f>
        <v>0</v>
      </c>
      <c r="G351" s="359">
        <f>IFERROR(IF(-SUM(G$33:G350)+G$16&lt;0.000001,0,IF($C351&gt;='H-32A-WP06 - Debt Service'!E$25,'H-32A-WP06 - Debt Service'!E$28/12,0)),"-")</f>
        <v>0</v>
      </c>
      <c r="H351" s="359">
        <f>IFERROR(IF(-SUM(H$21:H350)+H$16&lt;0.000001,0,IF($C351&gt;='H-32A-WP06 - Debt Service'!F$25,'H-32A-WP06 - Debt Service'!F$28/12,0)),"-")</f>
        <v>0</v>
      </c>
      <c r="I351" s="359">
        <f>IFERROR(IF(-SUM(I$21:I350)+I$16&lt;0.000001,0,IF($C351&gt;='H-32A-WP06 - Debt Service'!G$25,'H-32A-WP06 - Debt Service'!G$28/12,0)),"-")</f>
        <v>0</v>
      </c>
      <c r="J351" s="359">
        <f>IFERROR(IF(-SUM(J$21:J350)+J$16&lt;0.000001,0,IF($C351&gt;='H-32A-WP06 - Debt Service'!H$25,'H-32A-WP06 - Debt Service'!H$28/12,0)),"-")</f>
        <v>0</v>
      </c>
      <c r="K351" s="359">
        <f>IFERROR(IF(-SUM(K$21:K350)+K$16&lt;0.000001,0,IF($C351&gt;='H-32A-WP06 - Debt Service'!I$25,'H-32A-WP06 - Debt Service'!I$28/12,0)),"-")</f>
        <v>0</v>
      </c>
      <c r="L351" s="359">
        <f>IFERROR(IF(-SUM(L$21:L350)+L$16&lt;0.000001,0,IF($C351&gt;='H-32A-WP06 - Debt Service'!J$25,'H-32A-WP06 - Debt Service'!J$28/12,0)),"-")</f>
        <v>0</v>
      </c>
      <c r="M351" s="359">
        <f>IFERROR(IF(-SUM(M$21:M350)+M$16&lt;0.000001,0,IF($C351&gt;='H-32A-WP06 - Debt Service'!K$25,'H-32A-WP06 - Debt Service'!K$28/12,0)),"-")</f>
        <v>0</v>
      </c>
      <c r="N351" s="359">
        <f>IFERROR(IF(-SUM(N$21:N350)+N$16&lt;0.000001,0,IF($C351&gt;='H-32A-WP06 - Debt Service'!L$25,'H-32A-WP06 - Debt Service'!L$28/12,0)),"-")</f>
        <v>0</v>
      </c>
      <c r="O351" s="359">
        <f>IFERROR(IF(-SUM(O$21:O350)+O$16&lt;0.000001,0,IF($C351&gt;='H-32A-WP06 - Debt Service'!M$25,'H-32A-WP06 - Debt Service'!M$28/12,0)),"-")</f>
        <v>0</v>
      </c>
      <c r="P351" s="359">
        <f>IFERROR(IF(-SUM(P$21:P350)+P$16&lt;0.000001,0,IF($C351&gt;='H-32A-WP06 - Debt Service'!N$25,'H-32A-WP06 - Debt Service'!N$28/12,0)),"-")</f>
        <v>0</v>
      </c>
      <c r="Q351" s="449"/>
      <c r="R351" s="351">
        <f t="shared" si="22"/>
        <v>2046</v>
      </c>
      <c r="S351" s="368">
        <f t="shared" si="24"/>
        <v>53509</v>
      </c>
      <c r="T351" s="368"/>
      <c r="U351" s="359">
        <f>IFERROR(IF(-SUM(U$33:U350)+U$16&lt;0.000001,0,IF($C351&gt;='H-32A-WP06 - Debt Service'!R$25,'H-32A-WP06 - Debt Service'!R$28/12,0)),"-")</f>
        <v>0</v>
      </c>
      <c r="V351" s="359">
        <f>IFERROR(IF(-SUM(V$21:V350)+V$16&lt;0.000001,0,IF($C351&gt;='H-32A-WP06 - Debt Service'!S$25,'H-32A-WP06 - Debt Service'!S$28/12,0)),"-")</f>
        <v>0</v>
      </c>
      <c r="W351" s="359">
        <f>IFERROR(IF(-SUM(W$21:W350)+W$16&lt;0.000001,0,IF($C351&gt;='H-32A-WP06 - Debt Service'!T$25,'H-32A-WP06 - Debt Service'!T$28/12,0)),"-")</f>
        <v>0</v>
      </c>
      <c r="X351" s="359">
        <f>IFERROR(IF(-SUM(X$21:X350)+X$16&lt;0.000001,0,IF($C351&gt;='H-32A-WP06 - Debt Service'!U$25,'H-32A-WP06 - Debt Service'!U$28/12,0)),"-")</f>
        <v>0</v>
      </c>
      <c r="Y351" s="359">
        <f>IFERROR(IF(-SUM(Y$21:Y350)+Y$16&lt;0.000001,0,IF($C351&gt;='H-32A-WP06 - Debt Service'!W$25,'H-32A-WP06 - Debt Service'!V$28/12,0)),"-")</f>
        <v>0</v>
      </c>
      <c r="Z351" s="359">
        <f>IFERROR(IF(-SUM(Z$21:Z350)+Z$16&lt;0.000001,0,IF($C351&gt;='H-32A-WP06 - Debt Service'!W$25,'H-32A-WP06 - Debt Service'!W$28/12,0)),"-")</f>
        <v>0</v>
      </c>
      <c r="AA351" s="359">
        <f>IFERROR(IF(-SUM(AA$21:AA350)+AA$16&lt;0.000001,0,IF($C351&gt;='H-32A-WP06 - Debt Service'!Y$25,'H-32A-WP06 - Debt Service'!X$28/12,0)),"-")</f>
        <v>0</v>
      </c>
      <c r="AB351" s="359">
        <f>IFERROR(IF(-SUM(AB$21:AB350)+AB$16&lt;0.000001,0,IF($C351&gt;='H-32A-WP06 - Debt Service'!Y$25,'H-32A-WP06 - Debt Service'!Y$28/12,0)),"-")</f>
        <v>0</v>
      </c>
      <c r="AC351" s="359">
        <f>IFERROR(IF(-SUM(AC$21:AC350)+AC$16&lt;0.000001,0,IF($C351&gt;='H-32A-WP06 - Debt Service'!Z$25,'H-32A-WP06 - Debt Service'!Z$28/12,0)),"-")</f>
        <v>0</v>
      </c>
      <c r="AD351" s="359">
        <f>IFERROR(IF(-SUM(AD$21:AD350)+AD$16&lt;0.000001,0,IF($C351&gt;='H-32A-WP06 - Debt Service'!AB$25,'H-32A-WP06 - Debt Service'!AA$28/12,0)),"-")</f>
        <v>0</v>
      </c>
      <c r="AE351" s="359">
        <f>IFERROR(IF(-SUM(AE$21:AE350)+AE$16&lt;0.000001,0,IF($C351&gt;='H-32A-WP06 - Debt Service'!AC$25,'H-32A-WP06 - Debt Service'!AB$28/12,0)),"-")</f>
        <v>0</v>
      </c>
      <c r="AF351" s="359">
        <f>IFERROR(IF(-SUM(AF$21:AF350)+AF$16&lt;0.000001,0,IF($C351&gt;='H-32A-WP06 - Debt Service'!AD$25,'H-32A-WP06 - Debt Service'!AC$28/12,0)),"-")</f>
        <v>0</v>
      </c>
    </row>
    <row r="352" spans="2:32">
      <c r="B352" s="351">
        <f t="shared" si="21"/>
        <v>2046</v>
      </c>
      <c r="C352" s="368">
        <f t="shared" si="23"/>
        <v>53540</v>
      </c>
      <c r="D352" s="368"/>
      <c r="E352" s="359">
        <f>IFERROR(IF(-SUM(E$33:E351)+E$16&lt;0.000001,0,IF($C352&gt;='H-32A-WP06 - Debt Service'!C$25,'H-32A-WP06 - Debt Service'!C$28/12,0)),"-")</f>
        <v>0</v>
      </c>
      <c r="F352" s="359">
        <f>IFERROR(IF(-SUM(F$33:F351)+F$16&lt;0.000001,0,IF($C352&gt;='H-32A-WP06 - Debt Service'!D$25,'H-32A-WP06 - Debt Service'!D$28/12,0)),"-")</f>
        <v>0</v>
      </c>
      <c r="G352" s="359">
        <f>IFERROR(IF(-SUM(G$33:G351)+G$16&lt;0.000001,0,IF($C352&gt;='H-32A-WP06 - Debt Service'!E$25,'H-32A-WP06 - Debt Service'!E$28/12,0)),"-")</f>
        <v>0</v>
      </c>
      <c r="H352" s="359">
        <f>IFERROR(IF(-SUM(H$21:H351)+H$16&lt;0.000001,0,IF($C352&gt;='H-32A-WP06 - Debt Service'!F$25,'H-32A-WP06 - Debt Service'!F$28/12,0)),"-")</f>
        <v>0</v>
      </c>
      <c r="I352" s="359">
        <f>IFERROR(IF(-SUM(I$21:I351)+I$16&lt;0.000001,0,IF($C352&gt;='H-32A-WP06 - Debt Service'!G$25,'H-32A-WP06 - Debt Service'!G$28/12,0)),"-")</f>
        <v>0</v>
      </c>
      <c r="J352" s="359">
        <f>IFERROR(IF(-SUM(J$21:J351)+J$16&lt;0.000001,0,IF($C352&gt;='H-32A-WP06 - Debt Service'!H$25,'H-32A-WP06 - Debt Service'!H$28/12,0)),"-")</f>
        <v>0</v>
      </c>
      <c r="K352" s="359">
        <f>IFERROR(IF(-SUM(K$21:K351)+K$16&lt;0.000001,0,IF($C352&gt;='H-32A-WP06 - Debt Service'!I$25,'H-32A-WP06 - Debt Service'!I$28/12,0)),"-")</f>
        <v>0</v>
      </c>
      <c r="L352" s="359">
        <f>IFERROR(IF(-SUM(L$21:L351)+L$16&lt;0.000001,0,IF($C352&gt;='H-32A-WP06 - Debt Service'!J$25,'H-32A-WP06 - Debt Service'!J$28/12,0)),"-")</f>
        <v>0</v>
      </c>
      <c r="M352" s="359">
        <f>IFERROR(IF(-SUM(M$21:M351)+M$16&lt;0.000001,0,IF($C352&gt;='H-32A-WP06 - Debt Service'!K$25,'H-32A-WP06 - Debt Service'!K$28/12,0)),"-")</f>
        <v>0</v>
      </c>
      <c r="N352" s="359">
        <f>IFERROR(IF(-SUM(N$21:N351)+N$16&lt;0.000001,0,IF($C352&gt;='H-32A-WP06 - Debt Service'!L$25,'H-32A-WP06 - Debt Service'!L$28/12,0)),"-")</f>
        <v>0</v>
      </c>
      <c r="O352" s="359">
        <f>IFERROR(IF(-SUM(O$21:O351)+O$16&lt;0.000001,0,IF($C352&gt;='H-32A-WP06 - Debt Service'!M$25,'H-32A-WP06 - Debt Service'!M$28/12,0)),"-")</f>
        <v>0</v>
      </c>
      <c r="P352" s="359">
        <f>IFERROR(IF(-SUM(P$21:P351)+P$16&lt;0.000001,0,IF($C352&gt;='H-32A-WP06 - Debt Service'!N$25,'H-32A-WP06 - Debt Service'!N$28/12,0)),"-")</f>
        <v>0</v>
      </c>
      <c r="Q352" s="449"/>
      <c r="R352" s="351">
        <f t="shared" si="22"/>
        <v>2046</v>
      </c>
      <c r="S352" s="368">
        <f t="shared" si="24"/>
        <v>53540</v>
      </c>
      <c r="T352" s="368"/>
      <c r="U352" s="359">
        <f>IFERROR(IF(-SUM(U$33:U351)+U$16&lt;0.000001,0,IF($C352&gt;='H-32A-WP06 - Debt Service'!R$25,'H-32A-WP06 - Debt Service'!R$28/12,0)),"-")</f>
        <v>0</v>
      </c>
      <c r="V352" s="359">
        <f>IFERROR(IF(-SUM(V$21:V351)+V$16&lt;0.000001,0,IF($C352&gt;='H-32A-WP06 - Debt Service'!S$25,'H-32A-WP06 - Debt Service'!S$28/12,0)),"-")</f>
        <v>0</v>
      </c>
      <c r="W352" s="359">
        <f>IFERROR(IF(-SUM(W$21:W351)+W$16&lt;0.000001,0,IF($C352&gt;='H-32A-WP06 - Debt Service'!T$25,'H-32A-WP06 - Debt Service'!T$28/12,0)),"-")</f>
        <v>0</v>
      </c>
      <c r="X352" s="359">
        <f>IFERROR(IF(-SUM(X$21:X351)+X$16&lt;0.000001,0,IF($C352&gt;='H-32A-WP06 - Debt Service'!U$25,'H-32A-WP06 - Debt Service'!U$28/12,0)),"-")</f>
        <v>0</v>
      </c>
      <c r="Y352" s="359">
        <f>IFERROR(IF(-SUM(Y$21:Y351)+Y$16&lt;0.000001,0,IF($C352&gt;='H-32A-WP06 - Debt Service'!W$25,'H-32A-WP06 - Debt Service'!V$28/12,0)),"-")</f>
        <v>0</v>
      </c>
      <c r="Z352" s="359">
        <f>IFERROR(IF(-SUM(Z$21:Z351)+Z$16&lt;0.000001,0,IF($C352&gt;='H-32A-WP06 - Debt Service'!W$25,'H-32A-WP06 - Debt Service'!W$28/12,0)),"-")</f>
        <v>0</v>
      </c>
      <c r="AA352" s="359">
        <f>IFERROR(IF(-SUM(AA$21:AA351)+AA$16&lt;0.000001,0,IF($C352&gt;='H-32A-WP06 - Debt Service'!Y$25,'H-32A-WP06 - Debt Service'!X$28/12,0)),"-")</f>
        <v>0</v>
      </c>
      <c r="AB352" s="359">
        <f>IFERROR(IF(-SUM(AB$21:AB351)+AB$16&lt;0.000001,0,IF($C352&gt;='H-32A-WP06 - Debt Service'!Y$25,'H-32A-WP06 - Debt Service'!Y$28/12,0)),"-")</f>
        <v>0</v>
      </c>
      <c r="AC352" s="359">
        <f>IFERROR(IF(-SUM(AC$21:AC351)+AC$16&lt;0.000001,0,IF($C352&gt;='H-32A-WP06 - Debt Service'!Z$25,'H-32A-WP06 - Debt Service'!Z$28/12,0)),"-")</f>
        <v>0</v>
      </c>
      <c r="AD352" s="359">
        <f>IFERROR(IF(-SUM(AD$21:AD351)+AD$16&lt;0.000001,0,IF($C352&gt;='H-32A-WP06 - Debt Service'!AB$25,'H-32A-WP06 - Debt Service'!AA$28/12,0)),"-")</f>
        <v>0</v>
      </c>
      <c r="AE352" s="359">
        <f>IFERROR(IF(-SUM(AE$21:AE351)+AE$16&lt;0.000001,0,IF($C352&gt;='H-32A-WP06 - Debt Service'!AC$25,'H-32A-WP06 - Debt Service'!AB$28/12,0)),"-")</f>
        <v>0</v>
      </c>
      <c r="AF352" s="359">
        <f>IFERROR(IF(-SUM(AF$21:AF351)+AF$16&lt;0.000001,0,IF($C352&gt;='H-32A-WP06 - Debt Service'!AD$25,'H-32A-WP06 - Debt Service'!AC$28/12,0)),"-")</f>
        <v>0</v>
      </c>
    </row>
    <row r="353" spans="2:32">
      <c r="B353" s="351">
        <f t="shared" si="21"/>
        <v>2046</v>
      </c>
      <c r="C353" s="368">
        <f t="shared" si="23"/>
        <v>53571</v>
      </c>
      <c r="D353" s="368"/>
      <c r="E353" s="359">
        <f>IFERROR(IF(-SUM(E$33:E352)+E$16&lt;0.000001,0,IF($C353&gt;='H-32A-WP06 - Debt Service'!C$25,'H-32A-WP06 - Debt Service'!C$28/12,0)),"-")</f>
        <v>0</v>
      </c>
      <c r="F353" s="359">
        <f>IFERROR(IF(-SUM(F$33:F352)+F$16&lt;0.000001,0,IF($C353&gt;='H-32A-WP06 - Debt Service'!D$25,'H-32A-WP06 - Debt Service'!D$28/12,0)),"-")</f>
        <v>0</v>
      </c>
      <c r="G353" s="359">
        <f>IFERROR(IF(-SUM(G$33:G352)+G$16&lt;0.000001,0,IF($C353&gt;='H-32A-WP06 - Debt Service'!E$25,'H-32A-WP06 - Debt Service'!E$28/12,0)),"-")</f>
        <v>0</v>
      </c>
      <c r="H353" s="359">
        <f>IFERROR(IF(-SUM(H$21:H352)+H$16&lt;0.000001,0,IF($C353&gt;='H-32A-WP06 - Debt Service'!F$25,'H-32A-WP06 - Debt Service'!F$28/12,0)),"-")</f>
        <v>0</v>
      </c>
      <c r="I353" s="359">
        <f>IFERROR(IF(-SUM(I$21:I352)+I$16&lt;0.000001,0,IF($C353&gt;='H-32A-WP06 - Debt Service'!G$25,'H-32A-WP06 - Debt Service'!G$28/12,0)),"-")</f>
        <v>0</v>
      </c>
      <c r="J353" s="359">
        <f>IFERROR(IF(-SUM(J$21:J352)+J$16&lt;0.000001,0,IF($C353&gt;='H-32A-WP06 - Debt Service'!H$25,'H-32A-WP06 - Debt Service'!H$28/12,0)),"-")</f>
        <v>0</v>
      </c>
      <c r="K353" s="359">
        <f>IFERROR(IF(-SUM(K$21:K352)+K$16&lt;0.000001,0,IF($C353&gt;='H-32A-WP06 - Debt Service'!I$25,'H-32A-WP06 - Debt Service'!I$28/12,0)),"-")</f>
        <v>0</v>
      </c>
      <c r="L353" s="359">
        <f>IFERROR(IF(-SUM(L$21:L352)+L$16&lt;0.000001,0,IF($C353&gt;='H-32A-WP06 - Debt Service'!J$25,'H-32A-WP06 - Debt Service'!J$28/12,0)),"-")</f>
        <v>0</v>
      </c>
      <c r="M353" s="359">
        <f>IFERROR(IF(-SUM(M$21:M352)+M$16&lt;0.000001,0,IF($C353&gt;='H-32A-WP06 - Debt Service'!K$25,'H-32A-WP06 - Debt Service'!K$28/12,0)),"-")</f>
        <v>0</v>
      </c>
      <c r="N353" s="359">
        <f>IFERROR(IF(-SUM(N$21:N352)+N$16&lt;0.000001,0,IF($C353&gt;='H-32A-WP06 - Debt Service'!L$25,'H-32A-WP06 - Debt Service'!L$28/12,0)),"-")</f>
        <v>0</v>
      </c>
      <c r="O353" s="359">
        <f>IFERROR(IF(-SUM(O$21:O352)+O$16&lt;0.000001,0,IF($C353&gt;='H-32A-WP06 - Debt Service'!M$25,'H-32A-WP06 - Debt Service'!M$28/12,0)),"-")</f>
        <v>0</v>
      </c>
      <c r="P353" s="359">
        <f>IFERROR(IF(-SUM(P$21:P352)+P$16&lt;0.000001,0,IF($C353&gt;='H-32A-WP06 - Debt Service'!N$25,'H-32A-WP06 - Debt Service'!N$28/12,0)),"-")</f>
        <v>0</v>
      </c>
      <c r="Q353" s="449"/>
      <c r="R353" s="351">
        <f t="shared" si="22"/>
        <v>2046</v>
      </c>
      <c r="S353" s="368">
        <f t="shared" si="24"/>
        <v>53571</v>
      </c>
      <c r="T353" s="368"/>
      <c r="U353" s="359">
        <f>IFERROR(IF(-SUM(U$33:U352)+U$16&lt;0.000001,0,IF($C353&gt;='H-32A-WP06 - Debt Service'!R$25,'H-32A-WP06 - Debt Service'!R$28/12,0)),"-")</f>
        <v>0</v>
      </c>
      <c r="V353" s="359">
        <f>IFERROR(IF(-SUM(V$21:V352)+V$16&lt;0.000001,0,IF($C353&gt;='H-32A-WP06 - Debt Service'!S$25,'H-32A-WP06 - Debt Service'!S$28/12,0)),"-")</f>
        <v>0</v>
      </c>
      <c r="W353" s="359">
        <f>IFERROR(IF(-SUM(W$21:W352)+W$16&lt;0.000001,0,IF($C353&gt;='H-32A-WP06 - Debt Service'!T$25,'H-32A-WP06 - Debt Service'!T$28/12,0)),"-")</f>
        <v>0</v>
      </c>
      <c r="X353" s="359">
        <f>IFERROR(IF(-SUM(X$21:X352)+X$16&lt;0.000001,0,IF($C353&gt;='H-32A-WP06 - Debt Service'!U$25,'H-32A-WP06 - Debt Service'!U$28/12,0)),"-")</f>
        <v>0</v>
      </c>
      <c r="Y353" s="359">
        <f>IFERROR(IF(-SUM(Y$21:Y352)+Y$16&lt;0.000001,0,IF($C353&gt;='H-32A-WP06 - Debt Service'!W$25,'H-32A-WP06 - Debt Service'!V$28/12,0)),"-")</f>
        <v>0</v>
      </c>
      <c r="Z353" s="359">
        <f>IFERROR(IF(-SUM(Z$21:Z352)+Z$16&lt;0.000001,0,IF($C353&gt;='H-32A-WP06 - Debt Service'!W$25,'H-32A-WP06 - Debt Service'!W$28/12,0)),"-")</f>
        <v>0</v>
      </c>
      <c r="AA353" s="359">
        <f>IFERROR(IF(-SUM(AA$21:AA352)+AA$16&lt;0.000001,0,IF($C353&gt;='H-32A-WP06 - Debt Service'!Y$25,'H-32A-WP06 - Debt Service'!X$28/12,0)),"-")</f>
        <v>0</v>
      </c>
      <c r="AB353" s="359">
        <f>IFERROR(IF(-SUM(AB$21:AB352)+AB$16&lt;0.000001,0,IF($C353&gt;='H-32A-WP06 - Debt Service'!Y$25,'H-32A-WP06 - Debt Service'!Y$28/12,0)),"-")</f>
        <v>0</v>
      </c>
      <c r="AC353" s="359">
        <f>IFERROR(IF(-SUM(AC$21:AC352)+AC$16&lt;0.000001,0,IF($C353&gt;='H-32A-WP06 - Debt Service'!Z$25,'H-32A-WP06 - Debt Service'!Z$28/12,0)),"-")</f>
        <v>0</v>
      </c>
      <c r="AD353" s="359">
        <f>IFERROR(IF(-SUM(AD$21:AD352)+AD$16&lt;0.000001,0,IF($C353&gt;='H-32A-WP06 - Debt Service'!AB$25,'H-32A-WP06 - Debt Service'!AA$28/12,0)),"-")</f>
        <v>0</v>
      </c>
      <c r="AE353" s="359">
        <f>IFERROR(IF(-SUM(AE$21:AE352)+AE$16&lt;0.000001,0,IF($C353&gt;='H-32A-WP06 - Debt Service'!AC$25,'H-32A-WP06 - Debt Service'!AB$28/12,0)),"-")</f>
        <v>0</v>
      </c>
      <c r="AF353" s="359">
        <f>IFERROR(IF(-SUM(AF$21:AF352)+AF$16&lt;0.000001,0,IF($C353&gt;='H-32A-WP06 - Debt Service'!AD$25,'H-32A-WP06 - Debt Service'!AC$28/12,0)),"-")</f>
        <v>0</v>
      </c>
    </row>
    <row r="354" spans="2:32">
      <c r="B354" s="351">
        <f t="shared" si="21"/>
        <v>2046</v>
      </c>
      <c r="C354" s="368">
        <f t="shared" si="23"/>
        <v>53601</v>
      </c>
      <c r="D354" s="368"/>
      <c r="E354" s="359">
        <f>IFERROR(IF(-SUM(E$33:E353)+E$16&lt;0.000001,0,IF($C354&gt;='H-32A-WP06 - Debt Service'!C$25,'H-32A-WP06 - Debt Service'!C$28/12,0)),"-")</f>
        <v>0</v>
      </c>
      <c r="F354" s="359">
        <f>IFERROR(IF(-SUM(F$33:F353)+F$16&lt;0.000001,0,IF($C354&gt;='H-32A-WP06 - Debt Service'!D$25,'H-32A-WP06 - Debt Service'!D$28/12,0)),"-")</f>
        <v>0</v>
      </c>
      <c r="G354" s="359">
        <f>IFERROR(IF(-SUM(G$33:G353)+G$16&lt;0.000001,0,IF($C354&gt;='H-32A-WP06 - Debt Service'!E$25,'H-32A-WP06 - Debt Service'!E$28/12,0)),"-")</f>
        <v>0</v>
      </c>
      <c r="H354" s="359">
        <f>IFERROR(IF(-SUM(H$21:H353)+H$16&lt;0.000001,0,IF($C354&gt;='H-32A-WP06 - Debt Service'!F$25,'H-32A-WP06 - Debt Service'!F$28/12,0)),"-")</f>
        <v>0</v>
      </c>
      <c r="I354" s="359">
        <f>IFERROR(IF(-SUM(I$21:I353)+I$16&lt;0.000001,0,IF($C354&gt;='H-32A-WP06 - Debt Service'!G$25,'H-32A-WP06 - Debt Service'!G$28/12,0)),"-")</f>
        <v>0</v>
      </c>
      <c r="J354" s="359">
        <f>IFERROR(IF(-SUM(J$21:J353)+J$16&lt;0.000001,0,IF($C354&gt;='H-32A-WP06 - Debt Service'!H$25,'H-32A-WP06 - Debt Service'!H$28/12,0)),"-")</f>
        <v>0</v>
      </c>
      <c r="K354" s="359">
        <f>IFERROR(IF(-SUM(K$21:K353)+K$16&lt;0.000001,0,IF($C354&gt;='H-32A-WP06 - Debt Service'!I$25,'H-32A-WP06 - Debt Service'!I$28/12,0)),"-")</f>
        <v>0</v>
      </c>
      <c r="L354" s="359">
        <f>IFERROR(IF(-SUM(L$21:L353)+L$16&lt;0.000001,0,IF($C354&gt;='H-32A-WP06 - Debt Service'!J$25,'H-32A-WP06 - Debt Service'!J$28/12,0)),"-")</f>
        <v>0</v>
      </c>
      <c r="M354" s="359">
        <f>IFERROR(IF(-SUM(M$21:M353)+M$16&lt;0.000001,0,IF($C354&gt;='H-32A-WP06 - Debt Service'!K$25,'H-32A-WP06 - Debt Service'!K$28/12,0)),"-")</f>
        <v>0</v>
      </c>
      <c r="N354" s="359">
        <f>IFERROR(IF(-SUM(N$21:N353)+N$16&lt;0.000001,0,IF($C354&gt;='H-32A-WP06 - Debt Service'!L$25,'H-32A-WP06 - Debt Service'!L$28/12,0)),"-")</f>
        <v>0</v>
      </c>
      <c r="O354" s="359">
        <f>IFERROR(IF(-SUM(O$21:O353)+O$16&lt;0.000001,0,IF($C354&gt;='H-32A-WP06 - Debt Service'!M$25,'H-32A-WP06 - Debt Service'!M$28/12,0)),"-")</f>
        <v>0</v>
      </c>
      <c r="P354" s="359">
        <f>IFERROR(IF(-SUM(P$21:P353)+P$16&lt;0.000001,0,IF($C354&gt;='H-32A-WP06 - Debt Service'!N$25,'H-32A-WP06 - Debt Service'!N$28/12,0)),"-")</f>
        <v>0</v>
      </c>
      <c r="Q354" s="449"/>
      <c r="R354" s="351">
        <f t="shared" si="22"/>
        <v>2046</v>
      </c>
      <c r="S354" s="368">
        <f t="shared" si="24"/>
        <v>53601</v>
      </c>
      <c r="T354" s="368"/>
      <c r="U354" s="359">
        <f>IFERROR(IF(-SUM(U$33:U353)+U$16&lt;0.000001,0,IF($C354&gt;='H-32A-WP06 - Debt Service'!R$25,'H-32A-WP06 - Debt Service'!R$28/12,0)),"-")</f>
        <v>0</v>
      </c>
      <c r="V354" s="359">
        <f>IFERROR(IF(-SUM(V$21:V353)+V$16&lt;0.000001,0,IF($C354&gt;='H-32A-WP06 - Debt Service'!S$25,'H-32A-WP06 - Debt Service'!S$28/12,0)),"-")</f>
        <v>0</v>
      </c>
      <c r="W354" s="359">
        <f>IFERROR(IF(-SUM(W$21:W353)+W$16&lt;0.000001,0,IF($C354&gt;='H-32A-WP06 - Debt Service'!T$25,'H-32A-WP06 - Debt Service'!T$28/12,0)),"-")</f>
        <v>0</v>
      </c>
      <c r="X354" s="359">
        <f>IFERROR(IF(-SUM(X$21:X353)+X$16&lt;0.000001,0,IF($C354&gt;='H-32A-WP06 - Debt Service'!U$25,'H-32A-WP06 - Debt Service'!U$28/12,0)),"-")</f>
        <v>0</v>
      </c>
      <c r="Y354" s="359">
        <f>IFERROR(IF(-SUM(Y$21:Y353)+Y$16&lt;0.000001,0,IF($C354&gt;='H-32A-WP06 - Debt Service'!W$25,'H-32A-WP06 - Debt Service'!V$28/12,0)),"-")</f>
        <v>0</v>
      </c>
      <c r="Z354" s="359">
        <f>IFERROR(IF(-SUM(Z$21:Z353)+Z$16&lt;0.000001,0,IF($C354&gt;='H-32A-WP06 - Debt Service'!W$25,'H-32A-WP06 - Debt Service'!W$28/12,0)),"-")</f>
        <v>0</v>
      </c>
      <c r="AA354" s="359">
        <f>IFERROR(IF(-SUM(AA$21:AA353)+AA$16&lt;0.000001,0,IF($C354&gt;='H-32A-WP06 - Debt Service'!Y$25,'H-32A-WP06 - Debt Service'!X$28/12,0)),"-")</f>
        <v>0</v>
      </c>
      <c r="AB354" s="359">
        <f>IFERROR(IF(-SUM(AB$21:AB353)+AB$16&lt;0.000001,0,IF($C354&gt;='H-32A-WP06 - Debt Service'!Y$25,'H-32A-WP06 - Debt Service'!Y$28/12,0)),"-")</f>
        <v>0</v>
      </c>
      <c r="AC354" s="359">
        <f>IFERROR(IF(-SUM(AC$21:AC353)+AC$16&lt;0.000001,0,IF($C354&gt;='H-32A-WP06 - Debt Service'!Z$25,'H-32A-WP06 - Debt Service'!Z$28/12,0)),"-")</f>
        <v>0</v>
      </c>
      <c r="AD354" s="359">
        <f>IFERROR(IF(-SUM(AD$21:AD353)+AD$16&lt;0.000001,0,IF($C354&gt;='H-32A-WP06 - Debt Service'!AB$25,'H-32A-WP06 - Debt Service'!AA$28/12,0)),"-")</f>
        <v>0</v>
      </c>
      <c r="AE354" s="359">
        <f>IFERROR(IF(-SUM(AE$21:AE353)+AE$16&lt;0.000001,0,IF($C354&gt;='H-32A-WP06 - Debt Service'!AC$25,'H-32A-WP06 - Debt Service'!AB$28/12,0)),"-")</f>
        <v>0</v>
      </c>
      <c r="AF354" s="359">
        <f>IFERROR(IF(-SUM(AF$21:AF353)+AF$16&lt;0.000001,0,IF($C354&gt;='H-32A-WP06 - Debt Service'!AD$25,'H-32A-WP06 - Debt Service'!AC$28/12,0)),"-")</f>
        <v>0</v>
      </c>
    </row>
    <row r="355" spans="2:32">
      <c r="B355" s="351">
        <f t="shared" si="21"/>
        <v>2046</v>
      </c>
      <c r="C355" s="368">
        <f t="shared" si="23"/>
        <v>53632</v>
      </c>
      <c r="D355" s="368"/>
      <c r="E355" s="359">
        <f>IFERROR(IF(-SUM(E$33:E354)+E$16&lt;0.000001,0,IF($C355&gt;='H-32A-WP06 - Debt Service'!C$25,'H-32A-WP06 - Debt Service'!C$28/12,0)),"-")</f>
        <v>0</v>
      </c>
      <c r="F355" s="359">
        <f>IFERROR(IF(-SUM(F$33:F354)+F$16&lt;0.000001,0,IF($C355&gt;='H-32A-WP06 - Debt Service'!D$25,'H-32A-WP06 - Debt Service'!D$28/12,0)),"-")</f>
        <v>0</v>
      </c>
      <c r="G355" s="359">
        <f>IFERROR(IF(-SUM(G$33:G354)+G$16&lt;0.000001,0,IF($C355&gt;='H-32A-WP06 - Debt Service'!E$25,'H-32A-WP06 - Debt Service'!E$28/12,0)),"-")</f>
        <v>0</v>
      </c>
      <c r="H355" s="359">
        <f>IFERROR(IF(-SUM(H$21:H354)+H$16&lt;0.000001,0,IF($C355&gt;='H-32A-WP06 - Debt Service'!F$25,'H-32A-WP06 - Debt Service'!F$28/12,0)),"-")</f>
        <v>0</v>
      </c>
      <c r="I355" s="359">
        <f>IFERROR(IF(-SUM(I$21:I354)+I$16&lt;0.000001,0,IF($C355&gt;='H-32A-WP06 - Debt Service'!G$25,'H-32A-WP06 - Debt Service'!G$28/12,0)),"-")</f>
        <v>0</v>
      </c>
      <c r="J355" s="359">
        <f>IFERROR(IF(-SUM(J$21:J354)+J$16&lt;0.000001,0,IF($C355&gt;='H-32A-WP06 - Debt Service'!H$25,'H-32A-WP06 - Debt Service'!H$28/12,0)),"-")</f>
        <v>0</v>
      </c>
      <c r="K355" s="359">
        <f>IFERROR(IF(-SUM(K$21:K354)+K$16&lt;0.000001,0,IF($C355&gt;='H-32A-WP06 - Debt Service'!I$25,'H-32A-WP06 - Debt Service'!I$28/12,0)),"-")</f>
        <v>0</v>
      </c>
      <c r="L355" s="359">
        <f>IFERROR(IF(-SUM(L$21:L354)+L$16&lt;0.000001,0,IF($C355&gt;='H-32A-WP06 - Debt Service'!J$25,'H-32A-WP06 - Debt Service'!J$28/12,0)),"-")</f>
        <v>0</v>
      </c>
      <c r="M355" s="359">
        <f>IFERROR(IF(-SUM(M$21:M354)+M$16&lt;0.000001,0,IF($C355&gt;='H-32A-WP06 - Debt Service'!K$25,'H-32A-WP06 - Debt Service'!K$28/12,0)),"-")</f>
        <v>0</v>
      </c>
      <c r="N355" s="359">
        <f>IFERROR(IF(-SUM(N$21:N354)+N$16&lt;0.000001,0,IF($C355&gt;='H-32A-WP06 - Debt Service'!L$25,'H-32A-WP06 - Debt Service'!L$28/12,0)),"-")</f>
        <v>0</v>
      </c>
      <c r="O355" s="359">
        <f>IFERROR(IF(-SUM(O$21:O354)+O$16&lt;0.000001,0,IF($C355&gt;='H-32A-WP06 - Debt Service'!M$25,'H-32A-WP06 - Debt Service'!M$28/12,0)),"-")</f>
        <v>0</v>
      </c>
      <c r="P355" s="359">
        <f>IFERROR(IF(-SUM(P$21:P354)+P$16&lt;0.000001,0,IF($C355&gt;='H-32A-WP06 - Debt Service'!N$25,'H-32A-WP06 - Debt Service'!N$28/12,0)),"-")</f>
        <v>0</v>
      </c>
      <c r="Q355" s="449"/>
      <c r="R355" s="351">
        <f t="shared" si="22"/>
        <v>2046</v>
      </c>
      <c r="S355" s="368">
        <f t="shared" si="24"/>
        <v>53632</v>
      </c>
      <c r="T355" s="368"/>
      <c r="U355" s="359">
        <f>IFERROR(IF(-SUM(U$33:U354)+U$16&lt;0.000001,0,IF($C355&gt;='H-32A-WP06 - Debt Service'!R$25,'H-32A-WP06 - Debt Service'!R$28/12,0)),"-")</f>
        <v>0</v>
      </c>
      <c r="V355" s="359">
        <f>IFERROR(IF(-SUM(V$21:V354)+V$16&lt;0.000001,0,IF($C355&gt;='H-32A-WP06 - Debt Service'!S$25,'H-32A-WP06 - Debt Service'!S$28/12,0)),"-")</f>
        <v>0</v>
      </c>
      <c r="W355" s="359">
        <f>IFERROR(IF(-SUM(W$21:W354)+W$16&lt;0.000001,0,IF($C355&gt;='H-32A-WP06 - Debt Service'!T$25,'H-32A-WP06 - Debt Service'!T$28/12,0)),"-")</f>
        <v>0</v>
      </c>
      <c r="X355" s="359">
        <f>IFERROR(IF(-SUM(X$21:X354)+X$16&lt;0.000001,0,IF($C355&gt;='H-32A-WP06 - Debt Service'!U$25,'H-32A-WP06 - Debt Service'!U$28/12,0)),"-")</f>
        <v>0</v>
      </c>
      <c r="Y355" s="359">
        <f>IFERROR(IF(-SUM(Y$21:Y354)+Y$16&lt;0.000001,0,IF($C355&gt;='H-32A-WP06 - Debt Service'!W$25,'H-32A-WP06 - Debt Service'!V$28/12,0)),"-")</f>
        <v>0</v>
      </c>
      <c r="Z355" s="359">
        <f>IFERROR(IF(-SUM(Z$21:Z354)+Z$16&lt;0.000001,0,IF($C355&gt;='H-32A-WP06 - Debt Service'!W$25,'H-32A-WP06 - Debt Service'!W$28/12,0)),"-")</f>
        <v>0</v>
      </c>
      <c r="AA355" s="359">
        <f>IFERROR(IF(-SUM(AA$21:AA354)+AA$16&lt;0.000001,0,IF($C355&gt;='H-32A-WP06 - Debt Service'!Y$25,'H-32A-WP06 - Debt Service'!X$28/12,0)),"-")</f>
        <v>0</v>
      </c>
      <c r="AB355" s="359">
        <f>IFERROR(IF(-SUM(AB$21:AB354)+AB$16&lt;0.000001,0,IF($C355&gt;='H-32A-WP06 - Debt Service'!Y$25,'H-32A-WP06 - Debt Service'!Y$28/12,0)),"-")</f>
        <v>0</v>
      </c>
      <c r="AC355" s="359">
        <f>IFERROR(IF(-SUM(AC$21:AC354)+AC$16&lt;0.000001,0,IF($C355&gt;='H-32A-WP06 - Debt Service'!Z$25,'H-32A-WP06 - Debt Service'!Z$28/12,0)),"-")</f>
        <v>0</v>
      </c>
      <c r="AD355" s="359">
        <f>IFERROR(IF(-SUM(AD$21:AD354)+AD$16&lt;0.000001,0,IF($C355&gt;='H-32A-WP06 - Debt Service'!AB$25,'H-32A-WP06 - Debt Service'!AA$28/12,0)),"-")</f>
        <v>0</v>
      </c>
      <c r="AE355" s="359">
        <f>IFERROR(IF(-SUM(AE$21:AE354)+AE$16&lt;0.000001,0,IF($C355&gt;='H-32A-WP06 - Debt Service'!AC$25,'H-32A-WP06 - Debt Service'!AB$28/12,0)),"-")</f>
        <v>0</v>
      </c>
      <c r="AF355" s="359">
        <f>IFERROR(IF(-SUM(AF$21:AF354)+AF$16&lt;0.000001,0,IF($C355&gt;='H-32A-WP06 - Debt Service'!AD$25,'H-32A-WP06 - Debt Service'!AC$28/12,0)),"-")</f>
        <v>0</v>
      </c>
    </row>
    <row r="356" spans="2:32">
      <c r="B356" s="351">
        <f t="shared" si="21"/>
        <v>2046</v>
      </c>
      <c r="C356" s="368">
        <f t="shared" si="23"/>
        <v>53662</v>
      </c>
      <c r="D356" s="368"/>
      <c r="E356" s="359">
        <f>IFERROR(IF(-SUM(E$33:E355)+E$16&lt;0.000001,0,IF($C356&gt;='H-32A-WP06 - Debt Service'!C$25,'H-32A-WP06 - Debt Service'!C$28/12,0)),"-")</f>
        <v>0</v>
      </c>
      <c r="F356" s="359">
        <f>IFERROR(IF(-SUM(F$33:F355)+F$16&lt;0.000001,0,IF($C356&gt;='H-32A-WP06 - Debt Service'!D$25,'H-32A-WP06 - Debt Service'!D$28/12,0)),"-")</f>
        <v>0</v>
      </c>
      <c r="G356" s="359">
        <f>IFERROR(IF(-SUM(G$33:G355)+G$16&lt;0.000001,0,IF($C356&gt;='H-32A-WP06 - Debt Service'!E$25,'H-32A-WP06 - Debt Service'!E$28/12,0)),"-")</f>
        <v>0</v>
      </c>
      <c r="H356" s="359">
        <f>IFERROR(IF(-SUM(H$21:H355)+H$16&lt;0.000001,0,IF($C356&gt;='H-32A-WP06 - Debt Service'!F$25,'H-32A-WP06 - Debt Service'!F$28/12,0)),"-")</f>
        <v>0</v>
      </c>
      <c r="I356" s="359">
        <f>IFERROR(IF(-SUM(I$21:I355)+I$16&lt;0.000001,0,IF($C356&gt;='H-32A-WP06 - Debt Service'!G$25,'H-32A-WP06 - Debt Service'!G$28/12,0)),"-")</f>
        <v>0</v>
      </c>
      <c r="J356" s="359">
        <f>IFERROR(IF(-SUM(J$21:J355)+J$16&lt;0.000001,0,IF($C356&gt;='H-32A-WP06 - Debt Service'!H$25,'H-32A-WP06 - Debt Service'!H$28/12,0)),"-")</f>
        <v>0</v>
      </c>
      <c r="K356" s="359">
        <f>IFERROR(IF(-SUM(K$21:K355)+K$16&lt;0.000001,0,IF($C356&gt;='H-32A-WP06 - Debt Service'!I$25,'H-32A-WP06 - Debt Service'!I$28/12,0)),"-")</f>
        <v>0</v>
      </c>
      <c r="L356" s="359">
        <f>IFERROR(IF(-SUM(L$21:L355)+L$16&lt;0.000001,0,IF($C356&gt;='H-32A-WP06 - Debt Service'!J$25,'H-32A-WP06 - Debt Service'!J$28/12,0)),"-")</f>
        <v>0</v>
      </c>
      <c r="M356" s="359">
        <f>IFERROR(IF(-SUM(M$21:M355)+M$16&lt;0.000001,0,IF($C356&gt;='H-32A-WP06 - Debt Service'!K$25,'H-32A-WP06 - Debt Service'!K$28/12,0)),"-")</f>
        <v>0</v>
      </c>
      <c r="N356" s="359">
        <f>IFERROR(IF(-SUM(N$21:N355)+N$16&lt;0.000001,0,IF($C356&gt;='H-32A-WP06 - Debt Service'!L$25,'H-32A-WP06 - Debt Service'!L$28/12,0)),"-")</f>
        <v>0</v>
      </c>
      <c r="O356" s="359">
        <f>IFERROR(IF(-SUM(O$21:O355)+O$16&lt;0.000001,0,IF($C356&gt;='H-32A-WP06 - Debt Service'!M$25,'H-32A-WP06 - Debt Service'!M$28/12,0)),"-")</f>
        <v>0</v>
      </c>
      <c r="P356" s="359">
        <f>IFERROR(IF(-SUM(P$21:P355)+P$16&lt;0.000001,0,IF($C356&gt;='H-32A-WP06 - Debt Service'!N$25,'H-32A-WP06 - Debt Service'!N$28/12,0)),"-")</f>
        <v>0</v>
      </c>
      <c r="Q356" s="449"/>
      <c r="R356" s="351">
        <f t="shared" si="22"/>
        <v>2046</v>
      </c>
      <c r="S356" s="368">
        <f t="shared" si="24"/>
        <v>53662</v>
      </c>
      <c r="T356" s="368"/>
      <c r="U356" s="359">
        <f>IFERROR(IF(-SUM(U$33:U355)+U$16&lt;0.000001,0,IF($C356&gt;='H-32A-WP06 - Debt Service'!R$25,'H-32A-WP06 - Debt Service'!R$28/12,0)),"-")</f>
        <v>0</v>
      </c>
      <c r="V356" s="359">
        <f>IFERROR(IF(-SUM(V$21:V355)+V$16&lt;0.000001,0,IF($C356&gt;='H-32A-WP06 - Debt Service'!S$25,'H-32A-WP06 - Debt Service'!S$28/12,0)),"-")</f>
        <v>0</v>
      </c>
      <c r="W356" s="359">
        <f>IFERROR(IF(-SUM(W$21:W355)+W$16&lt;0.000001,0,IF($C356&gt;='H-32A-WP06 - Debt Service'!T$25,'H-32A-WP06 - Debt Service'!T$28/12,0)),"-")</f>
        <v>0</v>
      </c>
      <c r="X356" s="359">
        <f>IFERROR(IF(-SUM(X$21:X355)+X$16&lt;0.000001,0,IF($C356&gt;='H-32A-WP06 - Debt Service'!U$25,'H-32A-WP06 - Debt Service'!U$28/12,0)),"-")</f>
        <v>0</v>
      </c>
      <c r="Y356" s="359">
        <f>IFERROR(IF(-SUM(Y$21:Y355)+Y$16&lt;0.000001,0,IF($C356&gt;='H-32A-WP06 - Debt Service'!W$25,'H-32A-WP06 - Debt Service'!V$28/12,0)),"-")</f>
        <v>0</v>
      </c>
      <c r="Z356" s="359">
        <f>IFERROR(IF(-SUM(Z$21:Z355)+Z$16&lt;0.000001,0,IF($C356&gt;='H-32A-WP06 - Debt Service'!W$25,'H-32A-WP06 - Debt Service'!W$28/12,0)),"-")</f>
        <v>0</v>
      </c>
      <c r="AA356" s="359">
        <f>IFERROR(IF(-SUM(AA$21:AA355)+AA$16&lt;0.000001,0,IF($C356&gt;='H-32A-WP06 - Debt Service'!Y$25,'H-32A-WP06 - Debt Service'!X$28/12,0)),"-")</f>
        <v>0</v>
      </c>
      <c r="AB356" s="359">
        <f>IFERROR(IF(-SUM(AB$21:AB355)+AB$16&lt;0.000001,0,IF($C356&gt;='H-32A-WP06 - Debt Service'!Y$25,'H-32A-WP06 - Debt Service'!Y$28/12,0)),"-")</f>
        <v>0</v>
      </c>
      <c r="AC356" s="359">
        <f>IFERROR(IF(-SUM(AC$21:AC355)+AC$16&lt;0.000001,0,IF($C356&gt;='H-32A-WP06 - Debt Service'!Z$25,'H-32A-WP06 - Debt Service'!Z$28/12,0)),"-")</f>
        <v>0</v>
      </c>
      <c r="AD356" s="359">
        <f>IFERROR(IF(-SUM(AD$21:AD355)+AD$16&lt;0.000001,0,IF($C356&gt;='H-32A-WP06 - Debt Service'!AB$25,'H-32A-WP06 - Debt Service'!AA$28/12,0)),"-")</f>
        <v>0</v>
      </c>
      <c r="AE356" s="359">
        <f>IFERROR(IF(-SUM(AE$21:AE355)+AE$16&lt;0.000001,0,IF($C356&gt;='H-32A-WP06 - Debt Service'!AC$25,'H-32A-WP06 - Debt Service'!AB$28/12,0)),"-")</f>
        <v>0</v>
      </c>
      <c r="AF356" s="359">
        <f>IFERROR(IF(-SUM(AF$21:AF355)+AF$16&lt;0.000001,0,IF($C356&gt;='H-32A-WP06 - Debt Service'!AD$25,'H-32A-WP06 - Debt Service'!AC$28/12,0)),"-")</f>
        <v>0</v>
      </c>
    </row>
    <row r="357" spans="2:32">
      <c r="B357" s="351">
        <f t="shared" si="21"/>
        <v>2047</v>
      </c>
      <c r="C357" s="368">
        <f t="shared" si="23"/>
        <v>53693</v>
      </c>
      <c r="D357" s="368"/>
      <c r="E357" s="359">
        <f>IFERROR(IF(-SUM(E$33:E356)+E$16&lt;0.000001,0,IF($C357&gt;='H-32A-WP06 - Debt Service'!C$25,'H-32A-WP06 - Debt Service'!C$28/12,0)),"-")</f>
        <v>0</v>
      </c>
      <c r="F357" s="359">
        <f>IFERROR(IF(-SUM(F$33:F356)+F$16&lt;0.000001,0,IF($C357&gt;='H-32A-WP06 - Debt Service'!D$25,'H-32A-WP06 - Debt Service'!D$28/12,0)),"-")</f>
        <v>0</v>
      </c>
      <c r="G357" s="359">
        <f>IFERROR(IF(-SUM(G$33:G356)+G$16&lt;0.000001,0,IF($C357&gt;='H-32A-WP06 - Debt Service'!E$25,'H-32A-WP06 - Debt Service'!E$28/12,0)),"-")</f>
        <v>0</v>
      </c>
      <c r="H357" s="359">
        <f>IFERROR(IF(-SUM(H$21:H356)+H$16&lt;0.000001,0,IF($C357&gt;='H-32A-WP06 - Debt Service'!F$25,'H-32A-WP06 - Debt Service'!F$28/12,0)),"-")</f>
        <v>0</v>
      </c>
      <c r="I357" s="359">
        <f>IFERROR(IF(-SUM(I$21:I356)+I$16&lt;0.000001,0,IF($C357&gt;='H-32A-WP06 - Debt Service'!G$25,'H-32A-WP06 - Debt Service'!G$28/12,0)),"-")</f>
        <v>0</v>
      </c>
      <c r="J357" s="359">
        <f>IFERROR(IF(-SUM(J$21:J356)+J$16&lt;0.000001,0,IF($C357&gt;='H-32A-WP06 - Debt Service'!H$25,'H-32A-WP06 - Debt Service'!H$28/12,0)),"-")</f>
        <v>0</v>
      </c>
      <c r="K357" s="359">
        <f>IFERROR(IF(-SUM(K$21:K356)+K$16&lt;0.000001,0,IF($C357&gt;='H-32A-WP06 - Debt Service'!I$25,'H-32A-WP06 - Debt Service'!I$28/12,0)),"-")</f>
        <v>0</v>
      </c>
      <c r="L357" s="359">
        <f>IFERROR(IF(-SUM(L$21:L356)+L$16&lt;0.000001,0,IF($C357&gt;='H-32A-WP06 - Debt Service'!J$25,'H-32A-WP06 - Debt Service'!J$28/12,0)),"-")</f>
        <v>0</v>
      </c>
      <c r="M357" s="359">
        <f>IFERROR(IF(-SUM(M$21:M356)+M$16&lt;0.000001,0,IF($C357&gt;='H-32A-WP06 - Debt Service'!K$25,'H-32A-WP06 - Debt Service'!K$28/12,0)),"-")</f>
        <v>0</v>
      </c>
      <c r="N357" s="359">
        <f>IFERROR(IF(-SUM(N$21:N356)+N$16&lt;0.000001,0,IF($C357&gt;='H-32A-WP06 - Debt Service'!L$25,'H-32A-WP06 - Debt Service'!L$28/12,0)),"-")</f>
        <v>0</v>
      </c>
      <c r="O357" s="359">
        <f>IFERROR(IF(-SUM(O$21:O356)+O$16&lt;0.000001,0,IF($C357&gt;='H-32A-WP06 - Debt Service'!M$25,'H-32A-WP06 - Debt Service'!M$28/12,0)),"-")</f>
        <v>0</v>
      </c>
      <c r="P357" s="359">
        <f>IFERROR(IF(-SUM(P$21:P356)+P$16&lt;0.000001,0,IF($C357&gt;='H-32A-WP06 - Debt Service'!N$25,'H-32A-WP06 - Debt Service'!N$28/12,0)),"-")</f>
        <v>0</v>
      </c>
      <c r="Q357" s="449"/>
      <c r="R357" s="351">
        <f t="shared" si="22"/>
        <v>2047</v>
      </c>
      <c r="S357" s="368">
        <f t="shared" si="24"/>
        <v>53693</v>
      </c>
      <c r="T357" s="368"/>
      <c r="U357" s="359">
        <f>IFERROR(IF(-SUM(U$33:U356)+U$16&lt;0.000001,0,IF($C357&gt;='H-32A-WP06 - Debt Service'!R$25,'H-32A-WP06 - Debt Service'!R$28/12,0)),"-")</f>
        <v>0</v>
      </c>
      <c r="V357" s="359">
        <f>IFERROR(IF(-SUM(V$21:V356)+V$16&lt;0.000001,0,IF($C357&gt;='H-32A-WP06 - Debt Service'!S$25,'H-32A-WP06 - Debt Service'!S$28/12,0)),"-")</f>
        <v>0</v>
      </c>
      <c r="W357" s="359">
        <f>IFERROR(IF(-SUM(W$21:W356)+W$16&lt;0.000001,0,IF($C357&gt;='H-32A-WP06 - Debt Service'!T$25,'H-32A-WP06 - Debt Service'!T$28/12,0)),"-")</f>
        <v>0</v>
      </c>
      <c r="X357" s="359">
        <f>IFERROR(IF(-SUM(X$21:X356)+X$16&lt;0.000001,0,IF($C357&gt;='H-32A-WP06 - Debt Service'!U$25,'H-32A-WP06 - Debt Service'!U$28/12,0)),"-")</f>
        <v>0</v>
      </c>
      <c r="Y357" s="359">
        <f>IFERROR(IF(-SUM(Y$21:Y356)+Y$16&lt;0.000001,0,IF($C357&gt;='H-32A-WP06 - Debt Service'!W$25,'H-32A-WP06 - Debt Service'!V$28/12,0)),"-")</f>
        <v>0</v>
      </c>
      <c r="Z357" s="359">
        <f>IFERROR(IF(-SUM(Z$21:Z356)+Z$16&lt;0.000001,0,IF($C357&gt;='H-32A-WP06 - Debt Service'!W$25,'H-32A-WP06 - Debt Service'!W$28/12,0)),"-")</f>
        <v>0</v>
      </c>
      <c r="AA357" s="359">
        <f>IFERROR(IF(-SUM(AA$21:AA356)+AA$16&lt;0.000001,0,IF($C357&gt;='H-32A-WP06 - Debt Service'!Y$25,'H-32A-WP06 - Debt Service'!X$28/12,0)),"-")</f>
        <v>0</v>
      </c>
      <c r="AB357" s="359">
        <f>IFERROR(IF(-SUM(AB$21:AB356)+AB$16&lt;0.000001,0,IF($C357&gt;='H-32A-WP06 - Debt Service'!Y$25,'H-32A-WP06 - Debt Service'!Y$28/12,0)),"-")</f>
        <v>0</v>
      </c>
      <c r="AC357" s="359">
        <f>IFERROR(IF(-SUM(AC$21:AC356)+AC$16&lt;0.000001,0,IF($C357&gt;='H-32A-WP06 - Debt Service'!Z$25,'H-32A-WP06 - Debt Service'!Z$28/12,0)),"-")</f>
        <v>0</v>
      </c>
      <c r="AD357" s="359">
        <f>IFERROR(IF(-SUM(AD$21:AD356)+AD$16&lt;0.000001,0,IF($C357&gt;='H-32A-WP06 - Debt Service'!AB$25,'H-32A-WP06 - Debt Service'!AA$28/12,0)),"-")</f>
        <v>0</v>
      </c>
      <c r="AE357" s="359">
        <f>IFERROR(IF(-SUM(AE$21:AE356)+AE$16&lt;0.000001,0,IF($C357&gt;='H-32A-WP06 - Debt Service'!AC$25,'H-32A-WP06 - Debt Service'!AB$28/12,0)),"-")</f>
        <v>0</v>
      </c>
      <c r="AF357" s="359">
        <f>IFERROR(IF(-SUM(AF$21:AF356)+AF$16&lt;0.000001,0,IF($C357&gt;='H-32A-WP06 - Debt Service'!AD$25,'H-32A-WP06 - Debt Service'!AC$28/12,0)),"-")</f>
        <v>0</v>
      </c>
    </row>
    <row r="358" spans="2:32">
      <c r="B358" s="351">
        <f t="shared" si="21"/>
        <v>2047</v>
      </c>
      <c r="C358" s="368">
        <f t="shared" si="23"/>
        <v>53724</v>
      </c>
      <c r="D358" s="368"/>
      <c r="E358" s="359">
        <f>IFERROR(IF(-SUM(E$33:E357)+E$16&lt;0.000001,0,IF($C358&gt;='H-32A-WP06 - Debt Service'!C$25,'H-32A-WP06 - Debt Service'!C$28/12,0)),"-")</f>
        <v>0</v>
      </c>
      <c r="F358" s="359">
        <f>IFERROR(IF(-SUM(F$33:F357)+F$16&lt;0.000001,0,IF($C358&gt;='H-32A-WP06 - Debt Service'!D$25,'H-32A-WP06 - Debt Service'!D$28/12,0)),"-")</f>
        <v>0</v>
      </c>
      <c r="G358" s="359">
        <f>IFERROR(IF(-SUM(G$33:G357)+G$16&lt;0.000001,0,IF($C358&gt;='H-32A-WP06 - Debt Service'!E$25,'H-32A-WP06 - Debt Service'!E$28/12,0)),"-")</f>
        <v>0</v>
      </c>
      <c r="H358" s="359">
        <f>IFERROR(IF(-SUM(H$21:H357)+H$16&lt;0.000001,0,IF($C358&gt;='H-32A-WP06 - Debt Service'!F$25,'H-32A-WP06 - Debt Service'!F$28/12,0)),"-")</f>
        <v>0</v>
      </c>
      <c r="I358" s="359">
        <f>IFERROR(IF(-SUM(I$21:I357)+I$16&lt;0.000001,0,IF($C358&gt;='H-32A-WP06 - Debt Service'!G$25,'H-32A-WP06 - Debt Service'!G$28/12,0)),"-")</f>
        <v>0</v>
      </c>
      <c r="J358" s="359">
        <f>IFERROR(IF(-SUM(J$21:J357)+J$16&lt;0.000001,0,IF($C358&gt;='H-32A-WP06 - Debt Service'!H$25,'H-32A-WP06 - Debt Service'!H$28/12,0)),"-")</f>
        <v>0</v>
      </c>
      <c r="K358" s="359">
        <f>IFERROR(IF(-SUM(K$21:K357)+K$16&lt;0.000001,0,IF($C358&gt;='H-32A-WP06 - Debt Service'!I$25,'H-32A-WP06 - Debt Service'!I$28/12,0)),"-")</f>
        <v>0</v>
      </c>
      <c r="L358" s="359">
        <f>IFERROR(IF(-SUM(L$21:L357)+L$16&lt;0.000001,0,IF($C358&gt;='H-32A-WP06 - Debt Service'!J$25,'H-32A-WP06 - Debt Service'!J$28/12,0)),"-")</f>
        <v>0</v>
      </c>
      <c r="M358" s="359">
        <f>IFERROR(IF(-SUM(M$21:M357)+M$16&lt;0.000001,0,IF($C358&gt;='H-32A-WP06 - Debt Service'!K$25,'H-32A-WP06 - Debt Service'!K$28/12,0)),"-")</f>
        <v>0</v>
      </c>
      <c r="N358" s="359">
        <f>IFERROR(IF(-SUM(N$21:N357)+N$16&lt;0.000001,0,IF($C358&gt;='H-32A-WP06 - Debt Service'!L$25,'H-32A-WP06 - Debt Service'!L$28/12,0)),"-")</f>
        <v>0</v>
      </c>
      <c r="O358" s="359">
        <f>IFERROR(IF(-SUM(O$21:O357)+O$16&lt;0.000001,0,IF($C358&gt;='H-32A-WP06 - Debt Service'!M$25,'H-32A-WP06 - Debt Service'!M$28/12,0)),"-")</f>
        <v>0</v>
      </c>
      <c r="P358" s="359">
        <f>IFERROR(IF(-SUM(P$21:P357)+P$16&lt;0.000001,0,IF($C358&gt;='H-32A-WP06 - Debt Service'!N$25,'H-32A-WP06 - Debt Service'!N$28/12,0)),"-")</f>
        <v>0</v>
      </c>
      <c r="Q358" s="449"/>
      <c r="R358" s="351">
        <f t="shared" si="22"/>
        <v>2047</v>
      </c>
      <c r="S358" s="368">
        <f t="shared" si="24"/>
        <v>53724</v>
      </c>
      <c r="T358" s="368"/>
      <c r="U358" s="359">
        <f>IFERROR(IF(-SUM(U$33:U357)+U$16&lt;0.000001,0,IF($C358&gt;='H-32A-WP06 - Debt Service'!R$25,'H-32A-WP06 - Debt Service'!R$28/12,0)),"-")</f>
        <v>0</v>
      </c>
      <c r="V358" s="359">
        <f>IFERROR(IF(-SUM(V$21:V357)+V$16&lt;0.000001,0,IF($C358&gt;='H-32A-WP06 - Debt Service'!S$25,'H-32A-WP06 - Debt Service'!S$28/12,0)),"-")</f>
        <v>0</v>
      </c>
      <c r="W358" s="359">
        <f>IFERROR(IF(-SUM(W$21:W357)+W$16&lt;0.000001,0,IF($C358&gt;='H-32A-WP06 - Debt Service'!T$25,'H-32A-WP06 - Debt Service'!T$28/12,0)),"-")</f>
        <v>0</v>
      </c>
      <c r="X358" s="359">
        <f>IFERROR(IF(-SUM(X$21:X357)+X$16&lt;0.000001,0,IF($C358&gt;='H-32A-WP06 - Debt Service'!U$25,'H-32A-WP06 - Debt Service'!U$28/12,0)),"-")</f>
        <v>0</v>
      </c>
      <c r="Y358" s="359">
        <f>IFERROR(IF(-SUM(Y$21:Y357)+Y$16&lt;0.000001,0,IF($C358&gt;='H-32A-WP06 - Debt Service'!W$25,'H-32A-WP06 - Debt Service'!V$28/12,0)),"-")</f>
        <v>0</v>
      </c>
      <c r="Z358" s="359">
        <f>IFERROR(IF(-SUM(Z$21:Z357)+Z$16&lt;0.000001,0,IF($C358&gt;='H-32A-WP06 - Debt Service'!W$25,'H-32A-WP06 - Debt Service'!W$28/12,0)),"-")</f>
        <v>0</v>
      </c>
      <c r="AA358" s="359">
        <f>IFERROR(IF(-SUM(AA$21:AA357)+AA$16&lt;0.000001,0,IF($C358&gt;='H-32A-WP06 - Debt Service'!Y$25,'H-32A-WP06 - Debt Service'!X$28/12,0)),"-")</f>
        <v>0</v>
      </c>
      <c r="AB358" s="359">
        <f>IFERROR(IF(-SUM(AB$21:AB357)+AB$16&lt;0.000001,0,IF($C358&gt;='H-32A-WP06 - Debt Service'!Y$25,'H-32A-WP06 - Debt Service'!Y$28/12,0)),"-")</f>
        <v>0</v>
      </c>
      <c r="AC358" s="359">
        <f>IFERROR(IF(-SUM(AC$21:AC357)+AC$16&lt;0.000001,0,IF($C358&gt;='H-32A-WP06 - Debt Service'!Z$25,'H-32A-WP06 - Debt Service'!Z$28/12,0)),"-")</f>
        <v>0</v>
      </c>
      <c r="AD358" s="359">
        <f>IFERROR(IF(-SUM(AD$21:AD357)+AD$16&lt;0.000001,0,IF($C358&gt;='H-32A-WP06 - Debt Service'!AB$25,'H-32A-WP06 - Debt Service'!AA$28/12,0)),"-")</f>
        <v>0</v>
      </c>
      <c r="AE358" s="359">
        <f>IFERROR(IF(-SUM(AE$21:AE357)+AE$16&lt;0.000001,0,IF($C358&gt;='H-32A-WP06 - Debt Service'!AC$25,'H-32A-WP06 - Debt Service'!AB$28/12,0)),"-")</f>
        <v>0</v>
      </c>
      <c r="AF358" s="359">
        <f>IFERROR(IF(-SUM(AF$21:AF357)+AF$16&lt;0.000001,0,IF($C358&gt;='H-32A-WP06 - Debt Service'!AD$25,'H-32A-WP06 - Debt Service'!AC$28/12,0)),"-")</f>
        <v>0</v>
      </c>
    </row>
    <row r="359" spans="2:32">
      <c r="B359" s="351">
        <f t="shared" si="21"/>
        <v>2047</v>
      </c>
      <c r="C359" s="368">
        <f t="shared" si="23"/>
        <v>53752</v>
      </c>
      <c r="D359" s="368"/>
      <c r="E359" s="359">
        <f>IFERROR(IF(-SUM(E$33:E358)+E$16&lt;0.000001,0,IF($C359&gt;='H-32A-WP06 - Debt Service'!C$25,'H-32A-WP06 - Debt Service'!C$28/12,0)),"-")</f>
        <v>0</v>
      </c>
      <c r="F359" s="359">
        <f>IFERROR(IF(-SUM(F$33:F358)+F$16&lt;0.000001,0,IF($C359&gt;='H-32A-WP06 - Debt Service'!D$25,'H-32A-WP06 - Debt Service'!D$28/12,0)),"-")</f>
        <v>0</v>
      </c>
      <c r="G359" s="359">
        <f>IFERROR(IF(-SUM(G$33:G358)+G$16&lt;0.000001,0,IF($C359&gt;='H-32A-WP06 - Debt Service'!E$25,'H-32A-WP06 - Debt Service'!E$28/12,0)),"-")</f>
        <v>0</v>
      </c>
      <c r="H359" s="359">
        <f>IFERROR(IF(-SUM(H$21:H358)+H$16&lt;0.000001,0,IF($C359&gt;='H-32A-WP06 - Debt Service'!F$25,'H-32A-WP06 - Debt Service'!F$28/12,0)),"-")</f>
        <v>0</v>
      </c>
      <c r="I359" s="359">
        <f>IFERROR(IF(-SUM(I$21:I358)+I$16&lt;0.000001,0,IF($C359&gt;='H-32A-WP06 - Debt Service'!G$25,'H-32A-WP06 - Debt Service'!G$28/12,0)),"-")</f>
        <v>0</v>
      </c>
      <c r="J359" s="359">
        <f>IFERROR(IF(-SUM(J$21:J358)+J$16&lt;0.000001,0,IF($C359&gt;='H-32A-WP06 - Debt Service'!H$25,'H-32A-WP06 - Debt Service'!H$28/12,0)),"-")</f>
        <v>0</v>
      </c>
      <c r="K359" s="359">
        <f>IFERROR(IF(-SUM(K$21:K358)+K$16&lt;0.000001,0,IF($C359&gt;='H-32A-WP06 - Debt Service'!I$25,'H-32A-WP06 - Debt Service'!I$28/12,0)),"-")</f>
        <v>0</v>
      </c>
      <c r="L359" s="359">
        <f>IFERROR(IF(-SUM(L$21:L358)+L$16&lt;0.000001,0,IF($C359&gt;='H-32A-WP06 - Debt Service'!J$25,'H-32A-WP06 - Debt Service'!J$28/12,0)),"-")</f>
        <v>0</v>
      </c>
      <c r="M359" s="359">
        <f>IFERROR(IF(-SUM(M$21:M358)+M$16&lt;0.000001,0,IF($C359&gt;='H-32A-WP06 - Debt Service'!K$25,'H-32A-WP06 - Debt Service'!K$28/12,0)),"-")</f>
        <v>0</v>
      </c>
      <c r="N359" s="359">
        <f>IFERROR(IF(-SUM(N$21:N358)+N$16&lt;0.000001,0,IF($C359&gt;='H-32A-WP06 - Debt Service'!L$25,'H-32A-WP06 - Debt Service'!L$28/12,0)),"-")</f>
        <v>0</v>
      </c>
      <c r="O359" s="359">
        <f>IFERROR(IF(-SUM(O$21:O358)+O$16&lt;0.000001,0,IF($C359&gt;='H-32A-WP06 - Debt Service'!M$25,'H-32A-WP06 - Debt Service'!M$28/12,0)),"-")</f>
        <v>0</v>
      </c>
      <c r="P359" s="359">
        <f>IFERROR(IF(-SUM(P$21:P358)+P$16&lt;0.000001,0,IF($C359&gt;='H-32A-WP06 - Debt Service'!N$25,'H-32A-WP06 - Debt Service'!N$28/12,0)),"-")</f>
        <v>0</v>
      </c>
      <c r="Q359" s="449"/>
      <c r="R359" s="351">
        <f t="shared" si="22"/>
        <v>2047</v>
      </c>
      <c r="S359" s="368">
        <f t="shared" si="24"/>
        <v>53752</v>
      </c>
      <c r="T359" s="368"/>
      <c r="U359" s="359">
        <f>IFERROR(IF(-SUM(U$33:U358)+U$16&lt;0.000001,0,IF($C359&gt;='H-32A-WP06 - Debt Service'!R$25,'H-32A-WP06 - Debt Service'!R$28/12,0)),"-")</f>
        <v>0</v>
      </c>
      <c r="V359" s="359">
        <f>IFERROR(IF(-SUM(V$21:V358)+V$16&lt;0.000001,0,IF($C359&gt;='H-32A-WP06 - Debt Service'!S$25,'H-32A-WP06 - Debt Service'!S$28/12,0)),"-")</f>
        <v>0</v>
      </c>
      <c r="W359" s="359">
        <f>IFERROR(IF(-SUM(W$21:W358)+W$16&lt;0.000001,0,IF($C359&gt;='H-32A-WP06 - Debt Service'!T$25,'H-32A-WP06 - Debt Service'!T$28/12,0)),"-")</f>
        <v>0</v>
      </c>
      <c r="X359" s="359">
        <f>IFERROR(IF(-SUM(X$21:X358)+X$16&lt;0.000001,0,IF($C359&gt;='H-32A-WP06 - Debt Service'!U$25,'H-32A-WP06 - Debt Service'!U$28/12,0)),"-")</f>
        <v>0</v>
      </c>
      <c r="Y359" s="359">
        <f>IFERROR(IF(-SUM(Y$21:Y358)+Y$16&lt;0.000001,0,IF($C359&gt;='H-32A-WP06 - Debt Service'!W$25,'H-32A-WP06 - Debt Service'!V$28/12,0)),"-")</f>
        <v>0</v>
      </c>
      <c r="Z359" s="359">
        <f>IFERROR(IF(-SUM(Z$21:Z358)+Z$16&lt;0.000001,0,IF($C359&gt;='H-32A-WP06 - Debt Service'!W$25,'H-32A-WP06 - Debt Service'!W$28/12,0)),"-")</f>
        <v>0</v>
      </c>
      <c r="AA359" s="359">
        <f>IFERROR(IF(-SUM(AA$21:AA358)+AA$16&lt;0.000001,0,IF($C359&gt;='H-32A-WP06 - Debt Service'!Y$25,'H-32A-WP06 - Debt Service'!X$28/12,0)),"-")</f>
        <v>0</v>
      </c>
      <c r="AB359" s="359">
        <f>IFERROR(IF(-SUM(AB$21:AB358)+AB$16&lt;0.000001,0,IF($C359&gt;='H-32A-WP06 - Debt Service'!Y$25,'H-32A-WP06 - Debt Service'!Y$28/12,0)),"-")</f>
        <v>0</v>
      </c>
      <c r="AC359" s="359">
        <f>IFERROR(IF(-SUM(AC$21:AC358)+AC$16&lt;0.000001,0,IF($C359&gt;='H-32A-WP06 - Debt Service'!Z$25,'H-32A-WP06 - Debt Service'!Z$28/12,0)),"-")</f>
        <v>0</v>
      </c>
      <c r="AD359" s="359">
        <f>IFERROR(IF(-SUM(AD$21:AD358)+AD$16&lt;0.000001,0,IF($C359&gt;='H-32A-WP06 - Debt Service'!AB$25,'H-32A-WP06 - Debt Service'!AA$28/12,0)),"-")</f>
        <v>0</v>
      </c>
      <c r="AE359" s="359">
        <f>IFERROR(IF(-SUM(AE$21:AE358)+AE$16&lt;0.000001,0,IF($C359&gt;='H-32A-WP06 - Debt Service'!AC$25,'H-32A-WP06 - Debt Service'!AB$28/12,0)),"-")</f>
        <v>0</v>
      </c>
      <c r="AF359" s="359">
        <f>IFERROR(IF(-SUM(AF$21:AF358)+AF$16&lt;0.000001,0,IF($C359&gt;='H-32A-WP06 - Debt Service'!AD$25,'H-32A-WP06 - Debt Service'!AC$28/12,0)),"-")</f>
        <v>0</v>
      </c>
    </row>
    <row r="360" spans="2:32">
      <c r="B360" s="351">
        <f t="shared" si="21"/>
        <v>2047</v>
      </c>
      <c r="C360" s="368">
        <f t="shared" si="23"/>
        <v>53783</v>
      </c>
      <c r="D360" s="368"/>
      <c r="E360" s="359">
        <f>IFERROR(IF(-SUM(E$33:E359)+E$16&lt;0.000001,0,IF($C360&gt;='H-32A-WP06 - Debt Service'!C$25,'H-32A-WP06 - Debt Service'!C$28/12,0)),"-")</f>
        <v>0</v>
      </c>
      <c r="F360" s="359">
        <f>IFERROR(IF(-SUM(F$33:F359)+F$16&lt;0.000001,0,IF($C360&gt;='H-32A-WP06 - Debt Service'!D$25,'H-32A-WP06 - Debt Service'!D$28/12,0)),"-")</f>
        <v>0</v>
      </c>
      <c r="G360" s="359">
        <f>IFERROR(IF(-SUM(G$33:G359)+G$16&lt;0.000001,0,IF($C360&gt;='H-32A-WP06 - Debt Service'!E$25,'H-32A-WP06 - Debt Service'!E$28/12,0)),"-")</f>
        <v>0</v>
      </c>
      <c r="H360" s="359">
        <f>IFERROR(IF(-SUM(H$21:H359)+H$16&lt;0.000001,0,IF($C360&gt;='H-32A-WP06 - Debt Service'!F$25,'H-32A-WP06 - Debt Service'!F$28/12,0)),"-")</f>
        <v>0</v>
      </c>
      <c r="I360" s="359">
        <f>IFERROR(IF(-SUM(I$21:I359)+I$16&lt;0.000001,0,IF($C360&gt;='H-32A-WP06 - Debt Service'!G$25,'H-32A-WP06 - Debt Service'!G$28/12,0)),"-")</f>
        <v>0</v>
      </c>
      <c r="J360" s="359">
        <f>IFERROR(IF(-SUM(J$21:J359)+J$16&lt;0.000001,0,IF($C360&gt;='H-32A-WP06 - Debt Service'!H$25,'H-32A-WP06 - Debt Service'!H$28/12,0)),"-")</f>
        <v>0</v>
      </c>
      <c r="K360" s="359">
        <f>IFERROR(IF(-SUM(K$21:K359)+K$16&lt;0.000001,0,IF($C360&gt;='H-32A-WP06 - Debt Service'!I$25,'H-32A-WP06 - Debt Service'!I$28/12,0)),"-")</f>
        <v>0</v>
      </c>
      <c r="L360" s="359">
        <f>IFERROR(IF(-SUM(L$21:L359)+L$16&lt;0.000001,0,IF($C360&gt;='H-32A-WP06 - Debt Service'!J$25,'H-32A-WP06 - Debt Service'!J$28/12,0)),"-")</f>
        <v>0</v>
      </c>
      <c r="M360" s="359">
        <f>IFERROR(IF(-SUM(M$21:M359)+M$16&lt;0.000001,0,IF($C360&gt;='H-32A-WP06 - Debt Service'!K$25,'H-32A-WP06 - Debt Service'!K$28/12,0)),"-")</f>
        <v>0</v>
      </c>
      <c r="N360" s="359">
        <f>IFERROR(IF(-SUM(N$21:N359)+N$16&lt;0.000001,0,IF($C360&gt;='H-32A-WP06 - Debt Service'!L$25,'H-32A-WP06 - Debt Service'!L$28/12,0)),"-")</f>
        <v>0</v>
      </c>
      <c r="O360" s="359">
        <f>IFERROR(IF(-SUM(O$21:O359)+O$16&lt;0.000001,0,IF($C360&gt;='H-32A-WP06 - Debt Service'!M$25,'H-32A-WP06 - Debt Service'!M$28/12,0)),"-")</f>
        <v>0</v>
      </c>
      <c r="P360" s="359">
        <f>IFERROR(IF(-SUM(P$21:P359)+P$16&lt;0.000001,0,IF($C360&gt;='H-32A-WP06 - Debt Service'!N$25,'H-32A-WP06 - Debt Service'!N$28/12,0)),"-")</f>
        <v>0</v>
      </c>
      <c r="Q360" s="449"/>
      <c r="R360" s="351">
        <f t="shared" si="22"/>
        <v>2047</v>
      </c>
      <c r="S360" s="368">
        <f t="shared" si="24"/>
        <v>53783</v>
      </c>
      <c r="T360" s="368"/>
      <c r="U360" s="359">
        <f>IFERROR(IF(-SUM(U$33:U359)+U$16&lt;0.000001,0,IF($C360&gt;='H-32A-WP06 - Debt Service'!R$25,'H-32A-WP06 - Debt Service'!R$28/12,0)),"-")</f>
        <v>0</v>
      </c>
      <c r="V360" s="359">
        <f>IFERROR(IF(-SUM(V$21:V359)+V$16&lt;0.000001,0,IF($C360&gt;='H-32A-WP06 - Debt Service'!S$25,'H-32A-WP06 - Debt Service'!S$28/12,0)),"-")</f>
        <v>0</v>
      </c>
      <c r="W360" s="359">
        <f>IFERROR(IF(-SUM(W$21:W359)+W$16&lt;0.000001,0,IF($C360&gt;='H-32A-WP06 - Debt Service'!T$25,'H-32A-WP06 - Debt Service'!T$28/12,0)),"-")</f>
        <v>0</v>
      </c>
      <c r="X360" s="359">
        <f>IFERROR(IF(-SUM(X$21:X359)+X$16&lt;0.000001,0,IF($C360&gt;='H-32A-WP06 - Debt Service'!U$25,'H-32A-WP06 - Debt Service'!U$28/12,0)),"-")</f>
        <v>0</v>
      </c>
      <c r="Y360" s="359">
        <f>IFERROR(IF(-SUM(Y$21:Y359)+Y$16&lt;0.000001,0,IF($C360&gt;='H-32A-WP06 - Debt Service'!W$25,'H-32A-WP06 - Debt Service'!V$28/12,0)),"-")</f>
        <v>0</v>
      </c>
      <c r="Z360" s="359">
        <f>IFERROR(IF(-SUM(Z$21:Z359)+Z$16&lt;0.000001,0,IF($C360&gt;='H-32A-WP06 - Debt Service'!W$25,'H-32A-WP06 - Debt Service'!W$28/12,0)),"-")</f>
        <v>0</v>
      </c>
      <c r="AA360" s="359">
        <f>IFERROR(IF(-SUM(AA$21:AA359)+AA$16&lt;0.000001,0,IF($C360&gt;='H-32A-WP06 - Debt Service'!Y$25,'H-32A-WP06 - Debt Service'!X$28/12,0)),"-")</f>
        <v>0</v>
      </c>
      <c r="AB360" s="359">
        <f>IFERROR(IF(-SUM(AB$21:AB359)+AB$16&lt;0.000001,0,IF($C360&gt;='H-32A-WP06 - Debt Service'!Y$25,'H-32A-WP06 - Debt Service'!Y$28/12,0)),"-")</f>
        <v>0</v>
      </c>
      <c r="AC360" s="359">
        <f>IFERROR(IF(-SUM(AC$21:AC359)+AC$16&lt;0.000001,0,IF($C360&gt;='H-32A-WP06 - Debt Service'!Z$25,'H-32A-WP06 - Debt Service'!Z$28/12,0)),"-")</f>
        <v>0</v>
      </c>
      <c r="AD360" s="359">
        <f>IFERROR(IF(-SUM(AD$21:AD359)+AD$16&lt;0.000001,0,IF($C360&gt;='H-32A-WP06 - Debt Service'!AB$25,'H-32A-WP06 - Debt Service'!AA$28/12,0)),"-")</f>
        <v>0</v>
      </c>
      <c r="AE360" s="359">
        <f>IFERROR(IF(-SUM(AE$21:AE359)+AE$16&lt;0.000001,0,IF($C360&gt;='H-32A-WP06 - Debt Service'!AC$25,'H-32A-WP06 - Debt Service'!AB$28/12,0)),"-")</f>
        <v>0</v>
      </c>
      <c r="AF360" s="359">
        <f>IFERROR(IF(-SUM(AF$21:AF359)+AF$16&lt;0.000001,0,IF($C360&gt;='H-32A-WP06 - Debt Service'!AD$25,'H-32A-WP06 - Debt Service'!AC$28/12,0)),"-")</f>
        <v>0</v>
      </c>
    </row>
    <row r="361" spans="2:32">
      <c r="B361" s="351">
        <f t="shared" si="21"/>
        <v>2047</v>
      </c>
      <c r="C361" s="368">
        <f t="shared" si="23"/>
        <v>53813</v>
      </c>
      <c r="D361" s="368"/>
      <c r="E361" s="359">
        <f>IFERROR(IF(-SUM(E$33:E360)+E$16&lt;0.000001,0,IF($C361&gt;='H-32A-WP06 - Debt Service'!C$25,'H-32A-WP06 - Debt Service'!C$28/12,0)),"-")</f>
        <v>0</v>
      </c>
      <c r="F361" s="359">
        <f>IFERROR(IF(-SUM(F$33:F360)+F$16&lt;0.000001,0,IF($C361&gt;='H-32A-WP06 - Debt Service'!D$25,'H-32A-WP06 - Debt Service'!D$28/12,0)),"-")</f>
        <v>0</v>
      </c>
      <c r="G361" s="359">
        <f>IFERROR(IF(-SUM(G$33:G360)+G$16&lt;0.000001,0,IF($C361&gt;='H-32A-WP06 - Debt Service'!E$25,'H-32A-WP06 - Debt Service'!E$28/12,0)),"-")</f>
        <v>0</v>
      </c>
      <c r="H361" s="359">
        <f>IFERROR(IF(-SUM(H$21:H360)+H$16&lt;0.000001,0,IF($C361&gt;='H-32A-WP06 - Debt Service'!F$25,'H-32A-WP06 - Debt Service'!F$28/12,0)),"-")</f>
        <v>0</v>
      </c>
      <c r="I361" s="359">
        <f>IFERROR(IF(-SUM(I$21:I360)+I$16&lt;0.000001,0,IF($C361&gt;='H-32A-WP06 - Debt Service'!G$25,'H-32A-WP06 - Debt Service'!G$28/12,0)),"-")</f>
        <v>0</v>
      </c>
      <c r="J361" s="359">
        <f>IFERROR(IF(-SUM(J$21:J360)+J$16&lt;0.000001,0,IF($C361&gt;='H-32A-WP06 - Debt Service'!H$25,'H-32A-WP06 - Debt Service'!H$28/12,0)),"-")</f>
        <v>0</v>
      </c>
      <c r="K361" s="359">
        <f>IFERROR(IF(-SUM(K$21:K360)+K$16&lt;0.000001,0,IF($C361&gt;='H-32A-WP06 - Debt Service'!I$25,'H-32A-WP06 - Debt Service'!I$28/12,0)),"-")</f>
        <v>0</v>
      </c>
      <c r="L361" s="359">
        <f>IFERROR(IF(-SUM(L$21:L360)+L$16&lt;0.000001,0,IF($C361&gt;='H-32A-WP06 - Debt Service'!J$25,'H-32A-WP06 - Debt Service'!J$28/12,0)),"-")</f>
        <v>0</v>
      </c>
      <c r="M361" s="359">
        <f>IFERROR(IF(-SUM(M$21:M360)+M$16&lt;0.000001,0,IF($C361&gt;='H-32A-WP06 - Debt Service'!K$25,'H-32A-WP06 - Debt Service'!K$28/12,0)),"-")</f>
        <v>0</v>
      </c>
      <c r="N361" s="359">
        <f>IFERROR(IF(-SUM(N$21:N360)+N$16&lt;0.000001,0,IF($C361&gt;='H-32A-WP06 - Debt Service'!L$25,'H-32A-WP06 - Debt Service'!L$28/12,0)),"-")</f>
        <v>0</v>
      </c>
      <c r="O361" s="359">
        <f>IFERROR(IF(-SUM(O$21:O360)+O$16&lt;0.000001,0,IF($C361&gt;='H-32A-WP06 - Debt Service'!M$25,'H-32A-WP06 - Debt Service'!M$28/12,0)),"-")</f>
        <v>0</v>
      </c>
      <c r="P361" s="359">
        <f>IFERROR(IF(-SUM(P$21:P360)+P$16&lt;0.000001,0,IF($C361&gt;='H-32A-WP06 - Debt Service'!N$25,'H-32A-WP06 - Debt Service'!N$28/12,0)),"-")</f>
        <v>0</v>
      </c>
      <c r="Q361" s="449"/>
      <c r="R361" s="351">
        <f t="shared" si="22"/>
        <v>2047</v>
      </c>
      <c r="S361" s="368">
        <f t="shared" si="24"/>
        <v>53813</v>
      </c>
      <c r="T361" s="368"/>
      <c r="U361" s="359">
        <f>IFERROR(IF(-SUM(U$33:U360)+U$16&lt;0.000001,0,IF($C361&gt;='H-32A-WP06 - Debt Service'!R$25,'H-32A-WP06 - Debt Service'!R$28/12,0)),"-")</f>
        <v>0</v>
      </c>
      <c r="V361" s="359">
        <f>IFERROR(IF(-SUM(V$21:V360)+V$16&lt;0.000001,0,IF($C361&gt;='H-32A-WP06 - Debt Service'!S$25,'H-32A-WP06 - Debt Service'!S$28/12,0)),"-")</f>
        <v>0</v>
      </c>
      <c r="W361" s="359">
        <f>IFERROR(IF(-SUM(W$21:W360)+W$16&lt;0.000001,0,IF($C361&gt;='H-32A-WP06 - Debt Service'!T$25,'H-32A-WP06 - Debt Service'!T$28/12,0)),"-")</f>
        <v>0</v>
      </c>
      <c r="X361" s="359">
        <f>IFERROR(IF(-SUM(X$21:X360)+X$16&lt;0.000001,0,IF($C361&gt;='H-32A-WP06 - Debt Service'!U$25,'H-32A-WP06 - Debt Service'!U$28/12,0)),"-")</f>
        <v>0</v>
      </c>
      <c r="Y361" s="359">
        <f>IFERROR(IF(-SUM(Y$21:Y360)+Y$16&lt;0.000001,0,IF($C361&gt;='H-32A-WP06 - Debt Service'!W$25,'H-32A-WP06 - Debt Service'!V$28/12,0)),"-")</f>
        <v>0</v>
      </c>
      <c r="Z361" s="359">
        <f>IFERROR(IF(-SUM(Z$21:Z360)+Z$16&lt;0.000001,0,IF($C361&gt;='H-32A-WP06 - Debt Service'!W$25,'H-32A-WP06 - Debt Service'!W$28/12,0)),"-")</f>
        <v>0</v>
      </c>
      <c r="AA361" s="359">
        <f>IFERROR(IF(-SUM(AA$21:AA360)+AA$16&lt;0.000001,0,IF($C361&gt;='H-32A-WP06 - Debt Service'!Y$25,'H-32A-WP06 - Debt Service'!X$28/12,0)),"-")</f>
        <v>0</v>
      </c>
      <c r="AB361" s="359">
        <f>IFERROR(IF(-SUM(AB$21:AB360)+AB$16&lt;0.000001,0,IF($C361&gt;='H-32A-WP06 - Debt Service'!Y$25,'H-32A-WP06 - Debt Service'!Y$28/12,0)),"-")</f>
        <v>0</v>
      </c>
      <c r="AC361" s="359">
        <f>IFERROR(IF(-SUM(AC$21:AC360)+AC$16&lt;0.000001,0,IF($C361&gt;='H-32A-WP06 - Debt Service'!Z$25,'H-32A-WP06 - Debt Service'!Z$28/12,0)),"-")</f>
        <v>0</v>
      </c>
      <c r="AD361" s="359">
        <f>IFERROR(IF(-SUM(AD$21:AD360)+AD$16&lt;0.000001,0,IF($C361&gt;='H-32A-WP06 - Debt Service'!AB$25,'H-32A-WP06 - Debt Service'!AA$28/12,0)),"-")</f>
        <v>0</v>
      </c>
      <c r="AE361" s="359">
        <f>IFERROR(IF(-SUM(AE$21:AE360)+AE$16&lt;0.000001,0,IF($C361&gt;='H-32A-WP06 - Debt Service'!AC$25,'H-32A-WP06 - Debt Service'!AB$28/12,0)),"-")</f>
        <v>0</v>
      </c>
      <c r="AF361" s="359">
        <f>IFERROR(IF(-SUM(AF$21:AF360)+AF$16&lt;0.000001,0,IF($C361&gt;='H-32A-WP06 - Debt Service'!AD$25,'H-32A-WP06 - Debt Service'!AC$28/12,0)),"-")</f>
        <v>0</v>
      </c>
    </row>
    <row r="362" spans="2:32">
      <c r="B362" s="351">
        <f t="shared" si="21"/>
        <v>2047</v>
      </c>
      <c r="C362" s="368">
        <f t="shared" si="23"/>
        <v>53844</v>
      </c>
      <c r="D362" s="368"/>
      <c r="E362" s="359">
        <f>IFERROR(IF(-SUM(E$33:E361)+E$16&lt;0.000001,0,IF($C362&gt;='H-32A-WP06 - Debt Service'!C$25,'H-32A-WP06 - Debt Service'!C$28/12,0)),"-")</f>
        <v>0</v>
      </c>
      <c r="F362" s="359">
        <f>IFERROR(IF(-SUM(F$33:F361)+F$16&lt;0.000001,0,IF($C362&gt;='H-32A-WP06 - Debt Service'!D$25,'H-32A-WP06 - Debt Service'!D$28/12,0)),"-")</f>
        <v>0</v>
      </c>
      <c r="G362" s="359">
        <f>IFERROR(IF(-SUM(G$33:G361)+G$16&lt;0.000001,0,IF($C362&gt;='H-32A-WP06 - Debt Service'!E$25,'H-32A-WP06 - Debt Service'!E$28/12,0)),"-")</f>
        <v>0</v>
      </c>
      <c r="H362" s="359">
        <f>IFERROR(IF(-SUM(H$21:H361)+H$16&lt;0.000001,0,IF($C362&gt;='H-32A-WP06 - Debt Service'!F$25,'H-32A-WP06 - Debt Service'!F$28/12,0)),"-")</f>
        <v>0</v>
      </c>
      <c r="I362" s="359">
        <f>IFERROR(IF(-SUM(I$21:I361)+I$16&lt;0.000001,0,IF($C362&gt;='H-32A-WP06 - Debt Service'!G$25,'H-32A-WP06 - Debt Service'!G$28/12,0)),"-")</f>
        <v>0</v>
      </c>
      <c r="J362" s="359">
        <f>IFERROR(IF(-SUM(J$21:J361)+J$16&lt;0.000001,0,IF($C362&gt;='H-32A-WP06 - Debt Service'!H$25,'H-32A-WP06 - Debt Service'!H$28/12,0)),"-")</f>
        <v>0</v>
      </c>
      <c r="K362" s="359">
        <f>IFERROR(IF(-SUM(K$21:K361)+K$16&lt;0.000001,0,IF($C362&gt;='H-32A-WP06 - Debt Service'!I$25,'H-32A-WP06 - Debt Service'!I$28/12,0)),"-")</f>
        <v>0</v>
      </c>
      <c r="L362" s="359">
        <f>IFERROR(IF(-SUM(L$21:L361)+L$16&lt;0.000001,0,IF($C362&gt;='H-32A-WP06 - Debt Service'!J$25,'H-32A-WP06 - Debt Service'!J$28/12,0)),"-")</f>
        <v>0</v>
      </c>
      <c r="M362" s="359">
        <f>IFERROR(IF(-SUM(M$21:M361)+M$16&lt;0.000001,0,IF($C362&gt;='H-32A-WP06 - Debt Service'!K$25,'H-32A-WP06 - Debt Service'!K$28/12,0)),"-")</f>
        <v>0</v>
      </c>
      <c r="N362" s="359">
        <f>IFERROR(IF(-SUM(N$21:N361)+N$16&lt;0.000001,0,IF($C362&gt;='H-32A-WP06 - Debt Service'!L$25,'H-32A-WP06 - Debt Service'!L$28/12,0)),"-")</f>
        <v>0</v>
      </c>
      <c r="O362" s="359">
        <f>IFERROR(IF(-SUM(O$21:O361)+O$16&lt;0.000001,0,IF($C362&gt;='H-32A-WP06 - Debt Service'!M$25,'H-32A-WP06 - Debt Service'!M$28/12,0)),"-")</f>
        <v>0</v>
      </c>
      <c r="P362" s="359">
        <f>IFERROR(IF(-SUM(P$21:P361)+P$16&lt;0.000001,0,IF($C362&gt;='H-32A-WP06 - Debt Service'!N$25,'H-32A-WP06 - Debt Service'!N$28/12,0)),"-")</f>
        <v>0</v>
      </c>
      <c r="Q362" s="449"/>
      <c r="R362" s="351">
        <f t="shared" si="22"/>
        <v>2047</v>
      </c>
      <c r="S362" s="368">
        <f t="shared" si="24"/>
        <v>53844</v>
      </c>
      <c r="T362" s="368"/>
      <c r="U362" s="359">
        <f>IFERROR(IF(-SUM(U$33:U361)+U$16&lt;0.000001,0,IF($C362&gt;='H-32A-WP06 - Debt Service'!R$25,'H-32A-WP06 - Debt Service'!R$28/12,0)),"-")</f>
        <v>0</v>
      </c>
      <c r="V362" s="359">
        <f>IFERROR(IF(-SUM(V$21:V361)+V$16&lt;0.000001,0,IF($C362&gt;='H-32A-WP06 - Debt Service'!S$25,'H-32A-WP06 - Debt Service'!S$28/12,0)),"-")</f>
        <v>0</v>
      </c>
      <c r="W362" s="359">
        <f>IFERROR(IF(-SUM(W$21:W361)+W$16&lt;0.000001,0,IF($C362&gt;='H-32A-WP06 - Debt Service'!T$25,'H-32A-WP06 - Debt Service'!T$28/12,0)),"-")</f>
        <v>0</v>
      </c>
      <c r="X362" s="359">
        <f>IFERROR(IF(-SUM(X$21:X361)+X$16&lt;0.000001,0,IF($C362&gt;='H-32A-WP06 - Debt Service'!U$25,'H-32A-WP06 - Debt Service'!U$28/12,0)),"-")</f>
        <v>0</v>
      </c>
      <c r="Y362" s="359">
        <f>IFERROR(IF(-SUM(Y$21:Y361)+Y$16&lt;0.000001,0,IF($C362&gt;='H-32A-WP06 - Debt Service'!W$25,'H-32A-WP06 - Debt Service'!V$28/12,0)),"-")</f>
        <v>0</v>
      </c>
      <c r="Z362" s="359">
        <f>IFERROR(IF(-SUM(Z$21:Z361)+Z$16&lt;0.000001,0,IF($C362&gt;='H-32A-WP06 - Debt Service'!W$25,'H-32A-WP06 - Debt Service'!W$28/12,0)),"-")</f>
        <v>0</v>
      </c>
      <c r="AA362" s="359">
        <f>IFERROR(IF(-SUM(AA$21:AA361)+AA$16&lt;0.000001,0,IF($C362&gt;='H-32A-WP06 - Debt Service'!Y$25,'H-32A-WP06 - Debt Service'!X$28/12,0)),"-")</f>
        <v>0</v>
      </c>
      <c r="AB362" s="359">
        <f>IFERROR(IF(-SUM(AB$21:AB361)+AB$16&lt;0.000001,0,IF($C362&gt;='H-32A-WP06 - Debt Service'!Y$25,'H-32A-WP06 - Debt Service'!Y$28/12,0)),"-")</f>
        <v>0</v>
      </c>
      <c r="AC362" s="359">
        <f>IFERROR(IF(-SUM(AC$21:AC361)+AC$16&lt;0.000001,0,IF($C362&gt;='H-32A-WP06 - Debt Service'!Z$25,'H-32A-WP06 - Debt Service'!Z$28/12,0)),"-")</f>
        <v>0</v>
      </c>
      <c r="AD362" s="359">
        <f>IFERROR(IF(-SUM(AD$21:AD361)+AD$16&lt;0.000001,0,IF($C362&gt;='H-32A-WP06 - Debt Service'!AB$25,'H-32A-WP06 - Debt Service'!AA$28/12,0)),"-")</f>
        <v>0</v>
      </c>
      <c r="AE362" s="359">
        <f>IFERROR(IF(-SUM(AE$21:AE361)+AE$16&lt;0.000001,0,IF($C362&gt;='H-32A-WP06 - Debt Service'!AC$25,'H-32A-WP06 - Debt Service'!AB$28/12,0)),"-")</f>
        <v>0</v>
      </c>
      <c r="AF362" s="359">
        <f>IFERROR(IF(-SUM(AF$21:AF361)+AF$16&lt;0.000001,0,IF($C362&gt;='H-32A-WP06 - Debt Service'!AD$25,'H-32A-WP06 - Debt Service'!AC$28/12,0)),"-")</f>
        <v>0</v>
      </c>
    </row>
    <row r="363" spans="2:32">
      <c r="B363" s="351">
        <f t="shared" si="21"/>
        <v>2047</v>
      </c>
      <c r="C363" s="368">
        <f t="shared" si="23"/>
        <v>53874</v>
      </c>
      <c r="D363" s="368"/>
      <c r="E363" s="359">
        <f>IFERROR(IF(-SUM(E$33:E362)+E$16&lt;0.000001,0,IF($C363&gt;='H-32A-WP06 - Debt Service'!C$25,'H-32A-WP06 - Debt Service'!C$28/12,0)),"-")</f>
        <v>0</v>
      </c>
      <c r="F363" s="359">
        <f>IFERROR(IF(-SUM(F$33:F362)+F$16&lt;0.000001,0,IF($C363&gt;='H-32A-WP06 - Debt Service'!D$25,'H-32A-WP06 - Debt Service'!D$28/12,0)),"-")</f>
        <v>0</v>
      </c>
      <c r="G363" s="359">
        <f>IFERROR(IF(-SUM(G$33:G362)+G$16&lt;0.000001,0,IF($C363&gt;='H-32A-WP06 - Debt Service'!E$25,'H-32A-WP06 - Debt Service'!E$28/12,0)),"-")</f>
        <v>0</v>
      </c>
      <c r="H363" s="359">
        <f>IFERROR(IF(-SUM(H$21:H362)+H$16&lt;0.000001,0,IF($C363&gt;='H-32A-WP06 - Debt Service'!F$25,'H-32A-WP06 - Debt Service'!F$28/12,0)),"-")</f>
        <v>0</v>
      </c>
      <c r="I363" s="359">
        <f>IFERROR(IF(-SUM(I$21:I362)+I$16&lt;0.000001,0,IF($C363&gt;='H-32A-WP06 - Debt Service'!G$25,'H-32A-WP06 - Debt Service'!G$28/12,0)),"-")</f>
        <v>0</v>
      </c>
      <c r="J363" s="359">
        <f>IFERROR(IF(-SUM(J$21:J362)+J$16&lt;0.000001,0,IF($C363&gt;='H-32A-WP06 - Debt Service'!H$25,'H-32A-WP06 - Debt Service'!H$28/12,0)),"-")</f>
        <v>0</v>
      </c>
      <c r="K363" s="359">
        <f>IFERROR(IF(-SUM(K$21:K362)+K$16&lt;0.000001,0,IF($C363&gt;='H-32A-WP06 - Debt Service'!I$25,'H-32A-WP06 - Debt Service'!I$28/12,0)),"-")</f>
        <v>0</v>
      </c>
      <c r="L363" s="359">
        <f>IFERROR(IF(-SUM(L$21:L362)+L$16&lt;0.000001,0,IF($C363&gt;='H-32A-WP06 - Debt Service'!J$25,'H-32A-WP06 - Debt Service'!J$28/12,0)),"-")</f>
        <v>0</v>
      </c>
      <c r="M363" s="359">
        <f>IFERROR(IF(-SUM(M$21:M362)+M$16&lt;0.000001,0,IF($C363&gt;='H-32A-WP06 - Debt Service'!K$25,'H-32A-WP06 - Debt Service'!K$28/12,0)),"-")</f>
        <v>0</v>
      </c>
      <c r="N363" s="359">
        <f>IFERROR(IF(-SUM(N$21:N362)+N$16&lt;0.000001,0,IF($C363&gt;='H-32A-WP06 - Debt Service'!L$25,'H-32A-WP06 - Debt Service'!L$28/12,0)),"-")</f>
        <v>0</v>
      </c>
      <c r="O363" s="359">
        <f>IFERROR(IF(-SUM(O$21:O362)+O$16&lt;0.000001,0,IF($C363&gt;='H-32A-WP06 - Debt Service'!M$25,'H-32A-WP06 - Debt Service'!M$28/12,0)),"-")</f>
        <v>0</v>
      </c>
      <c r="P363" s="359">
        <f>IFERROR(IF(-SUM(P$21:P362)+P$16&lt;0.000001,0,IF($C363&gt;='H-32A-WP06 - Debt Service'!N$25,'H-32A-WP06 - Debt Service'!N$28/12,0)),"-")</f>
        <v>0</v>
      </c>
      <c r="Q363" s="449"/>
      <c r="R363" s="351">
        <f t="shared" si="22"/>
        <v>2047</v>
      </c>
      <c r="S363" s="368">
        <f t="shared" si="24"/>
        <v>53874</v>
      </c>
      <c r="T363" s="368"/>
      <c r="U363" s="359">
        <f>IFERROR(IF(-SUM(U$33:U362)+U$16&lt;0.000001,0,IF($C363&gt;='H-32A-WP06 - Debt Service'!R$25,'H-32A-WP06 - Debt Service'!R$28/12,0)),"-")</f>
        <v>0</v>
      </c>
      <c r="V363" s="359">
        <f>IFERROR(IF(-SUM(V$21:V362)+V$16&lt;0.000001,0,IF($C363&gt;='H-32A-WP06 - Debt Service'!S$25,'H-32A-WP06 - Debt Service'!S$28/12,0)),"-")</f>
        <v>0</v>
      </c>
      <c r="W363" s="359">
        <f>IFERROR(IF(-SUM(W$21:W362)+W$16&lt;0.000001,0,IF($C363&gt;='H-32A-WP06 - Debt Service'!T$25,'H-32A-WP06 - Debt Service'!T$28/12,0)),"-")</f>
        <v>0</v>
      </c>
      <c r="X363" s="359">
        <f>IFERROR(IF(-SUM(X$21:X362)+X$16&lt;0.000001,0,IF($C363&gt;='H-32A-WP06 - Debt Service'!U$25,'H-32A-WP06 - Debt Service'!U$28/12,0)),"-")</f>
        <v>0</v>
      </c>
      <c r="Y363" s="359">
        <f>IFERROR(IF(-SUM(Y$21:Y362)+Y$16&lt;0.000001,0,IF($C363&gt;='H-32A-WP06 - Debt Service'!W$25,'H-32A-WP06 - Debt Service'!V$28/12,0)),"-")</f>
        <v>0</v>
      </c>
      <c r="Z363" s="359">
        <f>IFERROR(IF(-SUM(Z$21:Z362)+Z$16&lt;0.000001,0,IF($C363&gt;='H-32A-WP06 - Debt Service'!W$25,'H-32A-WP06 - Debt Service'!W$28/12,0)),"-")</f>
        <v>0</v>
      </c>
      <c r="AA363" s="359">
        <f>IFERROR(IF(-SUM(AA$21:AA362)+AA$16&lt;0.000001,0,IF($C363&gt;='H-32A-WP06 - Debt Service'!Y$25,'H-32A-WP06 - Debt Service'!X$28/12,0)),"-")</f>
        <v>0</v>
      </c>
      <c r="AB363" s="359">
        <f>IFERROR(IF(-SUM(AB$21:AB362)+AB$16&lt;0.000001,0,IF($C363&gt;='H-32A-WP06 - Debt Service'!Y$25,'H-32A-WP06 - Debt Service'!Y$28/12,0)),"-")</f>
        <v>0</v>
      </c>
      <c r="AC363" s="359">
        <f>IFERROR(IF(-SUM(AC$21:AC362)+AC$16&lt;0.000001,0,IF($C363&gt;='H-32A-WP06 - Debt Service'!Z$25,'H-32A-WP06 - Debt Service'!Z$28/12,0)),"-")</f>
        <v>0</v>
      </c>
      <c r="AD363" s="359">
        <f>IFERROR(IF(-SUM(AD$21:AD362)+AD$16&lt;0.000001,0,IF($C363&gt;='H-32A-WP06 - Debt Service'!AB$25,'H-32A-WP06 - Debt Service'!AA$28/12,0)),"-")</f>
        <v>0</v>
      </c>
      <c r="AE363" s="359">
        <f>IFERROR(IF(-SUM(AE$21:AE362)+AE$16&lt;0.000001,0,IF($C363&gt;='H-32A-WP06 - Debt Service'!AC$25,'H-32A-WP06 - Debt Service'!AB$28/12,0)),"-")</f>
        <v>0</v>
      </c>
      <c r="AF363" s="359">
        <f>IFERROR(IF(-SUM(AF$21:AF362)+AF$16&lt;0.000001,0,IF($C363&gt;='H-32A-WP06 - Debt Service'!AD$25,'H-32A-WP06 - Debt Service'!AC$28/12,0)),"-")</f>
        <v>0</v>
      </c>
    </row>
    <row r="364" spans="2:32">
      <c r="B364" s="351">
        <f t="shared" si="21"/>
        <v>2047</v>
      </c>
      <c r="C364" s="368">
        <f t="shared" si="23"/>
        <v>53905</v>
      </c>
      <c r="D364" s="368"/>
      <c r="E364" s="359">
        <f>IFERROR(IF(-SUM(E$33:E363)+E$16&lt;0.000001,0,IF($C364&gt;='H-32A-WP06 - Debt Service'!C$25,'H-32A-WP06 - Debt Service'!C$28/12,0)),"-")</f>
        <v>0</v>
      </c>
      <c r="F364" s="359">
        <f>IFERROR(IF(-SUM(F$33:F363)+F$16&lt;0.000001,0,IF($C364&gt;='H-32A-WP06 - Debt Service'!D$25,'H-32A-WP06 - Debt Service'!D$28/12,0)),"-")</f>
        <v>0</v>
      </c>
      <c r="G364" s="359">
        <f>IFERROR(IF(-SUM(G$33:G363)+G$16&lt;0.000001,0,IF($C364&gt;='H-32A-WP06 - Debt Service'!E$25,'H-32A-WP06 - Debt Service'!E$28/12,0)),"-")</f>
        <v>0</v>
      </c>
      <c r="H364" s="359">
        <f>IFERROR(IF(-SUM(H$21:H363)+H$16&lt;0.000001,0,IF($C364&gt;='H-32A-WP06 - Debt Service'!F$25,'H-32A-WP06 - Debt Service'!F$28/12,0)),"-")</f>
        <v>0</v>
      </c>
      <c r="I364" s="359">
        <f>IFERROR(IF(-SUM(I$21:I363)+I$16&lt;0.000001,0,IF($C364&gt;='H-32A-WP06 - Debt Service'!G$25,'H-32A-WP06 - Debt Service'!G$28/12,0)),"-")</f>
        <v>0</v>
      </c>
      <c r="J364" s="359">
        <f>IFERROR(IF(-SUM(J$21:J363)+J$16&lt;0.000001,0,IF($C364&gt;='H-32A-WP06 - Debt Service'!H$25,'H-32A-WP06 - Debt Service'!H$28/12,0)),"-")</f>
        <v>0</v>
      </c>
      <c r="K364" s="359">
        <f>IFERROR(IF(-SUM(K$21:K363)+K$16&lt;0.000001,0,IF($C364&gt;='H-32A-WP06 - Debt Service'!I$25,'H-32A-WP06 - Debt Service'!I$28/12,0)),"-")</f>
        <v>0</v>
      </c>
      <c r="L364" s="359">
        <f>IFERROR(IF(-SUM(L$21:L363)+L$16&lt;0.000001,0,IF($C364&gt;='H-32A-WP06 - Debt Service'!J$25,'H-32A-WP06 - Debt Service'!J$28/12,0)),"-")</f>
        <v>0</v>
      </c>
      <c r="M364" s="359">
        <f>IFERROR(IF(-SUM(M$21:M363)+M$16&lt;0.000001,0,IF($C364&gt;='H-32A-WP06 - Debt Service'!K$25,'H-32A-WP06 - Debt Service'!K$28/12,0)),"-")</f>
        <v>0</v>
      </c>
      <c r="N364" s="359">
        <f>IFERROR(IF(-SUM(N$21:N363)+N$16&lt;0.000001,0,IF($C364&gt;='H-32A-WP06 - Debt Service'!L$25,'H-32A-WP06 - Debt Service'!L$28/12,0)),"-")</f>
        <v>0</v>
      </c>
      <c r="O364" s="359">
        <f>IFERROR(IF(-SUM(O$21:O363)+O$16&lt;0.000001,0,IF($C364&gt;='H-32A-WP06 - Debt Service'!M$25,'H-32A-WP06 - Debt Service'!M$28/12,0)),"-")</f>
        <v>0</v>
      </c>
      <c r="P364" s="359">
        <f>IFERROR(IF(-SUM(P$21:P363)+P$16&lt;0.000001,0,IF($C364&gt;='H-32A-WP06 - Debt Service'!N$25,'H-32A-WP06 - Debt Service'!N$28/12,0)),"-")</f>
        <v>0</v>
      </c>
      <c r="Q364" s="449"/>
      <c r="R364" s="351">
        <f t="shared" si="22"/>
        <v>2047</v>
      </c>
      <c r="S364" s="368">
        <f t="shared" si="24"/>
        <v>53905</v>
      </c>
      <c r="T364" s="368"/>
      <c r="U364" s="359">
        <f>IFERROR(IF(-SUM(U$33:U363)+U$16&lt;0.000001,0,IF($C364&gt;='H-32A-WP06 - Debt Service'!R$25,'H-32A-WP06 - Debt Service'!R$28/12,0)),"-")</f>
        <v>0</v>
      </c>
      <c r="V364" s="359">
        <f>IFERROR(IF(-SUM(V$21:V363)+V$16&lt;0.000001,0,IF($C364&gt;='H-32A-WP06 - Debt Service'!S$25,'H-32A-WP06 - Debt Service'!S$28/12,0)),"-")</f>
        <v>0</v>
      </c>
      <c r="W364" s="359">
        <f>IFERROR(IF(-SUM(W$21:W363)+W$16&lt;0.000001,0,IF($C364&gt;='H-32A-WP06 - Debt Service'!T$25,'H-32A-WP06 - Debt Service'!T$28/12,0)),"-")</f>
        <v>0</v>
      </c>
      <c r="X364" s="359">
        <f>IFERROR(IF(-SUM(X$21:X363)+X$16&lt;0.000001,0,IF($C364&gt;='H-32A-WP06 - Debt Service'!U$25,'H-32A-WP06 - Debt Service'!U$28/12,0)),"-")</f>
        <v>0</v>
      </c>
      <c r="Y364" s="359">
        <f>IFERROR(IF(-SUM(Y$21:Y363)+Y$16&lt;0.000001,0,IF($C364&gt;='H-32A-WP06 - Debt Service'!W$25,'H-32A-WP06 - Debt Service'!V$28/12,0)),"-")</f>
        <v>0</v>
      </c>
      <c r="Z364" s="359">
        <f>IFERROR(IF(-SUM(Z$21:Z363)+Z$16&lt;0.000001,0,IF($C364&gt;='H-32A-WP06 - Debt Service'!W$25,'H-32A-WP06 - Debt Service'!W$28/12,0)),"-")</f>
        <v>0</v>
      </c>
      <c r="AA364" s="359">
        <f>IFERROR(IF(-SUM(AA$21:AA363)+AA$16&lt;0.000001,0,IF($C364&gt;='H-32A-WP06 - Debt Service'!Y$25,'H-32A-WP06 - Debt Service'!X$28/12,0)),"-")</f>
        <v>0</v>
      </c>
      <c r="AB364" s="359">
        <f>IFERROR(IF(-SUM(AB$21:AB363)+AB$16&lt;0.000001,0,IF($C364&gt;='H-32A-WP06 - Debt Service'!Y$25,'H-32A-WP06 - Debt Service'!Y$28/12,0)),"-")</f>
        <v>0</v>
      </c>
      <c r="AC364" s="359">
        <f>IFERROR(IF(-SUM(AC$21:AC363)+AC$16&lt;0.000001,0,IF($C364&gt;='H-32A-WP06 - Debt Service'!Z$25,'H-32A-WP06 - Debt Service'!Z$28/12,0)),"-")</f>
        <v>0</v>
      </c>
      <c r="AD364" s="359">
        <f>IFERROR(IF(-SUM(AD$21:AD363)+AD$16&lt;0.000001,0,IF($C364&gt;='H-32A-WP06 - Debt Service'!AB$25,'H-32A-WP06 - Debt Service'!AA$28/12,0)),"-")</f>
        <v>0</v>
      </c>
      <c r="AE364" s="359">
        <f>IFERROR(IF(-SUM(AE$21:AE363)+AE$16&lt;0.000001,0,IF($C364&gt;='H-32A-WP06 - Debt Service'!AC$25,'H-32A-WP06 - Debt Service'!AB$28/12,0)),"-")</f>
        <v>0</v>
      </c>
      <c r="AF364" s="359">
        <f>IFERROR(IF(-SUM(AF$21:AF363)+AF$16&lt;0.000001,0,IF($C364&gt;='H-32A-WP06 - Debt Service'!AD$25,'H-32A-WP06 - Debt Service'!AC$28/12,0)),"-")</f>
        <v>0</v>
      </c>
    </row>
    <row r="365" spans="2:32">
      <c r="B365" s="351">
        <f t="shared" si="21"/>
        <v>2047</v>
      </c>
      <c r="C365" s="368">
        <f t="shared" si="23"/>
        <v>53936</v>
      </c>
      <c r="D365" s="368"/>
      <c r="E365" s="359">
        <f>IFERROR(IF(-SUM(E$33:E364)+E$16&lt;0.000001,0,IF($C365&gt;='H-32A-WP06 - Debt Service'!C$25,'H-32A-WP06 - Debt Service'!C$28/12,0)),"-")</f>
        <v>0</v>
      </c>
      <c r="F365" s="359">
        <f>IFERROR(IF(-SUM(F$33:F364)+F$16&lt;0.000001,0,IF($C365&gt;='H-32A-WP06 - Debt Service'!D$25,'H-32A-WP06 - Debt Service'!D$28/12,0)),"-")</f>
        <v>0</v>
      </c>
      <c r="G365" s="359">
        <f>IFERROR(IF(-SUM(G$33:G364)+G$16&lt;0.000001,0,IF($C365&gt;='H-32A-WP06 - Debt Service'!E$25,'H-32A-WP06 - Debt Service'!E$28/12,0)),"-")</f>
        <v>0</v>
      </c>
      <c r="H365" s="359">
        <f>IFERROR(IF(-SUM(H$21:H364)+H$16&lt;0.000001,0,IF($C365&gt;='H-32A-WP06 - Debt Service'!F$25,'H-32A-WP06 - Debt Service'!F$28/12,0)),"-")</f>
        <v>0</v>
      </c>
      <c r="I365" s="359">
        <f>IFERROR(IF(-SUM(I$21:I364)+I$16&lt;0.000001,0,IF($C365&gt;='H-32A-WP06 - Debt Service'!G$25,'H-32A-WP06 - Debt Service'!G$28/12,0)),"-")</f>
        <v>0</v>
      </c>
      <c r="J365" s="359">
        <f>IFERROR(IF(-SUM(J$21:J364)+J$16&lt;0.000001,0,IF($C365&gt;='H-32A-WP06 - Debt Service'!H$25,'H-32A-WP06 - Debt Service'!H$28/12,0)),"-")</f>
        <v>0</v>
      </c>
      <c r="K365" s="359">
        <f>IFERROR(IF(-SUM(K$21:K364)+K$16&lt;0.000001,0,IF($C365&gt;='H-32A-WP06 - Debt Service'!I$25,'H-32A-WP06 - Debt Service'!I$28/12,0)),"-")</f>
        <v>0</v>
      </c>
      <c r="L365" s="359">
        <f>IFERROR(IF(-SUM(L$21:L364)+L$16&lt;0.000001,0,IF($C365&gt;='H-32A-WP06 - Debt Service'!J$25,'H-32A-WP06 - Debt Service'!J$28/12,0)),"-")</f>
        <v>0</v>
      </c>
      <c r="M365" s="359">
        <f>IFERROR(IF(-SUM(M$21:M364)+M$16&lt;0.000001,0,IF($C365&gt;='H-32A-WP06 - Debt Service'!K$25,'H-32A-WP06 - Debt Service'!K$28/12,0)),"-")</f>
        <v>0</v>
      </c>
      <c r="N365" s="359">
        <f>IFERROR(IF(-SUM(N$21:N364)+N$16&lt;0.000001,0,IF($C365&gt;='H-32A-WP06 - Debt Service'!L$25,'H-32A-WP06 - Debt Service'!L$28/12,0)),"-")</f>
        <v>0</v>
      </c>
      <c r="O365" s="359">
        <f>IFERROR(IF(-SUM(O$21:O364)+O$16&lt;0.000001,0,IF($C365&gt;='H-32A-WP06 - Debt Service'!M$25,'H-32A-WP06 - Debt Service'!M$28/12,0)),"-")</f>
        <v>0</v>
      </c>
      <c r="P365" s="359">
        <f>IFERROR(IF(-SUM(P$21:P364)+P$16&lt;0.000001,0,IF($C365&gt;='H-32A-WP06 - Debt Service'!N$25,'H-32A-WP06 - Debt Service'!N$28/12,0)),"-")</f>
        <v>0</v>
      </c>
      <c r="Q365" s="449"/>
      <c r="R365" s="351">
        <f t="shared" si="22"/>
        <v>2047</v>
      </c>
      <c r="S365" s="368">
        <f t="shared" si="24"/>
        <v>53936</v>
      </c>
      <c r="T365" s="368"/>
      <c r="U365" s="359">
        <f>IFERROR(IF(-SUM(U$33:U364)+U$16&lt;0.000001,0,IF($C365&gt;='H-32A-WP06 - Debt Service'!R$25,'H-32A-WP06 - Debt Service'!R$28/12,0)),"-")</f>
        <v>0</v>
      </c>
      <c r="V365" s="359">
        <f>IFERROR(IF(-SUM(V$21:V364)+V$16&lt;0.000001,0,IF($C365&gt;='H-32A-WP06 - Debt Service'!S$25,'H-32A-WP06 - Debt Service'!S$28/12,0)),"-")</f>
        <v>0</v>
      </c>
      <c r="W365" s="359">
        <f>IFERROR(IF(-SUM(W$21:W364)+W$16&lt;0.000001,0,IF($C365&gt;='H-32A-WP06 - Debt Service'!T$25,'H-32A-WP06 - Debt Service'!T$28/12,0)),"-")</f>
        <v>0</v>
      </c>
      <c r="X365" s="359">
        <f>IFERROR(IF(-SUM(X$21:X364)+X$16&lt;0.000001,0,IF($C365&gt;='H-32A-WP06 - Debt Service'!U$25,'H-32A-WP06 - Debt Service'!U$28/12,0)),"-")</f>
        <v>0</v>
      </c>
      <c r="Y365" s="359">
        <f>IFERROR(IF(-SUM(Y$21:Y364)+Y$16&lt;0.000001,0,IF($C365&gt;='H-32A-WP06 - Debt Service'!W$25,'H-32A-WP06 - Debt Service'!V$28/12,0)),"-")</f>
        <v>0</v>
      </c>
      <c r="Z365" s="359">
        <f>IFERROR(IF(-SUM(Z$21:Z364)+Z$16&lt;0.000001,0,IF($C365&gt;='H-32A-WP06 - Debt Service'!W$25,'H-32A-WP06 - Debt Service'!W$28/12,0)),"-")</f>
        <v>0</v>
      </c>
      <c r="AA365" s="359">
        <f>IFERROR(IF(-SUM(AA$21:AA364)+AA$16&lt;0.000001,0,IF($C365&gt;='H-32A-WP06 - Debt Service'!Y$25,'H-32A-WP06 - Debt Service'!X$28/12,0)),"-")</f>
        <v>0</v>
      </c>
      <c r="AB365" s="359">
        <f>IFERROR(IF(-SUM(AB$21:AB364)+AB$16&lt;0.000001,0,IF($C365&gt;='H-32A-WP06 - Debt Service'!Y$25,'H-32A-WP06 - Debt Service'!Y$28/12,0)),"-")</f>
        <v>0</v>
      </c>
      <c r="AC365" s="359">
        <f>IFERROR(IF(-SUM(AC$21:AC364)+AC$16&lt;0.000001,0,IF($C365&gt;='H-32A-WP06 - Debt Service'!Z$25,'H-32A-WP06 - Debt Service'!Z$28/12,0)),"-")</f>
        <v>0</v>
      </c>
      <c r="AD365" s="359">
        <f>IFERROR(IF(-SUM(AD$21:AD364)+AD$16&lt;0.000001,0,IF($C365&gt;='H-32A-WP06 - Debt Service'!AB$25,'H-32A-WP06 - Debt Service'!AA$28/12,0)),"-")</f>
        <v>0</v>
      </c>
      <c r="AE365" s="359">
        <f>IFERROR(IF(-SUM(AE$21:AE364)+AE$16&lt;0.000001,0,IF($C365&gt;='H-32A-WP06 - Debt Service'!AC$25,'H-32A-WP06 - Debt Service'!AB$28/12,0)),"-")</f>
        <v>0</v>
      </c>
      <c r="AF365" s="359">
        <f>IFERROR(IF(-SUM(AF$21:AF364)+AF$16&lt;0.000001,0,IF($C365&gt;='H-32A-WP06 - Debt Service'!AD$25,'H-32A-WP06 - Debt Service'!AC$28/12,0)),"-")</f>
        <v>0</v>
      </c>
    </row>
    <row r="366" spans="2:32">
      <c r="B366" s="351">
        <f t="shared" si="21"/>
        <v>2047</v>
      </c>
      <c r="C366" s="368">
        <f t="shared" si="23"/>
        <v>53966</v>
      </c>
      <c r="D366" s="368"/>
      <c r="E366" s="359">
        <f>IFERROR(IF(-SUM(E$33:E365)+E$16&lt;0.000001,0,IF($C366&gt;='H-32A-WP06 - Debt Service'!C$25,'H-32A-WP06 - Debt Service'!C$28/12,0)),"-")</f>
        <v>0</v>
      </c>
      <c r="F366" s="359">
        <f>IFERROR(IF(-SUM(F$33:F365)+F$16&lt;0.000001,0,IF($C366&gt;='H-32A-WP06 - Debt Service'!D$25,'H-32A-WP06 - Debt Service'!D$28/12,0)),"-")</f>
        <v>0</v>
      </c>
      <c r="G366" s="359">
        <f>IFERROR(IF(-SUM(G$33:G365)+G$16&lt;0.000001,0,IF($C366&gt;='H-32A-WP06 - Debt Service'!E$25,'H-32A-WP06 - Debt Service'!E$28/12,0)),"-")</f>
        <v>0</v>
      </c>
      <c r="H366" s="359">
        <f>IFERROR(IF(-SUM(H$21:H365)+H$16&lt;0.000001,0,IF($C366&gt;='H-32A-WP06 - Debt Service'!F$25,'H-32A-WP06 - Debt Service'!F$28/12,0)),"-")</f>
        <v>0</v>
      </c>
      <c r="I366" s="359">
        <f>IFERROR(IF(-SUM(I$21:I365)+I$16&lt;0.000001,0,IF($C366&gt;='H-32A-WP06 - Debt Service'!G$25,'H-32A-WP06 - Debt Service'!G$28/12,0)),"-")</f>
        <v>0</v>
      </c>
      <c r="J366" s="359">
        <f>IFERROR(IF(-SUM(J$21:J365)+J$16&lt;0.000001,0,IF($C366&gt;='H-32A-WP06 - Debt Service'!H$25,'H-32A-WP06 - Debt Service'!H$28/12,0)),"-")</f>
        <v>0</v>
      </c>
      <c r="K366" s="359">
        <f>IFERROR(IF(-SUM(K$21:K365)+K$16&lt;0.000001,0,IF($C366&gt;='H-32A-WP06 - Debt Service'!I$25,'H-32A-WP06 - Debt Service'!I$28/12,0)),"-")</f>
        <v>0</v>
      </c>
      <c r="L366" s="359">
        <f>IFERROR(IF(-SUM(L$21:L365)+L$16&lt;0.000001,0,IF($C366&gt;='H-32A-WP06 - Debt Service'!J$25,'H-32A-WP06 - Debt Service'!J$28/12,0)),"-")</f>
        <v>0</v>
      </c>
      <c r="M366" s="359">
        <f>IFERROR(IF(-SUM(M$21:M365)+M$16&lt;0.000001,0,IF($C366&gt;='H-32A-WP06 - Debt Service'!K$25,'H-32A-WP06 - Debt Service'!K$28/12,0)),"-")</f>
        <v>0</v>
      </c>
      <c r="N366" s="359">
        <f>IFERROR(IF(-SUM(N$21:N365)+N$16&lt;0.000001,0,IF($C366&gt;='H-32A-WP06 - Debt Service'!L$25,'H-32A-WP06 - Debt Service'!L$28/12,0)),"-")</f>
        <v>0</v>
      </c>
      <c r="O366" s="359">
        <f>IFERROR(IF(-SUM(O$21:O365)+O$16&lt;0.000001,0,IF($C366&gt;='H-32A-WP06 - Debt Service'!M$25,'H-32A-WP06 - Debt Service'!M$28/12,0)),"-")</f>
        <v>0</v>
      </c>
      <c r="P366" s="359">
        <f>IFERROR(IF(-SUM(P$21:P365)+P$16&lt;0.000001,0,IF($C366&gt;='H-32A-WP06 - Debt Service'!N$25,'H-32A-WP06 - Debt Service'!N$28/12,0)),"-")</f>
        <v>0</v>
      </c>
      <c r="Q366" s="449"/>
      <c r="R366" s="351">
        <f t="shared" si="22"/>
        <v>2047</v>
      </c>
      <c r="S366" s="368">
        <f t="shared" si="24"/>
        <v>53966</v>
      </c>
      <c r="T366" s="368"/>
      <c r="U366" s="359">
        <f>IFERROR(IF(-SUM(U$33:U365)+U$16&lt;0.000001,0,IF($C366&gt;='H-32A-WP06 - Debt Service'!R$25,'H-32A-WP06 - Debt Service'!R$28/12,0)),"-")</f>
        <v>0</v>
      </c>
      <c r="V366" s="359">
        <f>IFERROR(IF(-SUM(V$21:V365)+V$16&lt;0.000001,0,IF($C366&gt;='H-32A-WP06 - Debt Service'!S$25,'H-32A-WP06 - Debt Service'!S$28/12,0)),"-")</f>
        <v>0</v>
      </c>
      <c r="W366" s="359">
        <f>IFERROR(IF(-SUM(W$21:W365)+W$16&lt;0.000001,0,IF($C366&gt;='H-32A-WP06 - Debt Service'!T$25,'H-32A-WP06 - Debt Service'!T$28/12,0)),"-")</f>
        <v>0</v>
      </c>
      <c r="X366" s="359">
        <f>IFERROR(IF(-SUM(X$21:X365)+X$16&lt;0.000001,0,IF($C366&gt;='H-32A-WP06 - Debt Service'!U$25,'H-32A-WP06 - Debt Service'!U$28/12,0)),"-")</f>
        <v>0</v>
      </c>
      <c r="Y366" s="359">
        <f>IFERROR(IF(-SUM(Y$21:Y365)+Y$16&lt;0.000001,0,IF($C366&gt;='H-32A-WP06 - Debt Service'!W$25,'H-32A-WP06 - Debt Service'!V$28/12,0)),"-")</f>
        <v>0</v>
      </c>
      <c r="Z366" s="359">
        <f>IFERROR(IF(-SUM(Z$21:Z365)+Z$16&lt;0.000001,0,IF($C366&gt;='H-32A-WP06 - Debt Service'!W$25,'H-32A-WP06 - Debt Service'!W$28/12,0)),"-")</f>
        <v>0</v>
      </c>
      <c r="AA366" s="359">
        <f>IFERROR(IF(-SUM(AA$21:AA365)+AA$16&lt;0.000001,0,IF($C366&gt;='H-32A-WP06 - Debt Service'!Y$25,'H-32A-WP06 - Debt Service'!X$28/12,0)),"-")</f>
        <v>0</v>
      </c>
      <c r="AB366" s="359">
        <f>IFERROR(IF(-SUM(AB$21:AB365)+AB$16&lt;0.000001,0,IF($C366&gt;='H-32A-WP06 - Debt Service'!Y$25,'H-32A-WP06 - Debt Service'!Y$28/12,0)),"-")</f>
        <v>0</v>
      </c>
      <c r="AC366" s="359">
        <f>IFERROR(IF(-SUM(AC$21:AC365)+AC$16&lt;0.000001,0,IF($C366&gt;='H-32A-WP06 - Debt Service'!Z$25,'H-32A-WP06 - Debt Service'!Z$28/12,0)),"-")</f>
        <v>0</v>
      </c>
      <c r="AD366" s="359">
        <f>IFERROR(IF(-SUM(AD$21:AD365)+AD$16&lt;0.000001,0,IF($C366&gt;='H-32A-WP06 - Debt Service'!AB$25,'H-32A-WP06 - Debt Service'!AA$28/12,0)),"-")</f>
        <v>0</v>
      </c>
      <c r="AE366" s="359">
        <f>IFERROR(IF(-SUM(AE$21:AE365)+AE$16&lt;0.000001,0,IF($C366&gt;='H-32A-WP06 - Debt Service'!AC$25,'H-32A-WP06 - Debt Service'!AB$28/12,0)),"-")</f>
        <v>0</v>
      </c>
      <c r="AF366" s="359">
        <f>IFERROR(IF(-SUM(AF$21:AF365)+AF$16&lt;0.000001,0,IF($C366&gt;='H-32A-WP06 - Debt Service'!AD$25,'H-32A-WP06 - Debt Service'!AC$28/12,0)),"-")</f>
        <v>0</v>
      </c>
    </row>
    <row r="367" spans="2:32">
      <c r="B367" s="351">
        <f t="shared" si="21"/>
        <v>2047</v>
      </c>
      <c r="C367" s="368">
        <f t="shared" si="23"/>
        <v>53997</v>
      </c>
      <c r="D367" s="368"/>
      <c r="E367" s="359">
        <f>IFERROR(IF(-SUM(E$33:E366)+E$16&lt;0.000001,0,IF($C367&gt;='H-32A-WP06 - Debt Service'!C$25,'H-32A-WP06 - Debt Service'!C$28/12,0)),"-")</f>
        <v>0</v>
      </c>
      <c r="F367" s="359">
        <f>IFERROR(IF(-SUM(F$33:F366)+F$16&lt;0.000001,0,IF($C367&gt;='H-32A-WP06 - Debt Service'!D$25,'H-32A-WP06 - Debt Service'!D$28/12,0)),"-")</f>
        <v>0</v>
      </c>
      <c r="G367" s="359">
        <f>IFERROR(IF(-SUM(G$33:G366)+G$16&lt;0.000001,0,IF($C367&gt;='H-32A-WP06 - Debt Service'!E$25,'H-32A-WP06 - Debt Service'!E$28/12,0)),"-")</f>
        <v>0</v>
      </c>
      <c r="H367" s="359">
        <f>IFERROR(IF(-SUM(H$21:H366)+H$16&lt;0.000001,0,IF($C367&gt;='H-32A-WP06 - Debt Service'!F$25,'H-32A-WP06 - Debt Service'!F$28/12,0)),"-")</f>
        <v>0</v>
      </c>
      <c r="I367" s="359">
        <f>IFERROR(IF(-SUM(I$21:I366)+I$16&lt;0.000001,0,IF($C367&gt;='H-32A-WP06 - Debt Service'!G$25,'H-32A-WP06 - Debt Service'!G$28/12,0)),"-")</f>
        <v>0</v>
      </c>
      <c r="J367" s="359">
        <f>IFERROR(IF(-SUM(J$21:J366)+J$16&lt;0.000001,0,IF($C367&gt;='H-32A-WP06 - Debt Service'!H$25,'H-32A-WP06 - Debt Service'!H$28/12,0)),"-")</f>
        <v>0</v>
      </c>
      <c r="K367" s="359">
        <f>IFERROR(IF(-SUM(K$21:K366)+K$16&lt;0.000001,0,IF($C367&gt;='H-32A-WP06 - Debt Service'!I$25,'H-32A-WP06 - Debt Service'!I$28/12,0)),"-")</f>
        <v>0</v>
      </c>
      <c r="L367" s="359">
        <f>IFERROR(IF(-SUM(L$21:L366)+L$16&lt;0.000001,0,IF($C367&gt;='H-32A-WP06 - Debt Service'!J$25,'H-32A-WP06 - Debt Service'!J$28/12,0)),"-")</f>
        <v>0</v>
      </c>
      <c r="M367" s="359">
        <f>IFERROR(IF(-SUM(M$21:M366)+M$16&lt;0.000001,0,IF($C367&gt;='H-32A-WP06 - Debt Service'!K$25,'H-32A-WP06 - Debt Service'!K$28/12,0)),"-")</f>
        <v>0</v>
      </c>
      <c r="N367" s="359">
        <f>IFERROR(IF(-SUM(N$21:N366)+N$16&lt;0.000001,0,IF($C367&gt;='H-32A-WP06 - Debt Service'!L$25,'H-32A-WP06 - Debt Service'!L$28/12,0)),"-")</f>
        <v>0</v>
      </c>
      <c r="O367" s="359">
        <f>IFERROR(IF(-SUM(O$21:O366)+O$16&lt;0.000001,0,IF($C367&gt;='H-32A-WP06 - Debt Service'!M$25,'H-32A-WP06 - Debt Service'!M$28/12,0)),"-")</f>
        <v>0</v>
      </c>
      <c r="P367" s="359">
        <f>IFERROR(IF(-SUM(P$21:P366)+P$16&lt;0.000001,0,IF($C367&gt;='H-32A-WP06 - Debt Service'!N$25,'H-32A-WP06 - Debt Service'!N$28/12,0)),"-")</f>
        <v>0</v>
      </c>
      <c r="Q367" s="449"/>
      <c r="R367" s="351">
        <f t="shared" si="22"/>
        <v>2047</v>
      </c>
      <c r="S367" s="368">
        <f t="shared" si="24"/>
        <v>53997</v>
      </c>
      <c r="T367" s="368"/>
      <c r="U367" s="359">
        <f>IFERROR(IF(-SUM(U$33:U366)+U$16&lt;0.000001,0,IF($C367&gt;='H-32A-WP06 - Debt Service'!R$25,'H-32A-WP06 - Debt Service'!R$28/12,0)),"-")</f>
        <v>0</v>
      </c>
      <c r="V367" s="359">
        <f>IFERROR(IF(-SUM(V$21:V366)+V$16&lt;0.000001,0,IF($C367&gt;='H-32A-WP06 - Debt Service'!S$25,'H-32A-WP06 - Debt Service'!S$28/12,0)),"-")</f>
        <v>0</v>
      </c>
      <c r="W367" s="359">
        <f>IFERROR(IF(-SUM(W$21:W366)+W$16&lt;0.000001,0,IF($C367&gt;='H-32A-WP06 - Debt Service'!T$25,'H-32A-WP06 - Debt Service'!T$28/12,0)),"-")</f>
        <v>0</v>
      </c>
      <c r="X367" s="359">
        <f>IFERROR(IF(-SUM(X$21:X366)+X$16&lt;0.000001,0,IF($C367&gt;='H-32A-WP06 - Debt Service'!U$25,'H-32A-WP06 - Debt Service'!U$28/12,0)),"-")</f>
        <v>0</v>
      </c>
      <c r="Y367" s="359">
        <f>IFERROR(IF(-SUM(Y$21:Y366)+Y$16&lt;0.000001,0,IF($C367&gt;='H-32A-WP06 - Debt Service'!W$25,'H-32A-WP06 - Debt Service'!V$28/12,0)),"-")</f>
        <v>0</v>
      </c>
      <c r="Z367" s="359">
        <f>IFERROR(IF(-SUM(Z$21:Z366)+Z$16&lt;0.000001,0,IF($C367&gt;='H-32A-WP06 - Debt Service'!W$25,'H-32A-WP06 - Debt Service'!W$28/12,0)),"-")</f>
        <v>0</v>
      </c>
      <c r="AA367" s="359">
        <f>IFERROR(IF(-SUM(AA$21:AA366)+AA$16&lt;0.000001,0,IF($C367&gt;='H-32A-WP06 - Debt Service'!Y$25,'H-32A-WP06 - Debt Service'!X$28/12,0)),"-")</f>
        <v>0</v>
      </c>
      <c r="AB367" s="359">
        <f>IFERROR(IF(-SUM(AB$21:AB366)+AB$16&lt;0.000001,0,IF($C367&gt;='H-32A-WP06 - Debt Service'!Y$25,'H-32A-WP06 - Debt Service'!Y$28/12,0)),"-")</f>
        <v>0</v>
      </c>
      <c r="AC367" s="359">
        <f>IFERROR(IF(-SUM(AC$21:AC366)+AC$16&lt;0.000001,0,IF($C367&gt;='H-32A-WP06 - Debt Service'!Z$25,'H-32A-WP06 - Debt Service'!Z$28/12,0)),"-")</f>
        <v>0</v>
      </c>
      <c r="AD367" s="359">
        <f>IFERROR(IF(-SUM(AD$21:AD366)+AD$16&lt;0.000001,0,IF($C367&gt;='H-32A-WP06 - Debt Service'!AB$25,'H-32A-WP06 - Debt Service'!AA$28/12,0)),"-")</f>
        <v>0</v>
      </c>
      <c r="AE367" s="359">
        <f>IFERROR(IF(-SUM(AE$21:AE366)+AE$16&lt;0.000001,0,IF($C367&gt;='H-32A-WP06 - Debt Service'!AC$25,'H-32A-WP06 - Debt Service'!AB$28/12,0)),"-")</f>
        <v>0</v>
      </c>
      <c r="AF367" s="359">
        <f>IFERROR(IF(-SUM(AF$21:AF366)+AF$16&lt;0.000001,0,IF($C367&gt;='H-32A-WP06 - Debt Service'!AD$25,'H-32A-WP06 - Debt Service'!AC$28/12,0)),"-")</f>
        <v>0</v>
      </c>
    </row>
    <row r="368" spans="2:32">
      <c r="B368" s="351">
        <f t="shared" si="21"/>
        <v>2047</v>
      </c>
      <c r="C368" s="368">
        <f t="shared" si="23"/>
        <v>54027</v>
      </c>
      <c r="D368" s="368"/>
      <c r="E368" s="359">
        <f>IFERROR(IF(-SUM(E$33:E367)+E$16&lt;0.000001,0,IF($C368&gt;='H-32A-WP06 - Debt Service'!C$25,'H-32A-WP06 - Debt Service'!C$28/12,0)),"-")</f>
        <v>0</v>
      </c>
      <c r="F368" s="359">
        <f>IFERROR(IF(-SUM(F$33:F367)+F$16&lt;0.000001,0,IF($C368&gt;='H-32A-WP06 - Debt Service'!D$25,'H-32A-WP06 - Debt Service'!D$28/12,0)),"-")</f>
        <v>0</v>
      </c>
      <c r="G368" s="359">
        <f>IFERROR(IF(-SUM(G$33:G367)+G$16&lt;0.000001,0,IF($C368&gt;='H-32A-WP06 - Debt Service'!E$25,'H-32A-WP06 - Debt Service'!E$28/12,0)),"-")</f>
        <v>0</v>
      </c>
      <c r="H368" s="359">
        <f>IFERROR(IF(-SUM(H$21:H367)+H$16&lt;0.000001,0,IF($C368&gt;='H-32A-WP06 - Debt Service'!F$25,'H-32A-WP06 - Debt Service'!F$28/12,0)),"-")</f>
        <v>0</v>
      </c>
      <c r="I368" s="359">
        <f>IFERROR(IF(-SUM(I$21:I367)+I$16&lt;0.000001,0,IF($C368&gt;='H-32A-WP06 - Debt Service'!G$25,'H-32A-WP06 - Debt Service'!G$28/12,0)),"-")</f>
        <v>0</v>
      </c>
      <c r="J368" s="359">
        <f>IFERROR(IF(-SUM(J$21:J367)+J$16&lt;0.000001,0,IF($C368&gt;='H-32A-WP06 - Debt Service'!H$25,'H-32A-WP06 - Debt Service'!H$28/12,0)),"-")</f>
        <v>0</v>
      </c>
      <c r="K368" s="359">
        <f>IFERROR(IF(-SUM(K$21:K367)+K$16&lt;0.000001,0,IF($C368&gt;='H-32A-WP06 - Debt Service'!I$25,'H-32A-WP06 - Debt Service'!I$28/12,0)),"-")</f>
        <v>0</v>
      </c>
      <c r="L368" s="359">
        <f>IFERROR(IF(-SUM(L$21:L367)+L$16&lt;0.000001,0,IF($C368&gt;='H-32A-WP06 - Debt Service'!J$25,'H-32A-WP06 - Debt Service'!J$28/12,0)),"-")</f>
        <v>0</v>
      </c>
      <c r="M368" s="359">
        <f>IFERROR(IF(-SUM(M$21:M367)+M$16&lt;0.000001,0,IF($C368&gt;='H-32A-WP06 - Debt Service'!K$25,'H-32A-WP06 - Debt Service'!K$28/12,0)),"-")</f>
        <v>0</v>
      </c>
      <c r="N368" s="359">
        <f>IFERROR(IF(-SUM(N$21:N367)+N$16&lt;0.000001,0,IF($C368&gt;='H-32A-WP06 - Debt Service'!L$25,'H-32A-WP06 - Debt Service'!L$28/12,0)),"-")</f>
        <v>0</v>
      </c>
      <c r="O368" s="359">
        <f>IFERROR(IF(-SUM(O$21:O367)+O$16&lt;0.000001,0,IF($C368&gt;='H-32A-WP06 - Debt Service'!M$25,'H-32A-WP06 - Debt Service'!M$28/12,0)),"-")</f>
        <v>0</v>
      </c>
      <c r="P368" s="359">
        <f>IFERROR(IF(-SUM(P$21:P367)+P$16&lt;0.000001,0,IF($C368&gt;='H-32A-WP06 - Debt Service'!N$25,'H-32A-WP06 - Debt Service'!N$28/12,0)),"-")</f>
        <v>0</v>
      </c>
      <c r="Q368" s="449"/>
      <c r="R368" s="351">
        <f t="shared" si="22"/>
        <v>2047</v>
      </c>
      <c r="S368" s="368">
        <f t="shared" si="24"/>
        <v>54027</v>
      </c>
      <c r="T368" s="368"/>
      <c r="U368" s="359">
        <f>IFERROR(IF(-SUM(U$33:U367)+U$16&lt;0.000001,0,IF($C368&gt;='H-32A-WP06 - Debt Service'!R$25,'H-32A-WP06 - Debt Service'!R$28/12,0)),"-")</f>
        <v>0</v>
      </c>
      <c r="V368" s="359">
        <f>IFERROR(IF(-SUM(V$21:V367)+V$16&lt;0.000001,0,IF($C368&gt;='H-32A-WP06 - Debt Service'!S$25,'H-32A-WP06 - Debt Service'!S$28/12,0)),"-")</f>
        <v>0</v>
      </c>
      <c r="W368" s="359">
        <f>IFERROR(IF(-SUM(W$21:W367)+W$16&lt;0.000001,0,IF($C368&gt;='H-32A-WP06 - Debt Service'!T$25,'H-32A-WP06 - Debt Service'!T$28/12,0)),"-")</f>
        <v>0</v>
      </c>
      <c r="X368" s="359">
        <f>IFERROR(IF(-SUM(X$21:X367)+X$16&lt;0.000001,0,IF($C368&gt;='H-32A-WP06 - Debt Service'!U$25,'H-32A-WP06 - Debt Service'!U$28/12,0)),"-")</f>
        <v>0</v>
      </c>
      <c r="Y368" s="359">
        <f>IFERROR(IF(-SUM(Y$21:Y367)+Y$16&lt;0.000001,0,IF($C368&gt;='H-32A-WP06 - Debt Service'!W$25,'H-32A-WP06 - Debt Service'!V$28/12,0)),"-")</f>
        <v>0</v>
      </c>
      <c r="Z368" s="359">
        <f>IFERROR(IF(-SUM(Z$21:Z367)+Z$16&lt;0.000001,0,IF($C368&gt;='H-32A-WP06 - Debt Service'!W$25,'H-32A-WP06 - Debt Service'!W$28/12,0)),"-")</f>
        <v>0</v>
      </c>
      <c r="AA368" s="359">
        <f>IFERROR(IF(-SUM(AA$21:AA367)+AA$16&lt;0.000001,0,IF($C368&gt;='H-32A-WP06 - Debt Service'!Y$25,'H-32A-WP06 - Debt Service'!X$28/12,0)),"-")</f>
        <v>0</v>
      </c>
      <c r="AB368" s="359">
        <f>IFERROR(IF(-SUM(AB$21:AB367)+AB$16&lt;0.000001,0,IF($C368&gt;='H-32A-WP06 - Debt Service'!Y$25,'H-32A-WP06 - Debt Service'!Y$28/12,0)),"-")</f>
        <v>0</v>
      </c>
      <c r="AC368" s="359">
        <f>IFERROR(IF(-SUM(AC$21:AC367)+AC$16&lt;0.000001,0,IF($C368&gt;='H-32A-WP06 - Debt Service'!Z$25,'H-32A-WP06 - Debt Service'!Z$28/12,0)),"-")</f>
        <v>0</v>
      </c>
      <c r="AD368" s="359">
        <f>IFERROR(IF(-SUM(AD$21:AD367)+AD$16&lt;0.000001,0,IF($C368&gt;='H-32A-WP06 - Debt Service'!AB$25,'H-32A-WP06 - Debt Service'!AA$28/12,0)),"-")</f>
        <v>0</v>
      </c>
      <c r="AE368" s="359">
        <f>IFERROR(IF(-SUM(AE$21:AE367)+AE$16&lt;0.000001,0,IF($C368&gt;='H-32A-WP06 - Debt Service'!AC$25,'H-32A-WP06 - Debt Service'!AB$28/12,0)),"-")</f>
        <v>0</v>
      </c>
      <c r="AF368" s="359">
        <f>IFERROR(IF(-SUM(AF$21:AF367)+AF$16&lt;0.000001,0,IF($C368&gt;='H-32A-WP06 - Debt Service'!AD$25,'H-32A-WP06 - Debt Service'!AC$28/12,0)),"-")</f>
        <v>0</v>
      </c>
    </row>
    <row r="369" spans="2:32">
      <c r="B369" s="351">
        <f t="shared" si="21"/>
        <v>2048</v>
      </c>
      <c r="C369" s="368">
        <f t="shared" si="23"/>
        <v>54058</v>
      </c>
      <c r="D369" s="368"/>
      <c r="E369" s="359">
        <f>IFERROR(IF(-SUM(E$33:E368)+E$16&lt;0.000001,0,IF($C369&gt;='H-32A-WP06 - Debt Service'!C$25,'H-32A-WP06 - Debt Service'!C$28/12,0)),"-")</f>
        <v>0</v>
      </c>
      <c r="F369" s="359">
        <f>IFERROR(IF(-SUM(F$33:F368)+F$16&lt;0.000001,0,IF($C369&gt;='H-32A-WP06 - Debt Service'!D$25,'H-32A-WP06 - Debt Service'!D$28/12,0)),"-")</f>
        <v>0</v>
      </c>
      <c r="G369" s="359">
        <f>IFERROR(IF(-SUM(G$33:G368)+G$16&lt;0.000001,0,IF($C369&gt;='H-32A-WP06 - Debt Service'!E$25,'H-32A-WP06 - Debt Service'!E$28/12,0)),"-")</f>
        <v>0</v>
      </c>
      <c r="H369" s="359">
        <f>IFERROR(IF(-SUM(H$21:H368)+H$16&lt;0.000001,0,IF($C369&gt;='H-32A-WP06 - Debt Service'!F$25,'H-32A-WP06 - Debt Service'!F$28/12,0)),"-")</f>
        <v>0</v>
      </c>
      <c r="I369" s="359">
        <f>IFERROR(IF(-SUM(I$21:I368)+I$16&lt;0.000001,0,IF($C369&gt;='H-32A-WP06 - Debt Service'!G$25,'H-32A-WP06 - Debt Service'!G$28/12,0)),"-")</f>
        <v>0</v>
      </c>
      <c r="J369" s="359">
        <f>IFERROR(IF(-SUM(J$21:J368)+J$16&lt;0.000001,0,IF($C369&gt;='H-32A-WP06 - Debt Service'!H$25,'H-32A-WP06 - Debt Service'!H$28/12,0)),"-")</f>
        <v>0</v>
      </c>
      <c r="K369" s="359">
        <f>IFERROR(IF(-SUM(K$21:K368)+K$16&lt;0.000001,0,IF($C369&gt;='H-32A-WP06 - Debt Service'!I$25,'H-32A-WP06 - Debt Service'!I$28/12,0)),"-")</f>
        <v>0</v>
      </c>
      <c r="L369" s="359">
        <f>IFERROR(IF(-SUM(L$21:L368)+L$16&lt;0.000001,0,IF($C369&gt;='H-32A-WP06 - Debt Service'!J$25,'H-32A-WP06 - Debt Service'!J$28/12,0)),"-")</f>
        <v>0</v>
      </c>
      <c r="M369" s="359">
        <f>IFERROR(IF(-SUM(M$21:M368)+M$16&lt;0.000001,0,IF($C369&gt;='H-32A-WP06 - Debt Service'!K$25,'H-32A-WP06 - Debt Service'!K$28/12,0)),"-")</f>
        <v>0</v>
      </c>
      <c r="N369" s="359">
        <f>IFERROR(IF(-SUM(N$21:N368)+N$16&lt;0.000001,0,IF($C369&gt;='H-32A-WP06 - Debt Service'!L$25,'H-32A-WP06 - Debt Service'!L$28/12,0)),"-")</f>
        <v>0</v>
      </c>
      <c r="O369" s="359">
        <f>IFERROR(IF(-SUM(O$21:O368)+O$16&lt;0.000001,0,IF($C369&gt;='H-32A-WP06 - Debt Service'!M$25,'H-32A-WP06 - Debt Service'!M$28/12,0)),"-")</f>
        <v>0</v>
      </c>
      <c r="P369" s="359">
        <f>IFERROR(IF(-SUM(P$21:P368)+P$16&lt;0.000001,0,IF($C369&gt;='H-32A-WP06 - Debt Service'!N$25,'H-32A-WP06 - Debt Service'!N$28/12,0)),"-")</f>
        <v>0</v>
      </c>
      <c r="Q369" s="449"/>
      <c r="R369" s="351">
        <f t="shared" si="22"/>
        <v>2048</v>
      </c>
      <c r="S369" s="368">
        <f t="shared" si="24"/>
        <v>54058</v>
      </c>
      <c r="T369" s="368"/>
      <c r="U369" s="359">
        <f>IFERROR(IF(-SUM(U$33:U368)+U$16&lt;0.000001,0,IF($C369&gt;='H-32A-WP06 - Debt Service'!R$25,'H-32A-WP06 - Debt Service'!R$28/12,0)),"-")</f>
        <v>0</v>
      </c>
      <c r="V369" s="359">
        <f>IFERROR(IF(-SUM(V$21:V368)+V$16&lt;0.000001,0,IF($C369&gt;='H-32A-WP06 - Debt Service'!S$25,'H-32A-WP06 - Debt Service'!S$28/12,0)),"-")</f>
        <v>0</v>
      </c>
      <c r="W369" s="359">
        <f>IFERROR(IF(-SUM(W$21:W368)+W$16&lt;0.000001,0,IF($C369&gt;='H-32A-WP06 - Debt Service'!T$25,'H-32A-WP06 - Debt Service'!T$28/12,0)),"-")</f>
        <v>0</v>
      </c>
      <c r="X369" s="359">
        <f>IFERROR(IF(-SUM(X$21:X368)+X$16&lt;0.000001,0,IF($C369&gt;='H-32A-WP06 - Debt Service'!U$25,'H-32A-WP06 - Debt Service'!U$28/12,0)),"-")</f>
        <v>0</v>
      </c>
      <c r="Y369" s="359">
        <f>IFERROR(IF(-SUM(Y$21:Y368)+Y$16&lt;0.000001,0,IF($C369&gt;='H-32A-WP06 - Debt Service'!W$25,'H-32A-WP06 - Debt Service'!V$28/12,0)),"-")</f>
        <v>0</v>
      </c>
      <c r="Z369" s="359">
        <f>IFERROR(IF(-SUM(Z$21:Z368)+Z$16&lt;0.000001,0,IF($C369&gt;='H-32A-WP06 - Debt Service'!W$25,'H-32A-WP06 - Debt Service'!W$28/12,0)),"-")</f>
        <v>0</v>
      </c>
      <c r="AA369" s="359">
        <f>IFERROR(IF(-SUM(AA$21:AA368)+AA$16&lt;0.000001,0,IF($C369&gt;='H-32A-WP06 - Debt Service'!Y$25,'H-32A-WP06 - Debt Service'!X$28/12,0)),"-")</f>
        <v>0</v>
      </c>
      <c r="AB369" s="359">
        <f>IFERROR(IF(-SUM(AB$21:AB368)+AB$16&lt;0.000001,0,IF($C369&gt;='H-32A-WP06 - Debt Service'!Y$25,'H-32A-WP06 - Debt Service'!Y$28/12,0)),"-")</f>
        <v>0</v>
      </c>
      <c r="AC369" s="359">
        <f>IFERROR(IF(-SUM(AC$21:AC368)+AC$16&lt;0.000001,0,IF($C369&gt;='H-32A-WP06 - Debt Service'!Z$25,'H-32A-WP06 - Debt Service'!Z$28/12,0)),"-")</f>
        <v>0</v>
      </c>
      <c r="AD369" s="359">
        <f>IFERROR(IF(-SUM(AD$21:AD368)+AD$16&lt;0.000001,0,IF($C369&gt;='H-32A-WP06 - Debt Service'!AB$25,'H-32A-WP06 - Debt Service'!AA$28/12,0)),"-")</f>
        <v>0</v>
      </c>
      <c r="AE369" s="359">
        <f>IFERROR(IF(-SUM(AE$21:AE368)+AE$16&lt;0.000001,0,IF($C369&gt;='H-32A-WP06 - Debt Service'!AC$25,'H-32A-WP06 - Debt Service'!AB$28/12,0)),"-")</f>
        <v>0</v>
      </c>
      <c r="AF369" s="359">
        <f>IFERROR(IF(-SUM(AF$21:AF368)+AF$16&lt;0.000001,0,IF($C369&gt;='H-32A-WP06 - Debt Service'!AD$25,'H-32A-WP06 - Debt Service'!AC$28/12,0)),"-")</f>
        <v>0</v>
      </c>
    </row>
    <row r="370" spans="2:32">
      <c r="B370" s="351">
        <f t="shared" si="21"/>
        <v>2048</v>
      </c>
      <c r="C370" s="368">
        <f t="shared" si="23"/>
        <v>54089</v>
      </c>
      <c r="D370" s="368"/>
      <c r="E370" s="359">
        <f>IFERROR(IF(-SUM(E$33:E369)+E$16&lt;0.000001,0,IF($C370&gt;='H-32A-WP06 - Debt Service'!C$25,'H-32A-WP06 - Debt Service'!C$28/12,0)),"-")</f>
        <v>0</v>
      </c>
      <c r="F370" s="359">
        <f>IFERROR(IF(-SUM(F$33:F369)+F$16&lt;0.000001,0,IF($C370&gt;='H-32A-WP06 - Debt Service'!D$25,'H-32A-WP06 - Debt Service'!D$28/12,0)),"-")</f>
        <v>0</v>
      </c>
      <c r="G370" s="359">
        <f>IFERROR(IF(-SUM(G$33:G369)+G$16&lt;0.000001,0,IF($C370&gt;='H-32A-WP06 - Debt Service'!E$25,'H-32A-WP06 - Debt Service'!E$28/12,0)),"-")</f>
        <v>0</v>
      </c>
      <c r="H370" s="359">
        <f>IFERROR(IF(-SUM(H$21:H369)+H$16&lt;0.000001,0,IF($C370&gt;='H-32A-WP06 - Debt Service'!F$25,'H-32A-WP06 - Debt Service'!F$28/12,0)),"-")</f>
        <v>0</v>
      </c>
      <c r="I370" s="359">
        <f>IFERROR(IF(-SUM(I$21:I369)+I$16&lt;0.000001,0,IF($C370&gt;='H-32A-WP06 - Debt Service'!G$25,'H-32A-WP06 - Debt Service'!G$28/12,0)),"-")</f>
        <v>0</v>
      </c>
      <c r="J370" s="359">
        <f>IFERROR(IF(-SUM(J$21:J369)+J$16&lt;0.000001,0,IF($C370&gt;='H-32A-WP06 - Debt Service'!H$25,'H-32A-WP06 - Debt Service'!H$28/12,0)),"-")</f>
        <v>0</v>
      </c>
      <c r="K370" s="359">
        <f>IFERROR(IF(-SUM(K$21:K369)+K$16&lt;0.000001,0,IF($C370&gt;='H-32A-WP06 - Debt Service'!I$25,'H-32A-WP06 - Debt Service'!I$28/12,0)),"-")</f>
        <v>0</v>
      </c>
      <c r="L370" s="359">
        <f>IFERROR(IF(-SUM(L$21:L369)+L$16&lt;0.000001,0,IF($C370&gt;='H-32A-WP06 - Debt Service'!J$25,'H-32A-WP06 - Debt Service'!J$28/12,0)),"-")</f>
        <v>0</v>
      </c>
      <c r="M370" s="359">
        <f>IFERROR(IF(-SUM(M$21:M369)+M$16&lt;0.000001,0,IF($C370&gt;='H-32A-WP06 - Debt Service'!K$25,'H-32A-WP06 - Debt Service'!K$28/12,0)),"-")</f>
        <v>0</v>
      </c>
      <c r="N370" s="359">
        <f>IFERROR(IF(-SUM(N$21:N369)+N$16&lt;0.000001,0,IF($C370&gt;='H-32A-WP06 - Debt Service'!L$25,'H-32A-WP06 - Debt Service'!L$28/12,0)),"-")</f>
        <v>0</v>
      </c>
      <c r="O370" s="359">
        <f>IFERROR(IF(-SUM(O$21:O369)+O$16&lt;0.000001,0,IF($C370&gt;='H-32A-WP06 - Debt Service'!M$25,'H-32A-WP06 - Debt Service'!M$28/12,0)),"-")</f>
        <v>0</v>
      </c>
      <c r="P370" s="359">
        <f>IFERROR(IF(-SUM(P$21:P369)+P$16&lt;0.000001,0,IF($C370&gt;='H-32A-WP06 - Debt Service'!N$25,'H-32A-WP06 - Debt Service'!N$28/12,0)),"-")</f>
        <v>0</v>
      </c>
      <c r="Q370" s="449"/>
      <c r="R370" s="351">
        <f t="shared" si="22"/>
        <v>2048</v>
      </c>
      <c r="S370" s="368">
        <f t="shared" si="24"/>
        <v>54089</v>
      </c>
      <c r="T370" s="368"/>
      <c r="U370" s="359">
        <f>IFERROR(IF(-SUM(U$33:U369)+U$16&lt;0.000001,0,IF($C370&gt;='H-32A-WP06 - Debt Service'!R$25,'H-32A-WP06 - Debt Service'!R$28/12,0)),"-")</f>
        <v>0</v>
      </c>
      <c r="V370" s="359">
        <f>IFERROR(IF(-SUM(V$21:V369)+V$16&lt;0.000001,0,IF($C370&gt;='H-32A-WP06 - Debt Service'!S$25,'H-32A-WP06 - Debt Service'!S$28/12,0)),"-")</f>
        <v>0</v>
      </c>
      <c r="W370" s="359">
        <f>IFERROR(IF(-SUM(W$21:W369)+W$16&lt;0.000001,0,IF($C370&gt;='H-32A-WP06 - Debt Service'!T$25,'H-32A-WP06 - Debt Service'!T$28/12,0)),"-")</f>
        <v>0</v>
      </c>
      <c r="X370" s="359">
        <f>IFERROR(IF(-SUM(X$21:X369)+X$16&lt;0.000001,0,IF($C370&gt;='H-32A-WP06 - Debt Service'!U$25,'H-32A-WP06 - Debt Service'!U$28/12,0)),"-")</f>
        <v>0</v>
      </c>
      <c r="Y370" s="359">
        <f>IFERROR(IF(-SUM(Y$21:Y369)+Y$16&lt;0.000001,0,IF($C370&gt;='H-32A-WP06 - Debt Service'!W$25,'H-32A-WP06 - Debt Service'!V$28/12,0)),"-")</f>
        <v>0</v>
      </c>
      <c r="Z370" s="359">
        <f>IFERROR(IF(-SUM(Z$21:Z369)+Z$16&lt;0.000001,0,IF($C370&gt;='H-32A-WP06 - Debt Service'!W$25,'H-32A-WP06 - Debt Service'!W$28/12,0)),"-")</f>
        <v>0</v>
      </c>
      <c r="AA370" s="359">
        <f>IFERROR(IF(-SUM(AA$21:AA369)+AA$16&lt;0.000001,0,IF($C370&gt;='H-32A-WP06 - Debt Service'!Y$25,'H-32A-WP06 - Debt Service'!X$28/12,0)),"-")</f>
        <v>0</v>
      </c>
      <c r="AB370" s="359">
        <f>IFERROR(IF(-SUM(AB$21:AB369)+AB$16&lt;0.000001,0,IF($C370&gt;='H-32A-WP06 - Debt Service'!Y$25,'H-32A-WP06 - Debt Service'!Y$28/12,0)),"-")</f>
        <v>0</v>
      </c>
      <c r="AC370" s="359">
        <f>IFERROR(IF(-SUM(AC$21:AC369)+AC$16&lt;0.000001,0,IF($C370&gt;='H-32A-WP06 - Debt Service'!Z$25,'H-32A-WP06 - Debt Service'!Z$28/12,0)),"-")</f>
        <v>0</v>
      </c>
      <c r="AD370" s="359">
        <f>IFERROR(IF(-SUM(AD$21:AD369)+AD$16&lt;0.000001,0,IF($C370&gt;='H-32A-WP06 - Debt Service'!AB$25,'H-32A-WP06 - Debt Service'!AA$28/12,0)),"-")</f>
        <v>0</v>
      </c>
      <c r="AE370" s="359">
        <f>IFERROR(IF(-SUM(AE$21:AE369)+AE$16&lt;0.000001,0,IF($C370&gt;='H-32A-WP06 - Debt Service'!AC$25,'H-32A-WP06 - Debt Service'!AB$28/12,0)),"-")</f>
        <v>0</v>
      </c>
      <c r="AF370" s="359">
        <f>IFERROR(IF(-SUM(AF$21:AF369)+AF$16&lt;0.000001,0,IF($C370&gt;='H-32A-WP06 - Debt Service'!AD$25,'H-32A-WP06 - Debt Service'!AC$28/12,0)),"-")</f>
        <v>0</v>
      </c>
    </row>
    <row r="371" spans="2:32">
      <c r="B371" s="351">
        <f t="shared" si="21"/>
        <v>2048</v>
      </c>
      <c r="C371" s="368">
        <f t="shared" si="23"/>
        <v>54118</v>
      </c>
      <c r="D371" s="368"/>
      <c r="E371" s="359">
        <f>IFERROR(IF(-SUM(E$33:E370)+E$16&lt;0.000001,0,IF($C371&gt;='H-32A-WP06 - Debt Service'!C$25,'H-32A-WP06 - Debt Service'!C$28/12,0)),"-")</f>
        <v>0</v>
      </c>
      <c r="F371" s="359">
        <f>IFERROR(IF(-SUM(F$33:F370)+F$16&lt;0.000001,0,IF($C371&gt;='H-32A-WP06 - Debt Service'!D$25,'H-32A-WP06 - Debt Service'!D$28/12,0)),"-")</f>
        <v>0</v>
      </c>
      <c r="G371" s="359">
        <f>IFERROR(IF(-SUM(G$33:G370)+G$16&lt;0.000001,0,IF($C371&gt;='H-32A-WP06 - Debt Service'!E$25,'H-32A-WP06 - Debt Service'!E$28/12,0)),"-")</f>
        <v>0</v>
      </c>
      <c r="H371" s="359">
        <f>IFERROR(IF(-SUM(H$21:H370)+H$16&lt;0.000001,0,IF($C371&gt;='H-32A-WP06 - Debt Service'!F$25,'H-32A-WP06 - Debt Service'!F$28/12,0)),"-")</f>
        <v>0</v>
      </c>
      <c r="I371" s="359">
        <f>IFERROR(IF(-SUM(I$21:I370)+I$16&lt;0.000001,0,IF($C371&gt;='H-32A-WP06 - Debt Service'!G$25,'H-32A-WP06 - Debt Service'!G$28/12,0)),"-")</f>
        <v>0</v>
      </c>
      <c r="J371" s="359">
        <f>IFERROR(IF(-SUM(J$21:J370)+J$16&lt;0.000001,0,IF($C371&gt;='H-32A-WP06 - Debt Service'!H$25,'H-32A-WP06 - Debt Service'!H$28/12,0)),"-")</f>
        <v>0</v>
      </c>
      <c r="K371" s="359">
        <f>IFERROR(IF(-SUM(K$21:K370)+K$16&lt;0.000001,0,IF($C371&gt;='H-32A-WP06 - Debt Service'!I$25,'H-32A-WP06 - Debt Service'!I$28/12,0)),"-")</f>
        <v>0</v>
      </c>
      <c r="L371" s="359">
        <f>IFERROR(IF(-SUM(L$21:L370)+L$16&lt;0.000001,0,IF($C371&gt;='H-32A-WP06 - Debt Service'!J$25,'H-32A-WP06 - Debt Service'!J$28/12,0)),"-")</f>
        <v>0</v>
      </c>
      <c r="M371" s="359">
        <f>IFERROR(IF(-SUM(M$21:M370)+M$16&lt;0.000001,0,IF($C371&gt;='H-32A-WP06 - Debt Service'!K$25,'H-32A-WP06 - Debt Service'!K$28/12,0)),"-")</f>
        <v>0</v>
      </c>
      <c r="N371" s="359">
        <f>IFERROR(IF(-SUM(N$21:N370)+N$16&lt;0.000001,0,IF($C371&gt;='H-32A-WP06 - Debt Service'!L$25,'H-32A-WP06 - Debt Service'!L$28/12,0)),"-")</f>
        <v>0</v>
      </c>
      <c r="O371" s="359">
        <f>IFERROR(IF(-SUM(O$21:O370)+O$16&lt;0.000001,0,IF($C371&gt;='H-32A-WP06 - Debt Service'!M$25,'H-32A-WP06 - Debt Service'!M$28/12,0)),"-")</f>
        <v>0</v>
      </c>
      <c r="P371" s="359">
        <f>IFERROR(IF(-SUM(P$21:P370)+P$16&lt;0.000001,0,IF($C371&gt;='H-32A-WP06 - Debt Service'!N$25,'H-32A-WP06 - Debt Service'!N$28/12,0)),"-")</f>
        <v>0</v>
      </c>
      <c r="Q371" s="449"/>
      <c r="R371" s="351">
        <f t="shared" si="22"/>
        <v>2048</v>
      </c>
      <c r="S371" s="368">
        <f t="shared" si="24"/>
        <v>54118</v>
      </c>
      <c r="T371" s="368"/>
      <c r="U371" s="359">
        <f>IFERROR(IF(-SUM(U$33:U370)+U$16&lt;0.000001,0,IF($C371&gt;='H-32A-WP06 - Debt Service'!R$25,'H-32A-WP06 - Debt Service'!R$28/12,0)),"-")</f>
        <v>0</v>
      </c>
      <c r="V371" s="359">
        <f>IFERROR(IF(-SUM(V$21:V370)+V$16&lt;0.000001,0,IF($C371&gt;='H-32A-WP06 - Debt Service'!S$25,'H-32A-WP06 - Debt Service'!S$28/12,0)),"-")</f>
        <v>0</v>
      </c>
      <c r="W371" s="359">
        <f>IFERROR(IF(-SUM(W$21:W370)+W$16&lt;0.000001,0,IF($C371&gt;='H-32A-WP06 - Debt Service'!T$25,'H-32A-WP06 - Debt Service'!T$28/12,0)),"-")</f>
        <v>0</v>
      </c>
      <c r="X371" s="359">
        <f>IFERROR(IF(-SUM(X$21:X370)+X$16&lt;0.000001,0,IF($C371&gt;='H-32A-WP06 - Debt Service'!U$25,'H-32A-WP06 - Debt Service'!U$28/12,0)),"-")</f>
        <v>0</v>
      </c>
      <c r="Y371" s="359">
        <f>IFERROR(IF(-SUM(Y$21:Y370)+Y$16&lt;0.000001,0,IF($C371&gt;='H-32A-WP06 - Debt Service'!W$25,'H-32A-WP06 - Debt Service'!V$28/12,0)),"-")</f>
        <v>0</v>
      </c>
      <c r="Z371" s="359">
        <f>IFERROR(IF(-SUM(Z$21:Z370)+Z$16&lt;0.000001,0,IF($C371&gt;='H-32A-WP06 - Debt Service'!W$25,'H-32A-WP06 - Debt Service'!W$28/12,0)),"-")</f>
        <v>0</v>
      </c>
      <c r="AA371" s="359">
        <f>IFERROR(IF(-SUM(AA$21:AA370)+AA$16&lt;0.000001,0,IF($C371&gt;='H-32A-WP06 - Debt Service'!Y$25,'H-32A-WP06 - Debt Service'!X$28/12,0)),"-")</f>
        <v>0</v>
      </c>
      <c r="AB371" s="359">
        <f>IFERROR(IF(-SUM(AB$21:AB370)+AB$16&lt;0.000001,0,IF($C371&gt;='H-32A-WP06 - Debt Service'!Y$25,'H-32A-WP06 - Debt Service'!Y$28/12,0)),"-")</f>
        <v>0</v>
      </c>
      <c r="AC371" s="359">
        <f>IFERROR(IF(-SUM(AC$21:AC370)+AC$16&lt;0.000001,0,IF($C371&gt;='H-32A-WP06 - Debt Service'!Z$25,'H-32A-WP06 - Debt Service'!Z$28/12,0)),"-")</f>
        <v>0</v>
      </c>
      <c r="AD371" s="359">
        <f>IFERROR(IF(-SUM(AD$21:AD370)+AD$16&lt;0.000001,0,IF($C371&gt;='H-32A-WP06 - Debt Service'!AB$25,'H-32A-WP06 - Debt Service'!AA$28/12,0)),"-")</f>
        <v>0</v>
      </c>
      <c r="AE371" s="359">
        <f>IFERROR(IF(-SUM(AE$21:AE370)+AE$16&lt;0.000001,0,IF($C371&gt;='H-32A-WP06 - Debt Service'!AC$25,'H-32A-WP06 - Debt Service'!AB$28/12,0)),"-")</f>
        <v>0</v>
      </c>
      <c r="AF371" s="359">
        <f>IFERROR(IF(-SUM(AF$21:AF370)+AF$16&lt;0.000001,0,IF($C371&gt;='H-32A-WP06 - Debt Service'!AD$25,'H-32A-WP06 - Debt Service'!AC$28/12,0)),"-")</f>
        <v>0</v>
      </c>
    </row>
    <row r="372" spans="2:32">
      <c r="B372" s="351">
        <f t="shared" si="21"/>
        <v>2048</v>
      </c>
      <c r="C372" s="368">
        <f t="shared" si="23"/>
        <v>54149</v>
      </c>
      <c r="D372" s="368"/>
      <c r="E372" s="359">
        <f>IFERROR(IF(-SUM(E$33:E371)+E$16&lt;0.000001,0,IF($C372&gt;='H-32A-WP06 - Debt Service'!C$25,'H-32A-WP06 - Debt Service'!C$28/12,0)),"-")</f>
        <v>0</v>
      </c>
      <c r="F372" s="359">
        <f>IFERROR(IF(-SUM(F$33:F371)+F$16&lt;0.000001,0,IF($C372&gt;='H-32A-WP06 - Debt Service'!D$25,'H-32A-WP06 - Debt Service'!D$28/12,0)),"-")</f>
        <v>0</v>
      </c>
      <c r="G372" s="359">
        <f>IFERROR(IF(-SUM(G$33:G371)+G$16&lt;0.000001,0,IF($C372&gt;='H-32A-WP06 - Debt Service'!E$25,'H-32A-WP06 - Debt Service'!E$28/12,0)),"-")</f>
        <v>0</v>
      </c>
      <c r="H372" s="359">
        <f>IFERROR(IF(-SUM(H$21:H371)+H$16&lt;0.000001,0,IF($C372&gt;='H-32A-WP06 - Debt Service'!F$25,'H-32A-WP06 - Debt Service'!F$28/12,0)),"-")</f>
        <v>0</v>
      </c>
      <c r="I372" s="359">
        <f>IFERROR(IF(-SUM(I$21:I371)+I$16&lt;0.000001,0,IF($C372&gt;='H-32A-WP06 - Debt Service'!G$25,'H-32A-WP06 - Debt Service'!G$28/12,0)),"-")</f>
        <v>0</v>
      </c>
      <c r="J372" s="359">
        <f>IFERROR(IF(-SUM(J$21:J371)+J$16&lt;0.000001,0,IF($C372&gt;='H-32A-WP06 - Debt Service'!H$25,'H-32A-WP06 - Debt Service'!H$28/12,0)),"-")</f>
        <v>0</v>
      </c>
      <c r="K372" s="359">
        <f>IFERROR(IF(-SUM(K$21:K371)+K$16&lt;0.000001,0,IF($C372&gt;='H-32A-WP06 - Debt Service'!I$25,'H-32A-WP06 - Debt Service'!I$28/12,0)),"-")</f>
        <v>0</v>
      </c>
      <c r="L372" s="359">
        <f>IFERROR(IF(-SUM(L$21:L371)+L$16&lt;0.000001,0,IF($C372&gt;='H-32A-WP06 - Debt Service'!J$25,'H-32A-WP06 - Debt Service'!J$28/12,0)),"-")</f>
        <v>0</v>
      </c>
      <c r="M372" s="359">
        <f>IFERROR(IF(-SUM(M$21:M371)+M$16&lt;0.000001,0,IF($C372&gt;='H-32A-WP06 - Debt Service'!K$25,'H-32A-WP06 - Debt Service'!K$28/12,0)),"-")</f>
        <v>0</v>
      </c>
      <c r="N372" s="359">
        <f>IFERROR(IF(-SUM(N$21:N371)+N$16&lt;0.000001,0,IF($C372&gt;='H-32A-WP06 - Debt Service'!L$25,'H-32A-WP06 - Debt Service'!L$28/12,0)),"-")</f>
        <v>0</v>
      </c>
      <c r="O372" s="359">
        <f>IFERROR(IF(-SUM(O$21:O371)+O$16&lt;0.000001,0,IF($C372&gt;='H-32A-WP06 - Debt Service'!M$25,'H-32A-WP06 - Debt Service'!M$28/12,0)),"-")</f>
        <v>0</v>
      </c>
      <c r="P372" s="359">
        <f>IFERROR(IF(-SUM(P$21:P371)+P$16&lt;0.000001,0,IF($C372&gt;='H-32A-WP06 - Debt Service'!N$25,'H-32A-WP06 - Debt Service'!N$28/12,0)),"-")</f>
        <v>0</v>
      </c>
      <c r="Q372" s="449"/>
      <c r="R372" s="351">
        <f t="shared" si="22"/>
        <v>2048</v>
      </c>
      <c r="S372" s="368">
        <f t="shared" si="24"/>
        <v>54149</v>
      </c>
      <c r="T372" s="368"/>
      <c r="U372" s="359">
        <f>IFERROR(IF(-SUM(U$33:U371)+U$16&lt;0.000001,0,IF($C372&gt;='H-32A-WP06 - Debt Service'!R$25,'H-32A-WP06 - Debt Service'!R$28/12,0)),"-")</f>
        <v>0</v>
      </c>
      <c r="V372" s="359">
        <f>IFERROR(IF(-SUM(V$21:V371)+V$16&lt;0.000001,0,IF($C372&gt;='H-32A-WP06 - Debt Service'!S$25,'H-32A-WP06 - Debt Service'!S$28/12,0)),"-")</f>
        <v>0</v>
      </c>
      <c r="W372" s="359">
        <f>IFERROR(IF(-SUM(W$21:W371)+W$16&lt;0.000001,0,IF($C372&gt;='H-32A-WP06 - Debt Service'!T$25,'H-32A-WP06 - Debt Service'!T$28/12,0)),"-")</f>
        <v>0</v>
      </c>
      <c r="X372" s="359">
        <f>IFERROR(IF(-SUM(X$21:X371)+X$16&lt;0.000001,0,IF($C372&gt;='H-32A-WP06 - Debt Service'!U$25,'H-32A-WP06 - Debt Service'!U$28/12,0)),"-")</f>
        <v>0</v>
      </c>
      <c r="Y372" s="359">
        <f>IFERROR(IF(-SUM(Y$21:Y371)+Y$16&lt;0.000001,0,IF($C372&gt;='H-32A-WP06 - Debt Service'!W$25,'H-32A-WP06 - Debt Service'!V$28/12,0)),"-")</f>
        <v>0</v>
      </c>
      <c r="Z372" s="359">
        <f>IFERROR(IF(-SUM(Z$21:Z371)+Z$16&lt;0.000001,0,IF($C372&gt;='H-32A-WP06 - Debt Service'!W$25,'H-32A-WP06 - Debt Service'!W$28/12,0)),"-")</f>
        <v>0</v>
      </c>
      <c r="AA372" s="359">
        <f>IFERROR(IF(-SUM(AA$21:AA371)+AA$16&lt;0.000001,0,IF($C372&gt;='H-32A-WP06 - Debt Service'!Y$25,'H-32A-WP06 - Debt Service'!X$28/12,0)),"-")</f>
        <v>0</v>
      </c>
      <c r="AB372" s="359">
        <f>IFERROR(IF(-SUM(AB$21:AB371)+AB$16&lt;0.000001,0,IF($C372&gt;='H-32A-WP06 - Debt Service'!Y$25,'H-32A-WP06 - Debt Service'!Y$28/12,0)),"-")</f>
        <v>0</v>
      </c>
      <c r="AC372" s="359">
        <f>IFERROR(IF(-SUM(AC$21:AC371)+AC$16&lt;0.000001,0,IF($C372&gt;='H-32A-WP06 - Debt Service'!Z$25,'H-32A-WP06 - Debt Service'!Z$28/12,0)),"-")</f>
        <v>0</v>
      </c>
      <c r="AD372" s="359">
        <f>IFERROR(IF(-SUM(AD$21:AD371)+AD$16&lt;0.000001,0,IF($C372&gt;='H-32A-WP06 - Debt Service'!AB$25,'H-32A-WP06 - Debt Service'!AA$28/12,0)),"-")</f>
        <v>0</v>
      </c>
      <c r="AE372" s="359">
        <f>IFERROR(IF(-SUM(AE$21:AE371)+AE$16&lt;0.000001,0,IF($C372&gt;='H-32A-WP06 - Debt Service'!AC$25,'H-32A-WP06 - Debt Service'!AB$28/12,0)),"-")</f>
        <v>0</v>
      </c>
      <c r="AF372" s="359">
        <f>IFERROR(IF(-SUM(AF$21:AF371)+AF$16&lt;0.000001,0,IF($C372&gt;='H-32A-WP06 - Debt Service'!AD$25,'H-32A-WP06 - Debt Service'!AC$28/12,0)),"-")</f>
        <v>0</v>
      </c>
    </row>
    <row r="373" spans="2:32">
      <c r="B373" s="351">
        <f t="shared" si="21"/>
        <v>2048</v>
      </c>
      <c r="C373" s="368">
        <f t="shared" si="23"/>
        <v>54179</v>
      </c>
      <c r="D373" s="368"/>
      <c r="E373" s="359">
        <f>IFERROR(IF(-SUM(E$33:E372)+E$16&lt;0.000001,0,IF($C373&gt;='H-32A-WP06 - Debt Service'!C$25,'H-32A-WP06 - Debt Service'!C$28/12,0)),"-")</f>
        <v>0</v>
      </c>
      <c r="F373" s="359">
        <f>IFERROR(IF(-SUM(F$33:F372)+F$16&lt;0.000001,0,IF($C373&gt;='H-32A-WP06 - Debt Service'!D$25,'H-32A-WP06 - Debt Service'!D$28/12,0)),"-")</f>
        <v>0</v>
      </c>
      <c r="G373" s="359">
        <f>IFERROR(IF(-SUM(G$33:G372)+G$16&lt;0.000001,0,IF($C373&gt;='H-32A-WP06 - Debt Service'!E$25,'H-32A-WP06 - Debt Service'!E$28/12,0)),"-")</f>
        <v>0</v>
      </c>
      <c r="H373" s="359">
        <f>IFERROR(IF(-SUM(H$21:H372)+H$16&lt;0.000001,0,IF($C373&gt;='H-32A-WP06 - Debt Service'!F$25,'H-32A-WP06 - Debt Service'!F$28/12,0)),"-")</f>
        <v>0</v>
      </c>
      <c r="I373" s="359">
        <f>IFERROR(IF(-SUM(I$21:I372)+I$16&lt;0.000001,0,IF($C373&gt;='H-32A-WP06 - Debt Service'!G$25,'H-32A-WP06 - Debt Service'!G$28/12,0)),"-")</f>
        <v>0</v>
      </c>
      <c r="J373" s="359">
        <f>IFERROR(IF(-SUM(J$21:J372)+J$16&lt;0.000001,0,IF($C373&gt;='H-32A-WP06 - Debt Service'!H$25,'H-32A-WP06 - Debt Service'!H$28/12,0)),"-")</f>
        <v>0</v>
      </c>
      <c r="K373" s="359">
        <f>IFERROR(IF(-SUM(K$21:K372)+K$16&lt;0.000001,0,IF($C373&gt;='H-32A-WP06 - Debt Service'!I$25,'H-32A-WP06 - Debt Service'!I$28/12,0)),"-")</f>
        <v>0</v>
      </c>
      <c r="L373" s="359">
        <f>IFERROR(IF(-SUM(L$21:L372)+L$16&lt;0.000001,0,IF($C373&gt;='H-32A-WP06 - Debt Service'!J$25,'H-32A-WP06 - Debt Service'!J$28/12,0)),"-")</f>
        <v>0</v>
      </c>
      <c r="M373" s="359">
        <f>IFERROR(IF(-SUM(M$21:M372)+M$16&lt;0.000001,0,IF($C373&gt;='H-32A-WP06 - Debt Service'!K$25,'H-32A-WP06 - Debt Service'!K$28/12,0)),"-")</f>
        <v>0</v>
      </c>
      <c r="N373" s="359">
        <f>IFERROR(IF(-SUM(N$21:N372)+N$16&lt;0.000001,0,IF($C373&gt;='H-32A-WP06 - Debt Service'!L$25,'H-32A-WP06 - Debt Service'!L$28/12,0)),"-")</f>
        <v>0</v>
      </c>
      <c r="O373" s="359">
        <f>IFERROR(IF(-SUM(O$21:O372)+O$16&lt;0.000001,0,IF($C373&gt;='H-32A-WP06 - Debt Service'!M$25,'H-32A-WP06 - Debt Service'!M$28/12,0)),"-")</f>
        <v>0</v>
      </c>
      <c r="P373" s="359">
        <f>IFERROR(IF(-SUM(P$21:P372)+P$16&lt;0.000001,0,IF($C373&gt;='H-32A-WP06 - Debt Service'!N$25,'H-32A-WP06 - Debt Service'!N$28/12,0)),"-")</f>
        <v>0</v>
      </c>
      <c r="Q373" s="449"/>
      <c r="R373" s="351">
        <f t="shared" si="22"/>
        <v>2048</v>
      </c>
      <c r="S373" s="368">
        <f t="shared" si="24"/>
        <v>54179</v>
      </c>
      <c r="T373" s="368"/>
      <c r="U373" s="359">
        <f>IFERROR(IF(-SUM(U$33:U372)+U$16&lt;0.000001,0,IF($C373&gt;='H-32A-WP06 - Debt Service'!R$25,'H-32A-WP06 - Debt Service'!R$28/12,0)),"-")</f>
        <v>0</v>
      </c>
      <c r="V373" s="359">
        <f>IFERROR(IF(-SUM(V$21:V372)+V$16&lt;0.000001,0,IF($C373&gt;='H-32A-WP06 - Debt Service'!S$25,'H-32A-WP06 - Debt Service'!S$28/12,0)),"-")</f>
        <v>0</v>
      </c>
      <c r="W373" s="359">
        <f>IFERROR(IF(-SUM(W$21:W372)+W$16&lt;0.000001,0,IF($C373&gt;='H-32A-WP06 - Debt Service'!T$25,'H-32A-WP06 - Debt Service'!T$28/12,0)),"-")</f>
        <v>0</v>
      </c>
      <c r="X373" s="359">
        <f>IFERROR(IF(-SUM(X$21:X372)+X$16&lt;0.000001,0,IF($C373&gt;='H-32A-WP06 - Debt Service'!U$25,'H-32A-WP06 - Debt Service'!U$28/12,0)),"-")</f>
        <v>0</v>
      </c>
      <c r="Y373" s="359">
        <f>IFERROR(IF(-SUM(Y$21:Y372)+Y$16&lt;0.000001,0,IF($C373&gt;='H-32A-WP06 - Debt Service'!W$25,'H-32A-WP06 - Debt Service'!V$28/12,0)),"-")</f>
        <v>0</v>
      </c>
      <c r="Z373" s="359">
        <f>IFERROR(IF(-SUM(Z$21:Z372)+Z$16&lt;0.000001,0,IF($C373&gt;='H-32A-WP06 - Debt Service'!W$25,'H-32A-WP06 - Debt Service'!W$28/12,0)),"-")</f>
        <v>0</v>
      </c>
      <c r="AA373" s="359">
        <f>IFERROR(IF(-SUM(AA$21:AA372)+AA$16&lt;0.000001,0,IF($C373&gt;='H-32A-WP06 - Debt Service'!Y$25,'H-32A-WP06 - Debt Service'!X$28/12,0)),"-")</f>
        <v>0</v>
      </c>
      <c r="AB373" s="359">
        <f>IFERROR(IF(-SUM(AB$21:AB372)+AB$16&lt;0.000001,0,IF($C373&gt;='H-32A-WP06 - Debt Service'!Y$25,'H-32A-WP06 - Debt Service'!Y$28/12,0)),"-")</f>
        <v>0</v>
      </c>
      <c r="AC373" s="359">
        <f>IFERROR(IF(-SUM(AC$21:AC372)+AC$16&lt;0.000001,0,IF($C373&gt;='H-32A-WP06 - Debt Service'!Z$25,'H-32A-WP06 - Debt Service'!Z$28/12,0)),"-")</f>
        <v>0</v>
      </c>
      <c r="AD373" s="359">
        <f>IFERROR(IF(-SUM(AD$21:AD372)+AD$16&lt;0.000001,0,IF($C373&gt;='H-32A-WP06 - Debt Service'!AB$25,'H-32A-WP06 - Debt Service'!AA$28/12,0)),"-")</f>
        <v>0</v>
      </c>
      <c r="AE373" s="359">
        <f>IFERROR(IF(-SUM(AE$21:AE372)+AE$16&lt;0.000001,0,IF($C373&gt;='H-32A-WP06 - Debt Service'!AC$25,'H-32A-WP06 - Debt Service'!AB$28/12,0)),"-")</f>
        <v>0</v>
      </c>
      <c r="AF373" s="359">
        <f>IFERROR(IF(-SUM(AF$21:AF372)+AF$16&lt;0.000001,0,IF($C373&gt;='H-32A-WP06 - Debt Service'!AD$25,'H-32A-WP06 - Debt Service'!AC$28/12,0)),"-")</f>
        <v>0</v>
      </c>
    </row>
    <row r="374" spans="2:32">
      <c r="B374" s="351">
        <f t="shared" si="21"/>
        <v>2048</v>
      </c>
      <c r="C374" s="368">
        <f t="shared" si="23"/>
        <v>54210</v>
      </c>
      <c r="D374" s="368"/>
      <c r="E374" s="359">
        <f>IFERROR(IF(-SUM(E$33:E373)+E$16&lt;0.000001,0,IF($C374&gt;='H-32A-WP06 - Debt Service'!C$25,'H-32A-WP06 - Debt Service'!C$28/12,0)),"-")</f>
        <v>0</v>
      </c>
      <c r="F374" s="359">
        <f>IFERROR(IF(-SUM(F$33:F373)+F$16&lt;0.000001,0,IF($C374&gt;='H-32A-WP06 - Debt Service'!D$25,'H-32A-WP06 - Debt Service'!D$28/12,0)),"-")</f>
        <v>0</v>
      </c>
      <c r="G374" s="359">
        <f>IFERROR(IF(-SUM(G$33:G373)+G$16&lt;0.000001,0,IF($C374&gt;='H-32A-WP06 - Debt Service'!E$25,'H-32A-WP06 - Debt Service'!E$28/12,0)),"-")</f>
        <v>0</v>
      </c>
      <c r="H374" s="359">
        <f>IFERROR(IF(-SUM(H$21:H373)+H$16&lt;0.000001,0,IF($C374&gt;='H-32A-WP06 - Debt Service'!F$25,'H-32A-WP06 - Debt Service'!F$28/12,0)),"-")</f>
        <v>0</v>
      </c>
      <c r="I374" s="359">
        <f>IFERROR(IF(-SUM(I$21:I373)+I$16&lt;0.000001,0,IF($C374&gt;='H-32A-WP06 - Debt Service'!G$25,'H-32A-WP06 - Debt Service'!G$28/12,0)),"-")</f>
        <v>0</v>
      </c>
      <c r="J374" s="359">
        <f>IFERROR(IF(-SUM(J$21:J373)+J$16&lt;0.000001,0,IF($C374&gt;='H-32A-WP06 - Debt Service'!H$25,'H-32A-WP06 - Debt Service'!H$28/12,0)),"-")</f>
        <v>0</v>
      </c>
      <c r="K374" s="359">
        <f>IFERROR(IF(-SUM(K$21:K373)+K$16&lt;0.000001,0,IF($C374&gt;='H-32A-WP06 - Debt Service'!I$25,'H-32A-WP06 - Debt Service'!I$28/12,0)),"-")</f>
        <v>0</v>
      </c>
      <c r="L374" s="359">
        <f>IFERROR(IF(-SUM(L$21:L373)+L$16&lt;0.000001,0,IF($C374&gt;='H-32A-WP06 - Debt Service'!J$25,'H-32A-WP06 - Debt Service'!J$28/12,0)),"-")</f>
        <v>0</v>
      </c>
      <c r="M374" s="359">
        <f>IFERROR(IF(-SUM(M$21:M373)+M$16&lt;0.000001,0,IF($C374&gt;='H-32A-WP06 - Debt Service'!K$25,'H-32A-WP06 - Debt Service'!K$28/12,0)),"-")</f>
        <v>0</v>
      </c>
      <c r="N374" s="359">
        <f>IFERROR(IF(-SUM(N$21:N373)+N$16&lt;0.000001,0,IF($C374&gt;='H-32A-WP06 - Debt Service'!L$25,'H-32A-WP06 - Debt Service'!L$28/12,0)),"-")</f>
        <v>0</v>
      </c>
      <c r="O374" s="359">
        <f>IFERROR(IF(-SUM(O$21:O373)+O$16&lt;0.000001,0,IF($C374&gt;='H-32A-WP06 - Debt Service'!M$25,'H-32A-WP06 - Debt Service'!M$28/12,0)),"-")</f>
        <v>0</v>
      </c>
      <c r="P374" s="359">
        <f>IFERROR(IF(-SUM(P$21:P373)+P$16&lt;0.000001,0,IF($C374&gt;='H-32A-WP06 - Debt Service'!N$25,'H-32A-WP06 - Debt Service'!N$28/12,0)),"-")</f>
        <v>0</v>
      </c>
      <c r="Q374" s="449"/>
      <c r="R374" s="351">
        <f t="shared" si="22"/>
        <v>2048</v>
      </c>
      <c r="S374" s="368">
        <f t="shared" si="24"/>
        <v>54210</v>
      </c>
      <c r="T374" s="368"/>
      <c r="U374" s="359">
        <f>IFERROR(IF(-SUM(U$33:U373)+U$16&lt;0.000001,0,IF($C374&gt;='H-32A-WP06 - Debt Service'!R$25,'H-32A-WP06 - Debt Service'!R$28/12,0)),"-")</f>
        <v>0</v>
      </c>
      <c r="V374" s="359">
        <f>IFERROR(IF(-SUM(V$21:V373)+V$16&lt;0.000001,0,IF($C374&gt;='H-32A-WP06 - Debt Service'!S$25,'H-32A-WP06 - Debt Service'!S$28/12,0)),"-")</f>
        <v>0</v>
      </c>
      <c r="W374" s="359">
        <f>IFERROR(IF(-SUM(W$21:W373)+W$16&lt;0.000001,0,IF($C374&gt;='H-32A-WP06 - Debt Service'!T$25,'H-32A-WP06 - Debt Service'!T$28/12,0)),"-")</f>
        <v>0</v>
      </c>
      <c r="X374" s="359">
        <f>IFERROR(IF(-SUM(X$21:X373)+X$16&lt;0.000001,0,IF($C374&gt;='H-32A-WP06 - Debt Service'!U$25,'H-32A-WP06 - Debt Service'!U$28/12,0)),"-")</f>
        <v>0</v>
      </c>
      <c r="Y374" s="359">
        <f>IFERROR(IF(-SUM(Y$21:Y373)+Y$16&lt;0.000001,0,IF($C374&gt;='H-32A-WP06 - Debt Service'!W$25,'H-32A-WP06 - Debt Service'!V$28/12,0)),"-")</f>
        <v>0</v>
      </c>
      <c r="Z374" s="359">
        <f>IFERROR(IF(-SUM(Z$21:Z373)+Z$16&lt;0.000001,0,IF($C374&gt;='H-32A-WP06 - Debt Service'!W$25,'H-32A-WP06 - Debt Service'!W$28/12,0)),"-")</f>
        <v>0</v>
      </c>
      <c r="AA374" s="359">
        <f>IFERROR(IF(-SUM(AA$21:AA373)+AA$16&lt;0.000001,0,IF($C374&gt;='H-32A-WP06 - Debt Service'!Y$25,'H-32A-WP06 - Debt Service'!X$28/12,0)),"-")</f>
        <v>0</v>
      </c>
      <c r="AB374" s="359">
        <f>IFERROR(IF(-SUM(AB$21:AB373)+AB$16&lt;0.000001,0,IF($C374&gt;='H-32A-WP06 - Debt Service'!Y$25,'H-32A-WP06 - Debt Service'!Y$28/12,0)),"-")</f>
        <v>0</v>
      </c>
      <c r="AC374" s="359">
        <f>IFERROR(IF(-SUM(AC$21:AC373)+AC$16&lt;0.000001,0,IF($C374&gt;='H-32A-WP06 - Debt Service'!Z$25,'H-32A-WP06 - Debt Service'!Z$28/12,0)),"-")</f>
        <v>0</v>
      </c>
      <c r="AD374" s="359">
        <f>IFERROR(IF(-SUM(AD$21:AD373)+AD$16&lt;0.000001,0,IF($C374&gt;='H-32A-WP06 - Debt Service'!AB$25,'H-32A-WP06 - Debt Service'!AA$28/12,0)),"-")</f>
        <v>0</v>
      </c>
      <c r="AE374" s="359">
        <f>IFERROR(IF(-SUM(AE$21:AE373)+AE$16&lt;0.000001,0,IF($C374&gt;='H-32A-WP06 - Debt Service'!AC$25,'H-32A-WP06 - Debt Service'!AB$28/12,0)),"-")</f>
        <v>0</v>
      </c>
      <c r="AF374" s="359">
        <f>IFERROR(IF(-SUM(AF$21:AF373)+AF$16&lt;0.000001,0,IF($C374&gt;='H-32A-WP06 - Debt Service'!AD$25,'H-32A-WP06 - Debt Service'!AC$28/12,0)),"-")</f>
        <v>0</v>
      </c>
    </row>
    <row r="375" spans="2:32">
      <c r="B375" s="351">
        <f t="shared" si="21"/>
        <v>2048</v>
      </c>
      <c r="C375" s="368">
        <f t="shared" si="23"/>
        <v>54240</v>
      </c>
      <c r="D375" s="368"/>
      <c r="E375" s="359">
        <f>IFERROR(IF(-SUM(E$33:E374)+E$16&lt;0.000001,0,IF($C375&gt;='H-32A-WP06 - Debt Service'!C$25,'H-32A-WP06 - Debt Service'!C$28/12,0)),"-")</f>
        <v>0</v>
      </c>
      <c r="F375" s="359">
        <f>IFERROR(IF(-SUM(F$33:F374)+F$16&lt;0.000001,0,IF($C375&gt;='H-32A-WP06 - Debt Service'!D$25,'H-32A-WP06 - Debt Service'!D$28/12,0)),"-")</f>
        <v>0</v>
      </c>
      <c r="G375" s="359">
        <f>IFERROR(IF(-SUM(G$33:G374)+G$16&lt;0.000001,0,IF($C375&gt;='H-32A-WP06 - Debt Service'!E$25,'H-32A-WP06 - Debt Service'!E$28/12,0)),"-")</f>
        <v>0</v>
      </c>
      <c r="H375" s="359">
        <f>IFERROR(IF(-SUM(H$21:H374)+H$16&lt;0.000001,0,IF($C375&gt;='H-32A-WP06 - Debt Service'!F$25,'H-32A-WP06 - Debt Service'!F$28/12,0)),"-")</f>
        <v>0</v>
      </c>
      <c r="I375" s="359">
        <f>IFERROR(IF(-SUM(I$21:I374)+I$16&lt;0.000001,0,IF($C375&gt;='H-32A-WP06 - Debt Service'!G$25,'H-32A-WP06 - Debt Service'!G$28/12,0)),"-")</f>
        <v>0</v>
      </c>
      <c r="J375" s="359">
        <f>IFERROR(IF(-SUM(J$21:J374)+J$16&lt;0.000001,0,IF($C375&gt;='H-32A-WP06 - Debt Service'!H$25,'H-32A-WP06 - Debt Service'!H$28/12,0)),"-")</f>
        <v>0</v>
      </c>
      <c r="K375" s="359">
        <f>IFERROR(IF(-SUM(K$21:K374)+K$16&lt;0.000001,0,IF($C375&gt;='H-32A-WP06 - Debt Service'!I$25,'H-32A-WP06 - Debt Service'!I$28/12,0)),"-")</f>
        <v>0</v>
      </c>
      <c r="L375" s="359">
        <f>IFERROR(IF(-SUM(L$21:L374)+L$16&lt;0.000001,0,IF($C375&gt;='H-32A-WP06 - Debt Service'!J$25,'H-32A-WP06 - Debt Service'!J$28/12,0)),"-")</f>
        <v>0</v>
      </c>
      <c r="M375" s="359">
        <f>IFERROR(IF(-SUM(M$21:M374)+M$16&lt;0.000001,0,IF($C375&gt;='H-32A-WP06 - Debt Service'!K$25,'H-32A-WP06 - Debt Service'!K$28/12,0)),"-")</f>
        <v>0</v>
      </c>
      <c r="N375" s="359">
        <f>IFERROR(IF(-SUM(N$21:N374)+N$16&lt;0.000001,0,IF($C375&gt;='H-32A-WP06 - Debt Service'!L$25,'H-32A-WP06 - Debt Service'!L$28/12,0)),"-")</f>
        <v>0</v>
      </c>
      <c r="O375" s="359">
        <f>IFERROR(IF(-SUM(O$21:O374)+O$16&lt;0.000001,0,IF($C375&gt;='H-32A-WP06 - Debt Service'!M$25,'H-32A-WP06 - Debt Service'!M$28/12,0)),"-")</f>
        <v>0</v>
      </c>
      <c r="P375" s="359">
        <f>IFERROR(IF(-SUM(P$21:P374)+P$16&lt;0.000001,0,IF($C375&gt;='H-32A-WP06 - Debt Service'!N$25,'H-32A-WP06 - Debt Service'!N$28/12,0)),"-")</f>
        <v>0</v>
      </c>
      <c r="Q375" s="449"/>
      <c r="R375" s="351">
        <f t="shared" si="22"/>
        <v>2048</v>
      </c>
      <c r="S375" s="368">
        <f t="shared" si="24"/>
        <v>54240</v>
      </c>
      <c r="T375" s="368"/>
      <c r="U375" s="359">
        <f>IFERROR(IF(-SUM(U$33:U374)+U$16&lt;0.000001,0,IF($C375&gt;='H-32A-WP06 - Debt Service'!R$25,'H-32A-WP06 - Debt Service'!R$28/12,0)),"-")</f>
        <v>0</v>
      </c>
      <c r="V375" s="359">
        <f>IFERROR(IF(-SUM(V$21:V374)+V$16&lt;0.000001,0,IF($C375&gt;='H-32A-WP06 - Debt Service'!S$25,'H-32A-WP06 - Debt Service'!S$28/12,0)),"-")</f>
        <v>0</v>
      </c>
      <c r="W375" s="359">
        <f>IFERROR(IF(-SUM(W$21:W374)+W$16&lt;0.000001,0,IF($C375&gt;='H-32A-WP06 - Debt Service'!T$25,'H-32A-WP06 - Debt Service'!T$28/12,0)),"-")</f>
        <v>0</v>
      </c>
      <c r="X375" s="359">
        <f>IFERROR(IF(-SUM(X$21:X374)+X$16&lt;0.000001,0,IF($C375&gt;='H-32A-WP06 - Debt Service'!U$25,'H-32A-WP06 - Debt Service'!U$28/12,0)),"-")</f>
        <v>0</v>
      </c>
      <c r="Y375" s="359">
        <f>IFERROR(IF(-SUM(Y$21:Y374)+Y$16&lt;0.000001,0,IF($C375&gt;='H-32A-WP06 - Debt Service'!W$25,'H-32A-WP06 - Debt Service'!V$28/12,0)),"-")</f>
        <v>0</v>
      </c>
      <c r="Z375" s="359">
        <f>IFERROR(IF(-SUM(Z$21:Z374)+Z$16&lt;0.000001,0,IF($C375&gt;='H-32A-WP06 - Debt Service'!W$25,'H-32A-WP06 - Debt Service'!W$28/12,0)),"-")</f>
        <v>0</v>
      </c>
      <c r="AA375" s="359">
        <f>IFERROR(IF(-SUM(AA$21:AA374)+AA$16&lt;0.000001,0,IF($C375&gt;='H-32A-WP06 - Debt Service'!Y$25,'H-32A-WP06 - Debt Service'!X$28/12,0)),"-")</f>
        <v>0</v>
      </c>
      <c r="AB375" s="359">
        <f>IFERROR(IF(-SUM(AB$21:AB374)+AB$16&lt;0.000001,0,IF($C375&gt;='H-32A-WP06 - Debt Service'!Y$25,'H-32A-WP06 - Debt Service'!Y$28/12,0)),"-")</f>
        <v>0</v>
      </c>
      <c r="AC375" s="359">
        <f>IFERROR(IF(-SUM(AC$21:AC374)+AC$16&lt;0.000001,0,IF($C375&gt;='H-32A-WP06 - Debt Service'!Z$25,'H-32A-WP06 - Debt Service'!Z$28/12,0)),"-")</f>
        <v>0</v>
      </c>
      <c r="AD375" s="359">
        <f>IFERROR(IF(-SUM(AD$21:AD374)+AD$16&lt;0.000001,0,IF($C375&gt;='H-32A-WP06 - Debt Service'!AB$25,'H-32A-WP06 - Debt Service'!AA$28/12,0)),"-")</f>
        <v>0</v>
      </c>
      <c r="AE375" s="359">
        <f>IFERROR(IF(-SUM(AE$21:AE374)+AE$16&lt;0.000001,0,IF($C375&gt;='H-32A-WP06 - Debt Service'!AC$25,'H-32A-WP06 - Debt Service'!AB$28/12,0)),"-")</f>
        <v>0</v>
      </c>
      <c r="AF375" s="359">
        <f>IFERROR(IF(-SUM(AF$21:AF374)+AF$16&lt;0.000001,0,IF($C375&gt;='H-32A-WP06 - Debt Service'!AD$25,'H-32A-WP06 - Debt Service'!AC$28/12,0)),"-")</f>
        <v>0</v>
      </c>
    </row>
    <row r="376" spans="2:32">
      <c r="B376" s="351">
        <f t="shared" si="21"/>
        <v>2048</v>
      </c>
      <c r="C376" s="368">
        <f t="shared" si="23"/>
        <v>54271</v>
      </c>
      <c r="D376" s="368"/>
      <c r="E376" s="359">
        <f>IFERROR(IF(-SUM(E$33:E375)+E$16&lt;0.000001,0,IF($C376&gt;='H-32A-WP06 - Debt Service'!C$25,'H-32A-WP06 - Debt Service'!C$28/12,0)),"-")</f>
        <v>0</v>
      </c>
      <c r="F376" s="359">
        <f>IFERROR(IF(-SUM(F$33:F375)+F$16&lt;0.000001,0,IF($C376&gt;='H-32A-WP06 - Debt Service'!D$25,'H-32A-WP06 - Debt Service'!D$28/12,0)),"-")</f>
        <v>0</v>
      </c>
      <c r="G376" s="359">
        <f>IFERROR(IF(-SUM(G$33:G375)+G$16&lt;0.000001,0,IF($C376&gt;='H-32A-WP06 - Debt Service'!E$25,'H-32A-WP06 - Debt Service'!E$28/12,0)),"-")</f>
        <v>0</v>
      </c>
      <c r="H376" s="359">
        <f>IFERROR(IF(-SUM(H$21:H375)+H$16&lt;0.000001,0,IF($C376&gt;='H-32A-WP06 - Debt Service'!F$25,'H-32A-WP06 - Debt Service'!F$28/12,0)),"-")</f>
        <v>0</v>
      </c>
      <c r="I376" s="359">
        <f>IFERROR(IF(-SUM(I$21:I375)+I$16&lt;0.000001,0,IF($C376&gt;='H-32A-WP06 - Debt Service'!G$25,'H-32A-WP06 - Debt Service'!G$28/12,0)),"-")</f>
        <v>0</v>
      </c>
      <c r="J376" s="359">
        <f>IFERROR(IF(-SUM(J$21:J375)+J$16&lt;0.000001,0,IF($C376&gt;='H-32A-WP06 - Debt Service'!H$25,'H-32A-WP06 - Debt Service'!H$28/12,0)),"-")</f>
        <v>0</v>
      </c>
      <c r="K376" s="359">
        <f>IFERROR(IF(-SUM(K$21:K375)+K$16&lt;0.000001,0,IF($C376&gt;='H-32A-WP06 - Debt Service'!I$25,'H-32A-WP06 - Debt Service'!I$28/12,0)),"-")</f>
        <v>0</v>
      </c>
      <c r="L376" s="359">
        <f>IFERROR(IF(-SUM(L$21:L375)+L$16&lt;0.000001,0,IF($C376&gt;='H-32A-WP06 - Debt Service'!J$25,'H-32A-WP06 - Debt Service'!J$28/12,0)),"-")</f>
        <v>0</v>
      </c>
      <c r="M376" s="359">
        <f>IFERROR(IF(-SUM(M$21:M375)+M$16&lt;0.000001,0,IF($C376&gt;='H-32A-WP06 - Debt Service'!K$25,'H-32A-WP06 - Debt Service'!K$28/12,0)),"-")</f>
        <v>0</v>
      </c>
      <c r="N376" s="359">
        <f>IFERROR(IF(-SUM(N$21:N375)+N$16&lt;0.000001,0,IF($C376&gt;='H-32A-WP06 - Debt Service'!L$25,'H-32A-WP06 - Debt Service'!L$28/12,0)),"-")</f>
        <v>0</v>
      </c>
      <c r="O376" s="359">
        <f>IFERROR(IF(-SUM(O$21:O375)+O$16&lt;0.000001,0,IF($C376&gt;='H-32A-WP06 - Debt Service'!M$25,'H-32A-WP06 - Debt Service'!M$28/12,0)),"-")</f>
        <v>0</v>
      </c>
      <c r="P376" s="359">
        <f>IFERROR(IF(-SUM(P$21:P375)+P$16&lt;0.000001,0,IF($C376&gt;='H-32A-WP06 - Debt Service'!N$25,'H-32A-WP06 - Debt Service'!N$28/12,0)),"-")</f>
        <v>0</v>
      </c>
      <c r="Q376" s="449"/>
      <c r="R376" s="351">
        <f t="shared" si="22"/>
        <v>2048</v>
      </c>
      <c r="S376" s="368">
        <f t="shared" si="24"/>
        <v>54271</v>
      </c>
      <c r="T376" s="368"/>
      <c r="U376" s="359">
        <f>IFERROR(IF(-SUM(U$33:U375)+U$16&lt;0.000001,0,IF($C376&gt;='H-32A-WP06 - Debt Service'!R$25,'H-32A-WP06 - Debt Service'!R$28/12,0)),"-")</f>
        <v>0</v>
      </c>
      <c r="V376" s="359">
        <f>IFERROR(IF(-SUM(V$21:V375)+V$16&lt;0.000001,0,IF($C376&gt;='H-32A-WP06 - Debt Service'!S$25,'H-32A-WP06 - Debt Service'!S$28/12,0)),"-")</f>
        <v>0</v>
      </c>
      <c r="W376" s="359">
        <f>IFERROR(IF(-SUM(W$21:W375)+W$16&lt;0.000001,0,IF($C376&gt;='H-32A-WP06 - Debt Service'!T$25,'H-32A-WP06 - Debt Service'!T$28/12,0)),"-")</f>
        <v>0</v>
      </c>
      <c r="X376" s="359">
        <f>IFERROR(IF(-SUM(X$21:X375)+X$16&lt;0.000001,0,IF($C376&gt;='H-32A-WP06 - Debt Service'!U$25,'H-32A-WP06 - Debt Service'!U$28/12,0)),"-")</f>
        <v>0</v>
      </c>
      <c r="Y376" s="359">
        <f>IFERROR(IF(-SUM(Y$21:Y375)+Y$16&lt;0.000001,0,IF($C376&gt;='H-32A-WP06 - Debt Service'!W$25,'H-32A-WP06 - Debt Service'!V$28/12,0)),"-")</f>
        <v>0</v>
      </c>
      <c r="Z376" s="359">
        <f>IFERROR(IF(-SUM(Z$21:Z375)+Z$16&lt;0.000001,0,IF($C376&gt;='H-32A-WP06 - Debt Service'!W$25,'H-32A-WP06 - Debt Service'!W$28/12,0)),"-")</f>
        <v>0</v>
      </c>
      <c r="AA376" s="359">
        <f>IFERROR(IF(-SUM(AA$21:AA375)+AA$16&lt;0.000001,0,IF($C376&gt;='H-32A-WP06 - Debt Service'!Y$25,'H-32A-WP06 - Debt Service'!X$28/12,0)),"-")</f>
        <v>0</v>
      </c>
      <c r="AB376" s="359">
        <f>IFERROR(IF(-SUM(AB$21:AB375)+AB$16&lt;0.000001,0,IF($C376&gt;='H-32A-WP06 - Debt Service'!Y$25,'H-32A-WP06 - Debt Service'!Y$28/12,0)),"-")</f>
        <v>0</v>
      </c>
      <c r="AC376" s="359">
        <f>IFERROR(IF(-SUM(AC$21:AC375)+AC$16&lt;0.000001,0,IF($C376&gt;='H-32A-WP06 - Debt Service'!Z$25,'H-32A-WP06 - Debt Service'!Z$28/12,0)),"-")</f>
        <v>0</v>
      </c>
      <c r="AD376" s="359">
        <f>IFERROR(IF(-SUM(AD$21:AD375)+AD$16&lt;0.000001,0,IF($C376&gt;='H-32A-WP06 - Debt Service'!AB$25,'H-32A-WP06 - Debt Service'!AA$28/12,0)),"-")</f>
        <v>0</v>
      </c>
      <c r="AE376" s="359">
        <f>IFERROR(IF(-SUM(AE$21:AE375)+AE$16&lt;0.000001,0,IF($C376&gt;='H-32A-WP06 - Debt Service'!AC$25,'H-32A-WP06 - Debt Service'!AB$28/12,0)),"-")</f>
        <v>0</v>
      </c>
      <c r="AF376" s="359">
        <f>IFERROR(IF(-SUM(AF$21:AF375)+AF$16&lt;0.000001,0,IF($C376&gt;='H-32A-WP06 - Debt Service'!AD$25,'H-32A-WP06 - Debt Service'!AC$28/12,0)),"-")</f>
        <v>0</v>
      </c>
    </row>
    <row r="377" spans="2:32">
      <c r="B377" s="351">
        <f t="shared" si="21"/>
        <v>2048</v>
      </c>
      <c r="C377" s="368">
        <f t="shared" si="23"/>
        <v>54302</v>
      </c>
      <c r="D377" s="368"/>
      <c r="E377" s="359">
        <f>IFERROR(IF(-SUM(E$33:E376)+E$16&lt;0.000001,0,IF($C377&gt;='H-32A-WP06 - Debt Service'!C$25,'H-32A-WP06 - Debt Service'!C$28/12,0)),"-")</f>
        <v>0</v>
      </c>
      <c r="F377" s="359">
        <f>IFERROR(IF(-SUM(F$33:F376)+F$16&lt;0.000001,0,IF($C377&gt;='H-32A-WP06 - Debt Service'!D$25,'H-32A-WP06 - Debt Service'!D$28/12,0)),"-")</f>
        <v>0</v>
      </c>
      <c r="G377" s="359">
        <f>IFERROR(IF(-SUM(G$33:G376)+G$16&lt;0.000001,0,IF($C377&gt;='H-32A-WP06 - Debt Service'!E$25,'H-32A-WP06 - Debt Service'!E$28/12,0)),"-")</f>
        <v>0</v>
      </c>
      <c r="H377" s="359">
        <f>IFERROR(IF(-SUM(H$21:H376)+H$16&lt;0.000001,0,IF($C377&gt;='H-32A-WP06 - Debt Service'!F$25,'H-32A-WP06 - Debt Service'!F$28/12,0)),"-")</f>
        <v>0</v>
      </c>
      <c r="I377" s="359">
        <f>IFERROR(IF(-SUM(I$21:I376)+I$16&lt;0.000001,0,IF($C377&gt;='H-32A-WP06 - Debt Service'!G$25,'H-32A-WP06 - Debt Service'!G$28/12,0)),"-")</f>
        <v>0</v>
      </c>
      <c r="J377" s="359">
        <f>IFERROR(IF(-SUM(J$21:J376)+J$16&lt;0.000001,0,IF($C377&gt;='H-32A-WP06 - Debt Service'!H$25,'H-32A-WP06 - Debt Service'!H$28/12,0)),"-")</f>
        <v>0</v>
      </c>
      <c r="K377" s="359">
        <f>IFERROR(IF(-SUM(K$21:K376)+K$16&lt;0.000001,0,IF($C377&gt;='H-32A-WP06 - Debt Service'!I$25,'H-32A-WP06 - Debt Service'!I$28/12,0)),"-")</f>
        <v>0</v>
      </c>
      <c r="L377" s="359">
        <f>IFERROR(IF(-SUM(L$21:L376)+L$16&lt;0.000001,0,IF($C377&gt;='H-32A-WP06 - Debt Service'!J$25,'H-32A-WP06 - Debt Service'!J$28/12,0)),"-")</f>
        <v>0</v>
      </c>
      <c r="M377" s="359">
        <f>IFERROR(IF(-SUM(M$21:M376)+M$16&lt;0.000001,0,IF($C377&gt;='H-32A-WP06 - Debt Service'!K$25,'H-32A-WP06 - Debt Service'!K$28/12,0)),"-")</f>
        <v>0</v>
      </c>
      <c r="N377" s="359">
        <f>IFERROR(IF(-SUM(N$21:N376)+N$16&lt;0.000001,0,IF($C377&gt;='H-32A-WP06 - Debt Service'!L$25,'H-32A-WP06 - Debt Service'!L$28/12,0)),"-")</f>
        <v>0</v>
      </c>
      <c r="O377" s="359">
        <f>IFERROR(IF(-SUM(O$21:O376)+O$16&lt;0.000001,0,IF($C377&gt;='H-32A-WP06 - Debt Service'!M$25,'H-32A-WP06 - Debt Service'!M$28/12,0)),"-")</f>
        <v>0</v>
      </c>
      <c r="P377" s="359">
        <f>IFERROR(IF(-SUM(P$21:P376)+P$16&lt;0.000001,0,IF($C377&gt;='H-32A-WP06 - Debt Service'!N$25,'H-32A-WP06 - Debt Service'!N$28/12,0)),"-")</f>
        <v>0</v>
      </c>
      <c r="Q377" s="449"/>
      <c r="R377" s="351">
        <f t="shared" si="22"/>
        <v>2048</v>
      </c>
      <c r="S377" s="368">
        <f t="shared" si="24"/>
        <v>54302</v>
      </c>
      <c r="T377" s="368"/>
      <c r="U377" s="359">
        <f>IFERROR(IF(-SUM(U$33:U376)+U$16&lt;0.000001,0,IF($C377&gt;='H-32A-WP06 - Debt Service'!R$25,'H-32A-WP06 - Debt Service'!R$28/12,0)),"-")</f>
        <v>0</v>
      </c>
      <c r="V377" s="359">
        <f>IFERROR(IF(-SUM(V$21:V376)+V$16&lt;0.000001,0,IF($C377&gt;='H-32A-WP06 - Debt Service'!S$25,'H-32A-WP06 - Debt Service'!S$28/12,0)),"-")</f>
        <v>0</v>
      </c>
      <c r="W377" s="359">
        <f>IFERROR(IF(-SUM(W$21:W376)+W$16&lt;0.000001,0,IF($C377&gt;='H-32A-WP06 - Debt Service'!T$25,'H-32A-WP06 - Debt Service'!T$28/12,0)),"-")</f>
        <v>0</v>
      </c>
      <c r="X377" s="359">
        <f>IFERROR(IF(-SUM(X$21:X376)+X$16&lt;0.000001,0,IF($C377&gt;='H-32A-WP06 - Debt Service'!U$25,'H-32A-WP06 - Debt Service'!U$28/12,0)),"-")</f>
        <v>0</v>
      </c>
      <c r="Y377" s="359">
        <f>IFERROR(IF(-SUM(Y$21:Y376)+Y$16&lt;0.000001,0,IF($C377&gt;='H-32A-WP06 - Debt Service'!W$25,'H-32A-WP06 - Debt Service'!V$28/12,0)),"-")</f>
        <v>0</v>
      </c>
      <c r="Z377" s="359">
        <f>IFERROR(IF(-SUM(Z$21:Z376)+Z$16&lt;0.000001,0,IF($C377&gt;='H-32A-WP06 - Debt Service'!W$25,'H-32A-WP06 - Debt Service'!W$28/12,0)),"-")</f>
        <v>0</v>
      </c>
      <c r="AA377" s="359">
        <f>IFERROR(IF(-SUM(AA$21:AA376)+AA$16&lt;0.000001,0,IF($C377&gt;='H-32A-WP06 - Debt Service'!Y$25,'H-32A-WP06 - Debt Service'!X$28/12,0)),"-")</f>
        <v>0</v>
      </c>
      <c r="AB377" s="359">
        <f>IFERROR(IF(-SUM(AB$21:AB376)+AB$16&lt;0.000001,0,IF($C377&gt;='H-32A-WP06 - Debt Service'!Y$25,'H-32A-WP06 - Debt Service'!Y$28/12,0)),"-")</f>
        <v>0</v>
      </c>
      <c r="AC377" s="359">
        <f>IFERROR(IF(-SUM(AC$21:AC376)+AC$16&lt;0.000001,0,IF($C377&gt;='H-32A-WP06 - Debt Service'!Z$25,'H-32A-WP06 - Debt Service'!Z$28/12,0)),"-")</f>
        <v>0</v>
      </c>
      <c r="AD377" s="359">
        <f>IFERROR(IF(-SUM(AD$21:AD376)+AD$16&lt;0.000001,0,IF($C377&gt;='H-32A-WP06 - Debt Service'!AB$25,'H-32A-WP06 - Debt Service'!AA$28/12,0)),"-")</f>
        <v>0</v>
      </c>
      <c r="AE377" s="359">
        <f>IFERROR(IF(-SUM(AE$21:AE376)+AE$16&lt;0.000001,0,IF($C377&gt;='H-32A-WP06 - Debt Service'!AC$25,'H-32A-WP06 - Debt Service'!AB$28/12,0)),"-")</f>
        <v>0</v>
      </c>
      <c r="AF377" s="359">
        <f>IFERROR(IF(-SUM(AF$21:AF376)+AF$16&lt;0.000001,0,IF($C377&gt;='H-32A-WP06 - Debt Service'!AD$25,'H-32A-WP06 - Debt Service'!AC$28/12,0)),"-")</f>
        <v>0</v>
      </c>
    </row>
    <row r="378" spans="2:32">
      <c r="B378" s="351">
        <f t="shared" si="21"/>
        <v>2048</v>
      </c>
      <c r="C378" s="368">
        <f t="shared" si="23"/>
        <v>54332</v>
      </c>
      <c r="D378" s="368"/>
      <c r="E378" s="359">
        <f>IFERROR(IF(-SUM(E$33:E377)+E$16&lt;0.000001,0,IF($C378&gt;='H-32A-WP06 - Debt Service'!C$25,'H-32A-WP06 - Debt Service'!C$28/12,0)),"-")</f>
        <v>0</v>
      </c>
      <c r="F378" s="359">
        <f>IFERROR(IF(-SUM(F$33:F377)+F$16&lt;0.000001,0,IF($C378&gt;='H-32A-WP06 - Debt Service'!D$25,'H-32A-WP06 - Debt Service'!D$28/12,0)),"-")</f>
        <v>0</v>
      </c>
      <c r="G378" s="359">
        <f>IFERROR(IF(-SUM(G$33:G377)+G$16&lt;0.000001,0,IF($C378&gt;='H-32A-WP06 - Debt Service'!E$25,'H-32A-WP06 - Debt Service'!E$28/12,0)),"-")</f>
        <v>0</v>
      </c>
      <c r="H378" s="359">
        <f>IFERROR(IF(-SUM(H$21:H377)+H$16&lt;0.000001,0,IF($C378&gt;='H-32A-WP06 - Debt Service'!F$25,'H-32A-WP06 - Debt Service'!F$28/12,0)),"-")</f>
        <v>0</v>
      </c>
      <c r="I378" s="359">
        <f>IFERROR(IF(-SUM(I$21:I377)+I$16&lt;0.000001,0,IF($C378&gt;='H-32A-WP06 - Debt Service'!G$25,'H-32A-WP06 - Debt Service'!G$28/12,0)),"-")</f>
        <v>0</v>
      </c>
      <c r="J378" s="359">
        <f>IFERROR(IF(-SUM(J$21:J377)+J$16&lt;0.000001,0,IF($C378&gt;='H-32A-WP06 - Debt Service'!H$25,'H-32A-WP06 - Debt Service'!H$28/12,0)),"-")</f>
        <v>0</v>
      </c>
      <c r="K378" s="359">
        <f>IFERROR(IF(-SUM(K$21:K377)+K$16&lt;0.000001,0,IF($C378&gt;='H-32A-WP06 - Debt Service'!I$25,'H-32A-WP06 - Debt Service'!I$28/12,0)),"-")</f>
        <v>0</v>
      </c>
      <c r="L378" s="359">
        <f>IFERROR(IF(-SUM(L$21:L377)+L$16&lt;0.000001,0,IF($C378&gt;='H-32A-WP06 - Debt Service'!J$25,'H-32A-WP06 - Debt Service'!J$28/12,0)),"-")</f>
        <v>0</v>
      </c>
      <c r="M378" s="359">
        <f>IFERROR(IF(-SUM(M$21:M377)+M$16&lt;0.000001,0,IF($C378&gt;='H-32A-WP06 - Debt Service'!K$25,'H-32A-WP06 - Debt Service'!K$28/12,0)),"-")</f>
        <v>0</v>
      </c>
      <c r="N378" s="359">
        <f>IFERROR(IF(-SUM(N$21:N377)+N$16&lt;0.000001,0,IF($C378&gt;='H-32A-WP06 - Debt Service'!L$25,'H-32A-WP06 - Debt Service'!L$28/12,0)),"-")</f>
        <v>0</v>
      </c>
      <c r="O378" s="359">
        <f>IFERROR(IF(-SUM(O$21:O377)+O$16&lt;0.000001,0,IF($C378&gt;='H-32A-WP06 - Debt Service'!M$25,'H-32A-WP06 - Debt Service'!M$28/12,0)),"-")</f>
        <v>0</v>
      </c>
      <c r="P378" s="359">
        <f>IFERROR(IF(-SUM(P$21:P377)+P$16&lt;0.000001,0,IF($C378&gt;='H-32A-WP06 - Debt Service'!N$25,'H-32A-WP06 - Debt Service'!N$28/12,0)),"-")</f>
        <v>0</v>
      </c>
      <c r="Q378" s="449"/>
      <c r="R378" s="351">
        <f t="shared" si="22"/>
        <v>2048</v>
      </c>
      <c r="S378" s="368">
        <f t="shared" si="24"/>
        <v>54332</v>
      </c>
      <c r="T378" s="368"/>
      <c r="U378" s="359">
        <f>IFERROR(IF(-SUM(U$33:U377)+U$16&lt;0.000001,0,IF($C378&gt;='H-32A-WP06 - Debt Service'!R$25,'H-32A-WP06 - Debt Service'!R$28/12,0)),"-")</f>
        <v>0</v>
      </c>
      <c r="V378" s="359">
        <f>IFERROR(IF(-SUM(V$21:V377)+V$16&lt;0.000001,0,IF($C378&gt;='H-32A-WP06 - Debt Service'!S$25,'H-32A-WP06 - Debt Service'!S$28/12,0)),"-")</f>
        <v>0</v>
      </c>
      <c r="W378" s="359">
        <f>IFERROR(IF(-SUM(W$21:W377)+W$16&lt;0.000001,0,IF($C378&gt;='H-32A-WP06 - Debt Service'!T$25,'H-32A-WP06 - Debt Service'!T$28/12,0)),"-")</f>
        <v>0</v>
      </c>
      <c r="X378" s="359">
        <f>IFERROR(IF(-SUM(X$21:X377)+X$16&lt;0.000001,0,IF($C378&gt;='H-32A-WP06 - Debt Service'!U$25,'H-32A-WP06 - Debt Service'!U$28/12,0)),"-")</f>
        <v>0</v>
      </c>
      <c r="Y378" s="359">
        <f>IFERROR(IF(-SUM(Y$21:Y377)+Y$16&lt;0.000001,0,IF($C378&gt;='H-32A-WP06 - Debt Service'!W$25,'H-32A-WP06 - Debt Service'!V$28/12,0)),"-")</f>
        <v>0</v>
      </c>
      <c r="Z378" s="359">
        <f>IFERROR(IF(-SUM(Z$21:Z377)+Z$16&lt;0.000001,0,IF($C378&gt;='H-32A-WP06 - Debt Service'!W$25,'H-32A-WP06 - Debt Service'!W$28/12,0)),"-")</f>
        <v>0</v>
      </c>
      <c r="AA378" s="359">
        <f>IFERROR(IF(-SUM(AA$21:AA377)+AA$16&lt;0.000001,0,IF($C378&gt;='H-32A-WP06 - Debt Service'!Y$25,'H-32A-WP06 - Debt Service'!X$28/12,0)),"-")</f>
        <v>0</v>
      </c>
      <c r="AB378" s="359">
        <f>IFERROR(IF(-SUM(AB$21:AB377)+AB$16&lt;0.000001,0,IF($C378&gt;='H-32A-WP06 - Debt Service'!Y$25,'H-32A-WP06 - Debt Service'!Y$28/12,0)),"-")</f>
        <v>0</v>
      </c>
      <c r="AC378" s="359">
        <f>IFERROR(IF(-SUM(AC$21:AC377)+AC$16&lt;0.000001,0,IF($C378&gt;='H-32A-WP06 - Debt Service'!Z$25,'H-32A-WP06 - Debt Service'!Z$28/12,0)),"-")</f>
        <v>0</v>
      </c>
      <c r="AD378" s="359">
        <f>IFERROR(IF(-SUM(AD$21:AD377)+AD$16&lt;0.000001,0,IF($C378&gt;='H-32A-WP06 - Debt Service'!AB$25,'H-32A-WP06 - Debt Service'!AA$28/12,0)),"-")</f>
        <v>0</v>
      </c>
      <c r="AE378" s="359">
        <f>IFERROR(IF(-SUM(AE$21:AE377)+AE$16&lt;0.000001,0,IF($C378&gt;='H-32A-WP06 - Debt Service'!AC$25,'H-32A-WP06 - Debt Service'!AB$28/12,0)),"-")</f>
        <v>0</v>
      </c>
      <c r="AF378" s="359">
        <f>IFERROR(IF(-SUM(AF$21:AF377)+AF$16&lt;0.000001,0,IF($C378&gt;='H-32A-WP06 - Debt Service'!AD$25,'H-32A-WP06 - Debt Service'!AC$28/12,0)),"-")</f>
        <v>0</v>
      </c>
    </row>
    <row r="379" spans="2:32">
      <c r="B379" s="351">
        <f t="shared" si="21"/>
        <v>2048</v>
      </c>
      <c r="C379" s="368">
        <f t="shared" si="23"/>
        <v>54363</v>
      </c>
      <c r="D379" s="368"/>
      <c r="E379" s="359">
        <f>IFERROR(IF(-SUM(E$33:E378)+E$16&lt;0.000001,0,IF($C379&gt;='H-32A-WP06 - Debt Service'!C$25,'H-32A-WP06 - Debt Service'!C$28/12,0)),"-")</f>
        <v>0</v>
      </c>
      <c r="F379" s="359">
        <f>IFERROR(IF(-SUM(F$33:F378)+F$16&lt;0.000001,0,IF($C379&gt;='H-32A-WP06 - Debt Service'!D$25,'H-32A-WP06 - Debt Service'!D$28/12,0)),"-")</f>
        <v>0</v>
      </c>
      <c r="G379" s="359">
        <f>IFERROR(IF(-SUM(G$33:G378)+G$16&lt;0.000001,0,IF($C379&gt;='H-32A-WP06 - Debt Service'!E$25,'H-32A-WP06 - Debt Service'!E$28/12,0)),"-")</f>
        <v>0</v>
      </c>
      <c r="H379" s="359">
        <f>IFERROR(IF(-SUM(H$21:H378)+H$16&lt;0.000001,0,IF($C379&gt;='H-32A-WP06 - Debt Service'!F$25,'H-32A-WP06 - Debt Service'!F$28/12,0)),"-")</f>
        <v>0</v>
      </c>
      <c r="I379" s="359">
        <f>IFERROR(IF(-SUM(I$21:I378)+I$16&lt;0.000001,0,IF($C379&gt;='H-32A-WP06 - Debt Service'!G$25,'H-32A-WP06 - Debt Service'!G$28/12,0)),"-")</f>
        <v>0</v>
      </c>
      <c r="J379" s="359">
        <f>IFERROR(IF(-SUM(J$21:J378)+J$16&lt;0.000001,0,IF($C379&gt;='H-32A-WP06 - Debt Service'!H$25,'H-32A-WP06 - Debt Service'!H$28/12,0)),"-")</f>
        <v>0</v>
      </c>
      <c r="K379" s="359">
        <f>IFERROR(IF(-SUM(K$21:K378)+K$16&lt;0.000001,0,IF($C379&gt;='H-32A-WP06 - Debt Service'!I$25,'H-32A-WP06 - Debt Service'!I$28/12,0)),"-")</f>
        <v>0</v>
      </c>
      <c r="L379" s="359">
        <f>IFERROR(IF(-SUM(L$21:L378)+L$16&lt;0.000001,0,IF($C379&gt;='H-32A-WP06 - Debt Service'!J$25,'H-32A-WP06 - Debt Service'!J$28/12,0)),"-")</f>
        <v>0</v>
      </c>
      <c r="M379" s="359">
        <f>IFERROR(IF(-SUM(M$21:M378)+M$16&lt;0.000001,0,IF($C379&gt;='H-32A-WP06 - Debt Service'!K$25,'H-32A-WP06 - Debt Service'!K$28/12,0)),"-")</f>
        <v>0</v>
      </c>
      <c r="N379" s="359">
        <f>IFERROR(IF(-SUM(N$21:N378)+N$16&lt;0.000001,0,IF($C379&gt;='H-32A-WP06 - Debt Service'!L$25,'H-32A-WP06 - Debt Service'!L$28/12,0)),"-")</f>
        <v>0</v>
      </c>
      <c r="O379" s="359">
        <f>IFERROR(IF(-SUM(O$21:O378)+O$16&lt;0.000001,0,IF($C379&gt;='H-32A-WP06 - Debt Service'!M$25,'H-32A-WP06 - Debt Service'!M$28/12,0)),"-")</f>
        <v>0</v>
      </c>
      <c r="P379" s="359">
        <f>IFERROR(IF(-SUM(P$21:P378)+P$16&lt;0.000001,0,IF($C379&gt;='H-32A-WP06 - Debt Service'!N$25,'H-32A-WP06 - Debt Service'!N$28/12,0)),"-")</f>
        <v>0</v>
      </c>
      <c r="Q379" s="449"/>
      <c r="R379" s="351">
        <f t="shared" si="22"/>
        <v>2048</v>
      </c>
      <c r="S379" s="368">
        <f t="shared" si="24"/>
        <v>54363</v>
      </c>
      <c r="T379" s="368"/>
      <c r="U379" s="359">
        <f>IFERROR(IF(-SUM(U$33:U378)+U$16&lt;0.000001,0,IF($C379&gt;='H-32A-WP06 - Debt Service'!R$25,'H-32A-WP06 - Debt Service'!R$28/12,0)),"-")</f>
        <v>0</v>
      </c>
      <c r="V379" s="359">
        <f>IFERROR(IF(-SUM(V$21:V378)+V$16&lt;0.000001,0,IF($C379&gt;='H-32A-WP06 - Debt Service'!S$25,'H-32A-WP06 - Debt Service'!S$28/12,0)),"-")</f>
        <v>0</v>
      </c>
      <c r="W379" s="359">
        <f>IFERROR(IF(-SUM(W$21:W378)+W$16&lt;0.000001,0,IF($C379&gt;='H-32A-WP06 - Debt Service'!T$25,'H-32A-WP06 - Debt Service'!T$28/12,0)),"-")</f>
        <v>0</v>
      </c>
      <c r="X379" s="359">
        <f>IFERROR(IF(-SUM(X$21:X378)+X$16&lt;0.000001,0,IF($C379&gt;='H-32A-WP06 - Debt Service'!U$25,'H-32A-WP06 - Debt Service'!U$28/12,0)),"-")</f>
        <v>0</v>
      </c>
      <c r="Y379" s="359">
        <f>IFERROR(IF(-SUM(Y$21:Y378)+Y$16&lt;0.000001,0,IF($C379&gt;='H-32A-WP06 - Debt Service'!W$25,'H-32A-WP06 - Debt Service'!V$28/12,0)),"-")</f>
        <v>0</v>
      </c>
      <c r="Z379" s="359">
        <f>IFERROR(IF(-SUM(Z$21:Z378)+Z$16&lt;0.000001,0,IF($C379&gt;='H-32A-WP06 - Debt Service'!W$25,'H-32A-WP06 - Debt Service'!W$28/12,0)),"-")</f>
        <v>0</v>
      </c>
      <c r="AA379" s="359">
        <f>IFERROR(IF(-SUM(AA$21:AA378)+AA$16&lt;0.000001,0,IF($C379&gt;='H-32A-WP06 - Debt Service'!Y$25,'H-32A-WP06 - Debt Service'!X$28/12,0)),"-")</f>
        <v>0</v>
      </c>
      <c r="AB379" s="359">
        <f>IFERROR(IF(-SUM(AB$21:AB378)+AB$16&lt;0.000001,0,IF($C379&gt;='H-32A-WP06 - Debt Service'!Y$25,'H-32A-WP06 - Debt Service'!Y$28/12,0)),"-")</f>
        <v>0</v>
      </c>
      <c r="AC379" s="359">
        <f>IFERROR(IF(-SUM(AC$21:AC378)+AC$16&lt;0.000001,0,IF($C379&gt;='H-32A-WP06 - Debt Service'!Z$25,'H-32A-WP06 - Debt Service'!Z$28/12,0)),"-")</f>
        <v>0</v>
      </c>
      <c r="AD379" s="359">
        <f>IFERROR(IF(-SUM(AD$21:AD378)+AD$16&lt;0.000001,0,IF($C379&gt;='H-32A-WP06 - Debt Service'!AB$25,'H-32A-WP06 - Debt Service'!AA$28/12,0)),"-")</f>
        <v>0</v>
      </c>
      <c r="AE379" s="359">
        <f>IFERROR(IF(-SUM(AE$21:AE378)+AE$16&lt;0.000001,0,IF($C379&gt;='H-32A-WP06 - Debt Service'!AC$25,'H-32A-WP06 - Debt Service'!AB$28/12,0)),"-")</f>
        <v>0</v>
      </c>
      <c r="AF379" s="359">
        <f>IFERROR(IF(-SUM(AF$21:AF378)+AF$16&lt;0.000001,0,IF($C379&gt;='H-32A-WP06 - Debt Service'!AD$25,'H-32A-WP06 - Debt Service'!AC$28/12,0)),"-")</f>
        <v>0</v>
      </c>
    </row>
    <row r="380" spans="2:32">
      <c r="B380" s="351">
        <f t="shared" si="21"/>
        <v>2048</v>
      </c>
      <c r="C380" s="368">
        <f t="shared" si="23"/>
        <v>54393</v>
      </c>
      <c r="D380" s="368"/>
      <c r="E380" s="359">
        <f>IFERROR(IF(-SUM(E$33:E379)+E$16&lt;0.000001,0,IF($C380&gt;='H-32A-WP06 - Debt Service'!C$25,'H-32A-WP06 - Debt Service'!C$28/12,0)),"-")</f>
        <v>0</v>
      </c>
      <c r="F380" s="359">
        <f>IFERROR(IF(-SUM(F$33:F379)+F$16&lt;0.000001,0,IF($C380&gt;='H-32A-WP06 - Debt Service'!D$25,'H-32A-WP06 - Debt Service'!D$28/12,0)),"-")</f>
        <v>0</v>
      </c>
      <c r="G380" s="359">
        <f>IFERROR(IF(-SUM(G$33:G379)+G$16&lt;0.000001,0,IF($C380&gt;='H-32A-WP06 - Debt Service'!E$25,'H-32A-WP06 - Debt Service'!E$28/12,0)),"-")</f>
        <v>0</v>
      </c>
      <c r="H380" s="359">
        <f>IFERROR(IF(-SUM(H$21:H379)+H$16&lt;0.000001,0,IF($C380&gt;='H-32A-WP06 - Debt Service'!F$25,'H-32A-WP06 - Debt Service'!F$28/12,0)),"-")</f>
        <v>0</v>
      </c>
      <c r="I380" s="359">
        <f>IFERROR(IF(-SUM(I$21:I379)+I$16&lt;0.000001,0,IF($C380&gt;='H-32A-WP06 - Debt Service'!G$25,'H-32A-WP06 - Debt Service'!G$28/12,0)),"-")</f>
        <v>0</v>
      </c>
      <c r="J380" s="359">
        <f>IFERROR(IF(-SUM(J$21:J379)+J$16&lt;0.000001,0,IF($C380&gt;='H-32A-WP06 - Debt Service'!H$25,'H-32A-WP06 - Debt Service'!H$28/12,0)),"-")</f>
        <v>0</v>
      </c>
      <c r="K380" s="359">
        <f>IFERROR(IF(-SUM(K$21:K379)+K$16&lt;0.000001,0,IF($C380&gt;='H-32A-WP06 - Debt Service'!I$25,'H-32A-WP06 - Debt Service'!I$28/12,0)),"-")</f>
        <v>0</v>
      </c>
      <c r="L380" s="359">
        <f>IFERROR(IF(-SUM(L$21:L379)+L$16&lt;0.000001,0,IF($C380&gt;='H-32A-WP06 - Debt Service'!J$25,'H-32A-WP06 - Debt Service'!J$28/12,0)),"-")</f>
        <v>0</v>
      </c>
      <c r="M380" s="359">
        <f>IFERROR(IF(-SUM(M$21:M379)+M$16&lt;0.000001,0,IF($C380&gt;='H-32A-WP06 - Debt Service'!K$25,'H-32A-WP06 - Debt Service'!K$28/12,0)),"-")</f>
        <v>0</v>
      </c>
      <c r="N380" s="359">
        <f>IFERROR(IF(-SUM(N$21:N379)+N$16&lt;0.000001,0,IF($C380&gt;='H-32A-WP06 - Debt Service'!L$25,'H-32A-WP06 - Debt Service'!L$28/12,0)),"-")</f>
        <v>0</v>
      </c>
      <c r="O380" s="359">
        <f>IFERROR(IF(-SUM(O$21:O379)+O$16&lt;0.000001,0,IF($C380&gt;='H-32A-WP06 - Debt Service'!M$25,'H-32A-WP06 - Debt Service'!M$28/12,0)),"-")</f>
        <v>0</v>
      </c>
      <c r="P380" s="359">
        <f>IFERROR(IF(-SUM(P$21:P379)+P$16&lt;0.000001,0,IF($C380&gt;='H-32A-WP06 - Debt Service'!N$25,'H-32A-WP06 - Debt Service'!N$28/12,0)),"-")</f>
        <v>0</v>
      </c>
      <c r="Q380" s="449"/>
      <c r="R380" s="351">
        <f t="shared" si="22"/>
        <v>2048</v>
      </c>
      <c r="S380" s="368">
        <f t="shared" si="24"/>
        <v>54393</v>
      </c>
      <c r="T380" s="368"/>
      <c r="U380" s="359">
        <f>IFERROR(IF(-SUM(U$33:U379)+U$16&lt;0.000001,0,IF($C380&gt;='H-32A-WP06 - Debt Service'!R$25,'H-32A-WP06 - Debt Service'!R$28/12,0)),"-")</f>
        <v>0</v>
      </c>
      <c r="V380" s="359">
        <f>IFERROR(IF(-SUM(V$21:V379)+V$16&lt;0.000001,0,IF($C380&gt;='H-32A-WP06 - Debt Service'!S$25,'H-32A-WP06 - Debt Service'!S$28/12,0)),"-")</f>
        <v>0</v>
      </c>
      <c r="W380" s="359">
        <f>IFERROR(IF(-SUM(W$21:W379)+W$16&lt;0.000001,0,IF($C380&gt;='H-32A-WP06 - Debt Service'!T$25,'H-32A-WP06 - Debt Service'!T$28/12,0)),"-")</f>
        <v>0</v>
      </c>
      <c r="X380" s="359">
        <f>IFERROR(IF(-SUM(X$21:X379)+X$16&lt;0.000001,0,IF($C380&gt;='H-32A-WP06 - Debt Service'!U$25,'H-32A-WP06 - Debt Service'!U$28/12,0)),"-")</f>
        <v>0</v>
      </c>
      <c r="Y380" s="359">
        <f>IFERROR(IF(-SUM(Y$21:Y379)+Y$16&lt;0.000001,0,IF($C380&gt;='H-32A-WP06 - Debt Service'!W$25,'H-32A-WP06 - Debt Service'!V$28/12,0)),"-")</f>
        <v>0</v>
      </c>
      <c r="Z380" s="359">
        <f>IFERROR(IF(-SUM(Z$21:Z379)+Z$16&lt;0.000001,0,IF($C380&gt;='H-32A-WP06 - Debt Service'!W$25,'H-32A-WP06 - Debt Service'!W$28/12,0)),"-")</f>
        <v>0</v>
      </c>
      <c r="AA380" s="359">
        <f>IFERROR(IF(-SUM(AA$21:AA379)+AA$16&lt;0.000001,0,IF($C380&gt;='H-32A-WP06 - Debt Service'!Y$25,'H-32A-WP06 - Debt Service'!X$28/12,0)),"-")</f>
        <v>0</v>
      </c>
      <c r="AB380" s="359">
        <f>IFERROR(IF(-SUM(AB$21:AB379)+AB$16&lt;0.000001,0,IF($C380&gt;='H-32A-WP06 - Debt Service'!Y$25,'H-32A-WP06 - Debt Service'!Y$28/12,0)),"-")</f>
        <v>0</v>
      </c>
      <c r="AC380" s="359">
        <f>IFERROR(IF(-SUM(AC$21:AC379)+AC$16&lt;0.000001,0,IF($C380&gt;='H-32A-WP06 - Debt Service'!Z$25,'H-32A-WP06 - Debt Service'!Z$28/12,0)),"-")</f>
        <v>0</v>
      </c>
      <c r="AD380" s="359">
        <f>IFERROR(IF(-SUM(AD$21:AD379)+AD$16&lt;0.000001,0,IF($C380&gt;='H-32A-WP06 - Debt Service'!AB$25,'H-32A-WP06 - Debt Service'!AA$28/12,0)),"-")</f>
        <v>0</v>
      </c>
      <c r="AE380" s="359">
        <f>IFERROR(IF(-SUM(AE$21:AE379)+AE$16&lt;0.000001,0,IF($C380&gt;='H-32A-WP06 - Debt Service'!AC$25,'H-32A-WP06 - Debt Service'!AB$28/12,0)),"-")</f>
        <v>0</v>
      </c>
      <c r="AF380" s="359">
        <f>IFERROR(IF(-SUM(AF$21:AF379)+AF$16&lt;0.000001,0,IF($C380&gt;='H-32A-WP06 - Debt Service'!AD$25,'H-32A-WP06 - Debt Service'!AC$28/12,0)),"-")</f>
        <v>0</v>
      </c>
    </row>
    <row r="381" spans="2:32">
      <c r="B381" s="351">
        <f t="shared" si="21"/>
        <v>2049</v>
      </c>
      <c r="C381" s="368">
        <f t="shared" si="23"/>
        <v>54424</v>
      </c>
      <c r="D381" s="368"/>
      <c r="E381" s="359">
        <f>IFERROR(IF(-SUM(E$33:E380)+E$16&lt;0.000001,0,IF($C381&gt;='H-32A-WP06 - Debt Service'!C$25,'H-32A-WP06 - Debt Service'!C$28/12,0)),"-")</f>
        <v>0</v>
      </c>
      <c r="F381" s="359">
        <f>IFERROR(IF(-SUM(F$33:F380)+F$16&lt;0.000001,0,IF($C381&gt;='H-32A-WP06 - Debt Service'!D$25,'H-32A-WP06 - Debt Service'!D$28/12,0)),"-")</f>
        <v>0</v>
      </c>
      <c r="G381" s="359">
        <f>IFERROR(IF(-SUM(G$33:G380)+G$16&lt;0.000001,0,IF($C381&gt;='H-32A-WP06 - Debt Service'!E$25,'H-32A-WP06 - Debt Service'!E$28/12,0)),"-")</f>
        <v>0</v>
      </c>
      <c r="H381" s="359">
        <f>IFERROR(IF(-SUM(H$21:H380)+H$16&lt;0.000001,0,IF($C381&gt;='H-32A-WP06 - Debt Service'!F$25,'H-32A-WP06 - Debt Service'!F$28/12,0)),"-")</f>
        <v>0</v>
      </c>
      <c r="I381" s="359">
        <f>IFERROR(IF(-SUM(I$21:I380)+I$16&lt;0.000001,0,IF($C381&gt;='H-32A-WP06 - Debt Service'!G$25,'H-32A-WP06 - Debt Service'!G$28/12,0)),"-")</f>
        <v>0</v>
      </c>
      <c r="J381" s="359">
        <f>IFERROR(IF(-SUM(J$21:J380)+J$16&lt;0.000001,0,IF($C381&gt;='H-32A-WP06 - Debt Service'!H$25,'H-32A-WP06 - Debt Service'!H$28/12,0)),"-")</f>
        <v>0</v>
      </c>
      <c r="K381" s="359">
        <f>IFERROR(IF(-SUM(K$21:K380)+K$16&lt;0.000001,0,IF($C381&gt;='H-32A-WP06 - Debt Service'!I$25,'H-32A-WP06 - Debt Service'!I$28/12,0)),"-")</f>
        <v>0</v>
      </c>
      <c r="L381" s="359">
        <f>IFERROR(IF(-SUM(L$21:L380)+L$16&lt;0.000001,0,IF($C381&gt;='H-32A-WP06 - Debt Service'!J$25,'H-32A-WP06 - Debt Service'!J$28/12,0)),"-")</f>
        <v>0</v>
      </c>
      <c r="M381" s="359">
        <f>IFERROR(IF(-SUM(M$21:M380)+M$16&lt;0.000001,0,IF($C381&gt;='H-32A-WP06 - Debt Service'!K$25,'H-32A-WP06 - Debt Service'!K$28/12,0)),"-")</f>
        <v>0</v>
      </c>
      <c r="N381" s="359">
        <f>IFERROR(IF(-SUM(N$21:N380)+N$16&lt;0.000001,0,IF($C381&gt;='H-32A-WP06 - Debt Service'!L$25,'H-32A-WP06 - Debt Service'!L$28/12,0)),"-")</f>
        <v>0</v>
      </c>
      <c r="O381" s="359">
        <f>IFERROR(IF(-SUM(O$21:O380)+O$16&lt;0.000001,0,IF($C381&gt;='H-32A-WP06 - Debt Service'!M$25,'H-32A-WP06 - Debt Service'!M$28/12,0)),"-")</f>
        <v>0</v>
      </c>
      <c r="P381" s="359">
        <f>IFERROR(IF(-SUM(P$21:P380)+P$16&lt;0.000001,0,IF($C381&gt;='H-32A-WP06 - Debt Service'!N$25,'H-32A-WP06 - Debt Service'!N$28/12,0)),"-")</f>
        <v>0</v>
      </c>
      <c r="Q381" s="449"/>
      <c r="R381" s="351">
        <f t="shared" si="22"/>
        <v>2049</v>
      </c>
      <c r="S381" s="368">
        <f t="shared" si="24"/>
        <v>54424</v>
      </c>
      <c r="T381" s="368"/>
      <c r="U381" s="359">
        <f>IFERROR(IF(-SUM(U$33:U380)+U$16&lt;0.000001,0,IF($C381&gt;='H-32A-WP06 - Debt Service'!R$25,'H-32A-WP06 - Debt Service'!R$28/12,0)),"-")</f>
        <v>0</v>
      </c>
      <c r="V381" s="359">
        <f>IFERROR(IF(-SUM(V$21:V380)+V$16&lt;0.000001,0,IF($C381&gt;='H-32A-WP06 - Debt Service'!S$25,'H-32A-WP06 - Debt Service'!S$28/12,0)),"-")</f>
        <v>0</v>
      </c>
      <c r="W381" s="359">
        <f>IFERROR(IF(-SUM(W$21:W380)+W$16&lt;0.000001,0,IF($C381&gt;='H-32A-WP06 - Debt Service'!T$25,'H-32A-WP06 - Debt Service'!T$28/12,0)),"-")</f>
        <v>0</v>
      </c>
      <c r="X381" s="359">
        <f>IFERROR(IF(-SUM(X$21:X380)+X$16&lt;0.000001,0,IF($C381&gt;='H-32A-WP06 - Debt Service'!U$25,'H-32A-WP06 - Debt Service'!U$28/12,0)),"-")</f>
        <v>0</v>
      </c>
      <c r="Y381" s="359">
        <f>IFERROR(IF(-SUM(Y$21:Y380)+Y$16&lt;0.000001,0,IF($C381&gt;='H-32A-WP06 - Debt Service'!W$25,'H-32A-WP06 - Debt Service'!V$28/12,0)),"-")</f>
        <v>0</v>
      </c>
      <c r="Z381" s="359">
        <f>IFERROR(IF(-SUM(Z$21:Z380)+Z$16&lt;0.000001,0,IF($C381&gt;='H-32A-WP06 - Debt Service'!W$25,'H-32A-WP06 - Debt Service'!W$28/12,0)),"-")</f>
        <v>0</v>
      </c>
      <c r="AA381" s="359">
        <f>IFERROR(IF(-SUM(AA$21:AA380)+AA$16&lt;0.000001,0,IF($C381&gt;='H-32A-WP06 - Debt Service'!Y$25,'H-32A-WP06 - Debt Service'!X$28/12,0)),"-")</f>
        <v>0</v>
      </c>
      <c r="AB381" s="359">
        <f>IFERROR(IF(-SUM(AB$21:AB380)+AB$16&lt;0.000001,0,IF($C381&gt;='H-32A-WP06 - Debt Service'!Y$25,'H-32A-WP06 - Debt Service'!Y$28/12,0)),"-")</f>
        <v>0</v>
      </c>
      <c r="AC381" s="359">
        <f>IFERROR(IF(-SUM(AC$21:AC380)+AC$16&lt;0.000001,0,IF($C381&gt;='H-32A-WP06 - Debt Service'!Z$25,'H-32A-WP06 - Debt Service'!Z$28/12,0)),"-")</f>
        <v>0</v>
      </c>
      <c r="AD381" s="359">
        <f>IFERROR(IF(-SUM(AD$21:AD380)+AD$16&lt;0.000001,0,IF($C381&gt;='H-32A-WP06 - Debt Service'!AB$25,'H-32A-WP06 - Debt Service'!AA$28/12,0)),"-")</f>
        <v>0</v>
      </c>
      <c r="AE381" s="359">
        <f>IFERROR(IF(-SUM(AE$21:AE380)+AE$16&lt;0.000001,0,IF($C381&gt;='H-32A-WP06 - Debt Service'!AC$25,'H-32A-WP06 - Debt Service'!AB$28/12,0)),"-")</f>
        <v>0</v>
      </c>
      <c r="AF381" s="359">
        <f>IFERROR(IF(-SUM(AF$21:AF380)+AF$16&lt;0.000001,0,IF($C381&gt;='H-32A-WP06 - Debt Service'!AD$25,'H-32A-WP06 - Debt Service'!AC$28/12,0)),"-")</f>
        <v>0</v>
      </c>
    </row>
    <row r="382" spans="2:32">
      <c r="B382" s="351">
        <f t="shared" si="21"/>
        <v>2049</v>
      </c>
      <c r="C382" s="368">
        <f t="shared" si="23"/>
        <v>54455</v>
      </c>
      <c r="D382" s="368"/>
      <c r="E382" s="359">
        <f>IFERROR(IF(-SUM(E$33:E381)+E$16&lt;0.000001,0,IF($C382&gt;='H-32A-WP06 - Debt Service'!C$25,'H-32A-WP06 - Debt Service'!C$28/12,0)),"-")</f>
        <v>0</v>
      </c>
      <c r="F382" s="359">
        <f>IFERROR(IF(-SUM(F$33:F381)+F$16&lt;0.000001,0,IF($C382&gt;='H-32A-WP06 - Debt Service'!D$25,'H-32A-WP06 - Debt Service'!D$28/12,0)),"-")</f>
        <v>0</v>
      </c>
      <c r="G382" s="359">
        <f>IFERROR(IF(-SUM(G$33:G381)+G$16&lt;0.000001,0,IF($C382&gt;='H-32A-WP06 - Debt Service'!E$25,'H-32A-WP06 - Debt Service'!E$28/12,0)),"-")</f>
        <v>0</v>
      </c>
      <c r="H382" s="359">
        <f>IFERROR(IF(-SUM(H$21:H381)+H$16&lt;0.000001,0,IF($C382&gt;='H-32A-WP06 - Debt Service'!F$25,'H-32A-WP06 - Debt Service'!F$28/12,0)),"-")</f>
        <v>0</v>
      </c>
      <c r="I382" s="359">
        <f>IFERROR(IF(-SUM(I$21:I381)+I$16&lt;0.000001,0,IF($C382&gt;='H-32A-WP06 - Debt Service'!G$25,'H-32A-WP06 - Debt Service'!G$28/12,0)),"-")</f>
        <v>0</v>
      </c>
      <c r="J382" s="359">
        <f>IFERROR(IF(-SUM(J$21:J381)+J$16&lt;0.000001,0,IF($C382&gt;='H-32A-WP06 - Debt Service'!H$25,'H-32A-WP06 - Debt Service'!H$28/12,0)),"-")</f>
        <v>0</v>
      </c>
      <c r="K382" s="359">
        <f>IFERROR(IF(-SUM(K$21:K381)+K$16&lt;0.000001,0,IF($C382&gt;='H-32A-WP06 - Debt Service'!I$25,'H-32A-WP06 - Debt Service'!I$28/12,0)),"-")</f>
        <v>0</v>
      </c>
      <c r="L382" s="359">
        <f>IFERROR(IF(-SUM(L$21:L381)+L$16&lt;0.000001,0,IF($C382&gt;='H-32A-WP06 - Debt Service'!J$25,'H-32A-WP06 - Debt Service'!J$28/12,0)),"-")</f>
        <v>0</v>
      </c>
      <c r="M382" s="359">
        <f>IFERROR(IF(-SUM(M$21:M381)+M$16&lt;0.000001,0,IF($C382&gt;='H-32A-WP06 - Debt Service'!K$25,'H-32A-WP06 - Debt Service'!K$28/12,0)),"-")</f>
        <v>0</v>
      </c>
      <c r="N382" s="359">
        <f>IFERROR(IF(-SUM(N$21:N381)+N$16&lt;0.000001,0,IF($C382&gt;='H-32A-WP06 - Debt Service'!L$25,'H-32A-WP06 - Debt Service'!L$28/12,0)),"-")</f>
        <v>0</v>
      </c>
      <c r="O382" s="359">
        <f>IFERROR(IF(-SUM(O$21:O381)+O$16&lt;0.000001,0,IF($C382&gt;='H-32A-WP06 - Debt Service'!M$25,'H-32A-WP06 - Debt Service'!M$28/12,0)),"-")</f>
        <v>0</v>
      </c>
      <c r="P382" s="359">
        <f>IFERROR(IF(-SUM(P$21:P381)+P$16&lt;0.000001,0,IF($C382&gt;='H-32A-WP06 - Debt Service'!N$25,'H-32A-WP06 - Debt Service'!N$28/12,0)),"-")</f>
        <v>0</v>
      </c>
      <c r="Q382" s="449"/>
      <c r="R382" s="351">
        <f t="shared" si="22"/>
        <v>2049</v>
      </c>
      <c r="S382" s="368">
        <f t="shared" si="24"/>
        <v>54455</v>
      </c>
      <c r="T382" s="368"/>
      <c r="U382" s="359">
        <f>IFERROR(IF(-SUM(U$33:U381)+U$16&lt;0.000001,0,IF($C382&gt;='H-32A-WP06 - Debt Service'!R$25,'H-32A-WP06 - Debt Service'!R$28/12,0)),"-")</f>
        <v>0</v>
      </c>
      <c r="V382" s="359">
        <f>IFERROR(IF(-SUM(V$21:V381)+V$16&lt;0.000001,0,IF($C382&gt;='H-32A-WP06 - Debt Service'!S$25,'H-32A-WP06 - Debt Service'!S$28/12,0)),"-")</f>
        <v>0</v>
      </c>
      <c r="W382" s="359">
        <f>IFERROR(IF(-SUM(W$21:W381)+W$16&lt;0.000001,0,IF($C382&gt;='H-32A-WP06 - Debt Service'!T$25,'H-32A-WP06 - Debt Service'!T$28/12,0)),"-")</f>
        <v>0</v>
      </c>
      <c r="X382" s="359">
        <f>IFERROR(IF(-SUM(X$21:X381)+X$16&lt;0.000001,0,IF($C382&gt;='H-32A-WP06 - Debt Service'!U$25,'H-32A-WP06 - Debt Service'!U$28/12,0)),"-")</f>
        <v>0</v>
      </c>
      <c r="Y382" s="359">
        <f>IFERROR(IF(-SUM(Y$21:Y381)+Y$16&lt;0.000001,0,IF($C382&gt;='H-32A-WP06 - Debt Service'!W$25,'H-32A-WP06 - Debt Service'!V$28/12,0)),"-")</f>
        <v>0</v>
      </c>
      <c r="Z382" s="359">
        <f>IFERROR(IF(-SUM(Z$21:Z381)+Z$16&lt;0.000001,0,IF($C382&gt;='H-32A-WP06 - Debt Service'!W$25,'H-32A-WP06 - Debt Service'!W$28/12,0)),"-")</f>
        <v>0</v>
      </c>
      <c r="AA382" s="359">
        <f>IFERROR(IF(-SUM(AA$21:AA381)+AA$16&lt;0.000001,0,IF($C382&gt;='H-32A-WP06 - Debt Service'!Y$25,'H-32A-WP06 - Debt Service'!X$28/12,0)),"-")</f>
        <v>0</v>
      </c>
      <c r="AB382" s="359">
        <f>IFERROR(IF(-SUM(AB$21:AB381)+AB$16&lt;0.000001,0,IF($C382&gt;='H-32A-WP06 - Debt Service'!Y$25,'H-32A-WP06 - Debt Service'!Y$28/12,0)),"-")</f>
        <v>0</v>
      </c>
      <c r="AC382" s="359">
        <f>IFERROR(IF(-SUM(AC$21:AC381)+AC$16&lt;0.000001,0,IF($C382&gt;='H-32A-WP06 - Debt Service'!Z$25,'H-32A-WP06 - Debt Service'!Z$28/12,0)),"-")</f>
        <v>0</v>
      </c>
      <c r="AD382" s="359">
        <f>IFERROR(IF(-SUM(AD$21:AD381)+AD$16&lt;0.000001,0,IF($C382&gt;='H-32A-WP06 - Debt Service'!AB$25,'H-32A-WP06 - Debt Service'!AA$28/12,0)),"-")</f>
        <v>0</v>
      </c>
      <c r="AE382" s="359">
        <f>IFERROR(IF(-SUM(AE$21:AE381)+AE$16&lt;0.000001,0,IF($C382&gt;='H-32A-WP06 - Debt Service'!AC$25,'H-32A-WP06 - Debt Service'!AB$28/12,0)),"-")</f>
        <v>0</v>
      </c>
      <c r="AF382" s="359">
        <f>IFERROR(IF(-SUM(AF$21:AF381)+AF$16&lt;0.000001,0,IF($C382&gt;='H-32A-WP06 - Debt Service'!AD$25,'H-32A-WP06 - Debt Service'!AC$28/12,0)),"-")</f>
        <v>0</v>
      </c>
    </row>
    <row r="383" spans="2:32">
      <c r="B383" s="351">
        <f t="shared" si="21"/>
        <v>2049</v>
      </c>
      <c r="C383" s="368">
        <f t="shared" si="23"/>
        <v>54483</v>
      </c>
      <c r="D383" s="368"/>
      <c r="E383" s="359">
        <f>IFERROR(IF(-SUM(E$33:E382)+E$16&lt;0.000001,0,IF($C383&gt;='H-32A-WP06 - Debt Service'!C$25,'H-32A-WP06 - Debt Service'!C$28/12,0)),"-")</f>
        <v>0</v>
      </c>
      <c r="F383" s="359">
        <f>IFERROR(IF(-SUM(F$33:F382)+F$16&lt;0.000001,0,IF($C383&gt;='H-32A-WP06 - Debt Service'!D$25,'H-32A-WP06 - Debt Service'!D$28/12,0)),"-")</f>
        <v>0</v>
      </c>
      <c r="G383" s="359">
        <f>IFERROR(IF(-SUM(G$33:G382)+G$16&lt;0.000001,0,IF($C383&gt;='H-32A-WP06 - Debt Service'!E$25,'H-32A-WP06 - Debt Service'!E$28/12,0)),"-")</f>
        <v>0</v>
      </c>
      <c r="H383" s="359">
        <f>IFERROR(IF(-SUM(H$21:H382)+H$16&lt;0.000001,0,IF($C383&gt;='H-32A-WP06 - Debt Service'!F$25,'H-32A-WP06 - Debt Service'!F$28/12,0)),"-")</f>
        <v>0</v>
      </c>
      <c r="I383" s="359">
        <f>IFERROR(IF(-SUM(I$21:I382)+I$16&lt;0.000001,0,IF($C383&gt;='H-32A-WP06 - Debt Service'!G$25,'H-32A-WP06 - Debt Service'!G$28/12,0)),"-")</f>
        <v>0</v>
      </c>
      <c r="J383" s="359">
        <f>IFERROR(IF(-SUM(J$21:J382)+J$16&lt;0.000001,0,IF($C383&gt;='H-32A-WP06 - Debt Service'!H$25,'H-32A-WP06 - Debt Service'!H$28/12,0)),"-")</f>
        <v>0</v>
      </c>
      <c r="K383" s="359">
        <f>IFERROR(IF(-SUM(K$21:K382)+K$16&lt;0.000001,0,IF($C383&gt;='H-32A-WP06 - Debt Service'!I$25,'H-32A-WP06 - Debt Service'!I$28/12,0)),"-")</f>
        <v>0</v>
      </c>
      <c r="L383" s="359">
        <f>IFERROR(IF(-SUM(L$21:L382)+L$16&lt;0.000001,0,IF($C383&gt;='H-32A-WP06 - Debt Service'!J$25,'H-32A-WP06 - Debt Service'!J$28/12,0)),"-")</f>
        <v>0</v>
      </c>
      <c r="M383" s="359">
        <f>IFERROR(IF(-SUM(M$21:M382)+M$16&lt;0.000001,0,IF($C383&gt;='H-32A-WP06 - Debt Service'!K$25,'H-32A-WP06 - Debt Service'!K$28/12,0)),"-")</f>
        <v>0</v>
      </c>
      <c r="N383" s="359">
        <f>IFERROR(IF(-SUM(N$21:N382)+N$16&lt;0.000001,0,IF($C383&gt;='H-32A-WP06 - Debt Service'!L$25,'H-32A-WP06 - Debt Service'!L$28/12,0)),"-")</f>
        <v>0</v>
      </c>
      <c r="O383" s="359">
        <f>IFERROR(IF(-SUM(O$21:O382)+O$16&lt;0.000001,0,IF($C383&gt;='H-32A-WP06 - Debt Service'!M$25,'H-32A-WP06 - Debt Service'!M$28/12,0)),"-")</f>
        <v>0</v>
      </c>
      <c r="P383" s="359">
        <f>IFERROR(IF(-SUM(P$21:P382)+P$16&lt;0.000001,0,IF($C383&gt;='H-32A-WP06 - Debt Service'!N$25,'H-32A-WP06 - Debt Service'!N$28/12,0)),"-")</f>
        <v>0</v>
      </c>
      <c r="Q383" s="449"/>
      <c r="R383" s="351">
        <f t="shared" si="22"/>
        <v>2049</v>
      </c>
      <c r="S383" s="368">
        <f t="shared" si="24"/>
        <v>54483</v>
      </c>
      <c r="T383" s="368"/>
      <c r="U383" s="359">
        <f>IFERROR(IF(-SUM(U$33:U382)+U$16&lt;0.000001,0,IF($C383&gt;='H-32A-WP06 - Debt Service'!R$25,'H-32A-WP06 - Debt Service'!R$28/12,0)),"-")</f>
        <v>0</v>
      </c>
      <c r="V383" s="359">
        <f>IFERROR(IF(-SUM(V$21:V382)+V$16&lt;0.000001,0,IF($C383&gt;='H-32A-WP06 - Debt Service'!S$25,'H-32A-WP06 - Debt Service'!S$28/12,0)),"-")</f>
        <v>0</v>
      </c>
      <c r="W383" s="359">
        <f>IFERROR(IF(-SUM(W$21:W382)+W$16&lt;0.000001,0,IF($C383&gt;='H-32A-WP06 - Debt Service'!T$25,'H-32A-WP06 - Debt Service'!T$28/12,0)),"-")</f>
        <v>0</v>
      </c>
      <c r="X383" s="359">
        <f>IFERROR(IF(-SUM(X$21:X382)+X$16&lt;0.000001,0,IF($C383&gt;='H-32A-WP06 - Debt Service'!U$25,'H-32A-WP06 - Debt Service'!U$28/12,0)),"-")</f>
        <v>0</v>
      </c>
      <c r="Y383" s="359">
        <f>IFERROR(IF(-SUM(Y$21:Y382)+Y$16&lt;0.000001,0,IF($C383&gt;='H-32A-WP06 - Debt Service'!W$25,'H-32A-WP06 - Debt Service'!V$28/12,0)),"-")</f>
        <v>0</v>
      </c>
      <c r="Z383" s="359">
        <f>IFERROR(IF(-SUM(Z$21:Z382)+Z$16&lt;0.000001,0,IF($C383&gt;='H-32A-WP06 - Debt Service'!W$25,'H-32A-WP06 - Debt Service'!W$28/12,0)),"-")</f>
        <v>0</v>
      </c>
      <c r="AA383" s="359">
        <f>IFERROR(IF(-SUM(AA$21:AA382)+AA$16&lt;0.000001,0,IF($C383&gt;='H-32A-WP06 - Debt Service'!Y$25,'H-32A-WP06 - Debt Service'!X$28/12,0)),"-")</f>
        <v>0</v>
      </c>
      <c r="AB383" s="359">
        <f>IFERROR(IF(-SUM(AB$21:AB382)+AB$16&lt;0.000001,0,IF($C383&gt;='H-32A-WP06 - Debt Service'!Y$25,'H-32A-WP06 - Debt Service'!Y$28/12,0)),"-")</f>
        <v>0</v>
      </c>
      <c r="AC383" s="359">
        <f>IFERROR(IF(-SUM(AC$21:AC382)+AC$16&lt;0.000001,0,IF($C383&gt;='H-32A-WP06 - Debt Service'!Z$25,'H-32A-WP06 - Debt Service'!Z$28/12,0)),"-")</f>
        <v>0</v>
      </c>
      <c r="AD383" s="359">
        <f>IFERROR(IF(-SUM(AD$21:AD382)+AD$16&lt;0.000001,0,IF($C383&gt;='H-32A-WP06 - Debt Service'!AB$25,'H-32A-WP06 - Debt Service'!AA$28/12,0)),"-")</f>
        <v>0</v>
      </c>
      <c r="AE383" s="359">
        <f>IFERROR(IF(-SUM(AE$21:AE382)+AE$16&lt;0.000001,0,IF($C383&gt;='H-32A-WP06 - Debt Service'!AC$25,'H-32A-WP06 - Debt Service'!AB$28/12,0)),"-")</f>
        <v>0</v>
      </c>
      <c r="AF383" s="359">
        <f>IFERROR(IF(-SUM(AF$21:AF382)+AF$16&lt;0.000001,0,IF($C383&gt;='H-32A-WP06 - Debt Service'!AD$25,'H-32A-WP06 - Debt Service'!AC$28/12,0)),"-")</f>
        <v>0</v>
      </c>
    </row>
    <row r="384" spans="2:32">
      <c r="B384" s="351">
        <f t="shared" si="21"/>
        <v>2049</v>
      </c>
      <c r="C384" s="368">
        <f t="shared" si="23"/>
        <v>54514</v>
      </c>
      <c r="D384" s="368"/>
      <c r="E384" s="359">
        <f>IFERROR(IF(-SUM(E$33:E383)+E$16&lt;0.000001,0,IF($C384&gt;='H-32A-WP06 - Debt Service'!C$25,'H-32A-WP06 - Debt Service'!C$28/12,0)),"-")</f>
        <v>0</v>
      </c>
      <c r="F384" s="359">
        <f>IFERROR(IF(-SUM(F$33:F383)+F$16&lt;0.000001,0,IF($C384&gt;='H-32A-WP06 - Debt Service'!D$25,'H-32A-WP06 - Debt Service'!D$28/12,0)),"-")</f>
        <v>0</v>
      </c>
      <c r="G384" s="359">
        <f>IFERROR(IF(-SUM(G$33:G383)+G$16&lt;0.000001,0,IF($C384&gt;='H-32A-WP06 - Debt Service'!E$25,'H-32A-WP06 - Debt Service'!E$28/12,0)),"-")</f>
        <v>0</v>
      </c>
      <c r="H384" s="359">
        <f>IFERROR(IF(-SUM(H$21:H383)+H$16&lt;0.000001,0,IF($C384&gt;='H-32A-WP06 - Debt Service'!F$25,'H-32A-WP06 - Debt Service'!F$28/12,0)),"-")</f>
        <v>0</v>
      </c>
      <c r="I384" s="359">
        <f>IFERROR(IF(-SUM(I$21:I383)+I$16&lt;0.000001,0,IF($C384&gt;='H-32A-WP06 - Debt Service'!G$25,'H-32A-WP06 - Debt Service'!G$28/12,0)),"-")</f>
        <v>0</v>
      </c>
      <c r="J384" s="359">
        <f>IFERROR(IF(-SUM(J$21:J383)+J$16&lt;0.000001,0,IF($C384&gt;='H-32A-WP06 - Debt Service'!H$25,'H-32A-WP06 - Debt Service'!H$28/12,0)),"-")</f>
        <v>0</v>
      </c>
      <c r="K384" s="359">
        <f>IFERROR(IF(-SUM(K$21:K383)+K$16&lt;0.000001,0,IF($C384&gt;='H-32A-WP06 - Debt Service'!I$25,'H-32A-WP06 - Debt Service'!I$28/12,0)),"-")</f>
        <v>0</v>
      </c>
      <c r="L384" s="359">
        <f>IFERROR(IF(-SUM(L$21:L383)+L$16&lt;0.000001,0,IF($C384&gt;='H-32A-WP06 - Debt Service'!J$25,'H-32A-WP06 - Debt Service'!J$28/12,0)),"-")</f>
        <v>0</v>
      </c>
      <c r="M384" s="359">
        <f>IFERROR(IF(-SUM(M$21:M383)+M$16&lt;0.000001,0,IF($C384&gt;='H-32A-WP06 - Debt Service'!K$25,'H-32A-WP06 - Debt Service'!K$28/12,0)),"-")</f>
        <v>0</v>
      </c>
      <c r="N384" s="359">
        <f>IFERROR(IF(-SUM(N$21:N383)+N$16&lt;0.000001,0,IF($C384&gt;='H-32A-WP06 - Debt Service'!L$25,'H-32A-WP06 - Debt Service'!L$28/12,0)),"-")</f>
        <v>0</v>
      </c>
      <c r="O384" s="359">
        <f>IFERROR(IF(-SUM(O$21:O383)+O$16&lt;0.000001,0,IF($C384&gt;='H-32A-WP06 - Debt Service'!M$25,'H-32A-WP06 - Debt Service'!M$28/12,0)),"-")</f>
        <v>0</v>
      </c>
      <c r="P384" s="359">
        <f>IFERROR(IF(-SUM(P$21:P383)+P$16&lt;0.000001,0,IF($C384&gt;='H-32A-WP06 - Debt Service'!N$25,'H-32A-WP06 - Debt Service'!N$28/12,0)),"-")</f>
        <v>0</v>
      </c>
      <c r="Q384" s="449"/>
      <c r="R384" s="351">
        <f t="shared" si="22"/>
        <v>2049</v>
      </c>
      <c r="S384" s="368">
        <f t="shared" si="24"/>
        <v>54514</v>
      </c>
      <c r="T384" s="368"/>
      <c r="U384" s="359">
        <f>IFERROR(IF(-SUM(U$33:U383)+U$16&lt;0.000001,0,IF($C384&gt;='H-32A-WP06 - Debt Service'!R$25,'H-32A-WP06 - Debt Service'!R$28/12,0)),"-")</f>
        <v>0</v>
      </c>
      <c r="V384" s="359">
        <f>IFERROR(IF(-SUM(V$21:V383)+V$16&lt;0.000001,0,IF($C384&gt;='H-32A-WP06 - Debt Service'!S$25,'H-32A-WP06 - Debt Service'!S$28/12,0)),"-")</f>
        <v>0</v>
      </c>
      <c r="W384" s="359">
        <f>IFERROR(IF(-SUM(W$21:W383)+W$16&lt;0.000001,0,IF($C384&gt;='H-32A-WP06 - Debt Service'!T$25,'H-32A-WP06 - Debt Service'!T$28/12,0)),"-")</f>
        <v>0</v>
      </c>
      <c r="X384" s="359">
        <f>IFERROR(IF(-SUM(X$21:X383)+X$16&lt;0.000001,0,IF($C384&gt;='H-32A-WP06 - Debt Service'!U$25,'H-32A-WP06 - Debt Service'!U$28/12,0)),"-")</f>
        <v>0</v>
      </c>
      <c r="Y384" s="359">
        <f>IFERROR(IF(-SUM(Y$21:Y383)+Y$16&lt;0.000001,0,IF($C384&gt;='H-32A-WP06 - Debt Service'!W$25,'H-32A-WP06 - Debt Service'!V$28/12,0)),"-")</f>
        <v>0</v>
      </c>
      <c r="Z384" s="359">
        <f>IFERROR(IF(-SUM(Z$21:Z383)+Z$16&lt;0.000001,0,IF($C384&gt;='H-32A-WP06 - Debt Service'!W$25,'H-32A-WP06 - Debt Service'!W$28/12,0)),"-")</f>
        <v>0</v>
      </c>
      <c r="AA384" s="359">
        <f>IFERROR(IF(-SUM(AA$21:AA383)+AA$16&lt;0.000001,0,IF($C384&gt;='H-32A-WP06 - Debt Service'!Y$25,'H-32A-WP06 - Debt Service'!X$28/12,0)),"-")</f>
        <v>0</v>
      </c>
      <c r="AB384" s="359">
        <f>IFERROR(IF(-SUM(AB$21:AB383)+AB$16&lt;0.000001,0,IF($C384&gt;='H-32A-WP06 - Debt Service'!Y$25,'H-32A-WP06 - Debt Service'!Y$28/12,0)),"-")</f>
        <v>0</v>
      </c>
      <c r="AC384" s="359">
        <f>IFERROR(IF(-SUM(AC$21:AC383)+AC$16&lt;0.000001,0,IF($C384&gt;='H-32A-WP06 - Debt Service'!Z$25,'H-32A-WP06 - Debt Service'!Z$28/12,0)),"-")</f>
        <v>0</v>
      </c>
      <c r="AD384" s="359">
        <f>IFERROR(IF(-SUM(AD$21:AD383)+AD$16&lt;0.000001,0,IF($C384&gt;='H-32A-WP06 - Debt Service'!AB$25,'H-32A-WP06 - Debt Service'!AA$28/12,0)),"-")</f>
        <v>0</v>
      </c>
      <c r="AE384" s="359">
        <f>IFERROR(IF(-SUM(AE$21:AE383)+AE$16&lt;0.000001,0,IF($C384&gt;='H-32A-WP06 - Debt Service'!AC$25,'H-32A-WP06 - Debt Service'!AB$28/12,0)),"-")</f>
        <v>0</v>
      </c>
      <c r="AF384" s="359">
        <f>IFERROR(IF(-SUM(AF$21:AF383)+AF$16&lt;0.000001,0,IF($C384&gt;='H-32A-WP06 - Debt Service'!AD$25,'H-32A-WP06 - Debt Service'!AC$28/12,0)),"-")</f>
        <v>0</v>
      </c>
    </row>
    <row r="385" spans="2:32">
      <c r="B385" s="351">
        <f t="shared" si="21"/>
        <v>2049</v>
      </c>
      <c r="C385" s="368">
        <f t="shared" si="23"/>
        <v>54544</v>
      </c>
      <c r="D385" s="368"/>
      <c r="E385" s="359">
        <f>IFERROR(IF(-SUM(E$33:E384)+E$16&lt;0.000001,0,IF($C385&gt;='H-32A-WP06 - Debt Service'!C$25,'H-32A-WP06 - Debt Service'!C$28/12,0)),"-")</f>
        <v>0</v>
      </c>
      <c r="F385" s="359">
        <f>IFERROR(IF(-SUM(F$33:F384)+F$16&lt;0.000001,0,IF($C385&gt;='H-32A-WP06 - Debt Service'!D$25,'H-32A-WP06 - Debt Service'!D$28/12,0)),"-")</f>
        <v>0</v>
      </c>
      <c r="G385" s="359">
        <f>IFERROR(IF(-SUM(G$33:G384)+G$16&lt;0.000001,0,IF($C385&gt;='H-32A-WP06 - Debt Service'!E$25,'H-32A-WP06 - Debt Service'!E$28/12,0)),"-")</f>
        <v>0</v>
      </c>
      <c r="H385" s="359">
        <f>IFERROR(IF(-SUM(H$21:H384)+H$16&lt;0.000001,0,IF($C385&gt;='H-32A-WP06 - Debt Service'!F$25,'H-32A-WP06 - Debt Service'!F$28/12,0)),"-")</f>
        <v>0</v>
      </c>
      <c r="I385" s="359">
        <f>IFERROR(IF(-SUM(I$21:I384)+I$16&lt;0.000001,0,IF($C385&gt;='H-32A-WP06 - Debt Service'!G$25,'H-32A-WP06 - Debt Service'!G$28/12,0)),"-")</f>
        <v>0</v>
      </c>
      <c r="J385" s="359">
        <f>IFERROR(IF(-SUM(J$21:J384)+J$16&lt;0.000001,0,IF($C385&gt;='H-32A-WP06 - Debt Service'!H$25,'H-32A-WP06 - Debt Service'!H$28/12,0)),"-")</f>
        <v>0</v>
      </c>
      <c r="K385" s="359">
        <f>IFERROR(IF(-SUM(K$21:K384)+K$16&lt;0.000001,0,IF($C385&gt;='H-32A-WP06 - Debt Service'!I$25,'H-32A-WP06 - Debt Service'!I$28/12,0)),"-")</f>
        <v>0</v>
      </c>
      <c r="L385" s="359">
        <f>IFERROR(IF(-SUM(L$21:L384)+L$16&lt;0.000001,0,IF($C385&gt;='H-32A-WP06 - Debt Service'!J$25,'H-32A-WP06 - Debt Service'!J$28/12,0)),"-")</f>
        <v>0</v>
      </c>
      <c r="M385" s="359">
        <f>IFERROR(IF(-SUM(M$21:M384)+M$16&lt;0.000001,0,IF($C385&gt;='H-32A-WP06 - Debt Service'!K$25,'H-32A-WP06 - Debt Service'!K$28/12,0)),"-")</f>
        <v>0</v>
      </c>
      <c r="N385" s="359">
        <f>IFERROR(IF(-SUM(N$21:N384)+N$16&lt;0.000001,0,IF($C385&gt;='H-32A-WP06 - Debt Service'!L$25,'H-32A-WP06 - Debt Service'!L$28/12,0)),"-")</f>
        <v>0</v>
      </c>
      <c r="O385" s="359">
        <f>IFERROR(IF(-SUM(O$21:O384)+O$16&lt;0.000001,0,IF($C385&gt;='H-32A-WP06 - Debt Service'!M$25,'H-32A-WP06 - Debt Service'!M$28/12,0)),"-")</f>
        <v>0</v>
      </c>
      <c r="P385" s="359">
        <f>IFERROR(IF(-SUM(P$21:P384)+P$16&lt;0.000001,0,IF($C385&gt;='H-32A-WP06 - Debt Service'!N$25,'H-32A-WP06 - Debt Service'!N$28/12,0)),"-")</f>
        <v>0</v>
      </c>
      <c r="Q385" s="449"/>
      <c r="R385" s="351">
        <f t="shared" si="22"/>
        <v>2049</v>
      </c>
      <c r="S385" s="368">
        <f t="shared" si="24"/>
        <v>54544</v>
      </c>
      <c r="T385" s="368"/>
      <c r="U385" s="359">
        <f>IFERROR(IF(-SUM(U$33:U384)+U$16&lt;0.000001,0,IF($C385&gt;='H-32A-WP06 - Debt Service'!R$25,'H-32A-WP06 - Debt Service'!R$28/12,0)),"-")</f>
        <v>0</v>
      </c>
      <c r="V385" s="359">
        <f>IFERROR(IF(-SUM(V$21:V384)+V$16&lt;0.000001,0,IF($C385&gt;='H-32A-WP06 - Debt Service'!S$25,'H-32A-WP06 - Debt Service'!S$28/12,0)),"-")</f>
        <v>0</v>
      </c>
      <c r="W385" s="359">
        <f>IFERROR(IF(-SUM(W$21:W384)+W$16&lt;0.000001,0,IF($C385&gt;='H-32A-WP06 - Debt Service'!T$25,'H-32A-WP06 - Debt Service'!T$28/12,0)),"-")</f>
        <v>0</v>
      </c>
      <c r="X385" s="359">
        <f>IFERROR(IF(-SUM(X$21:X384)+X$16&lt;0.000001,0,IF($C385&gt;='H-32A-WP06 - Debt Service'!U$25,'H-32A-WP06 - Debt Service'!U$28/12,0)),"-")</f>
        <v>0</v>
      </c>
      <c r="Y385" s="359">
        <f>IFERROR(IF(-SUM(Y$21:Y384)+Y$16&lt;0.000001,0,IF($C385&gt;='H-32A-WP06 - Debt Service'!W$25,'H-32A-WP06 - Debt Service'!V$28/12,0)),"-")</f>
        <v>0</v>
      </c>
      <c r="Z385" s="359">
        <f>IFERROR(IF(-SUM(Z$21:Z384)+Z$16&lt;0.000001,0,IF($C385&gt;='H-32A-WP06 - Debt Service'!W$25,'H-32A-WP06 - Debt Service'!W$28/12,0)),"-")</f>
        <v>0</v>
      </c>
      <c r="AA385" s="359">
        <f>IFERROR(IF(-SUM(AA$21:AA384)+AA$16&lt;0.000001,0,IF($C385&gt;='H-32A-WP06 - Debt Service'!Y$25,'H-32A-WP06 - Debt Service'!X$28/12,0)),"-")</f>
        <v>0</v>
      </c>
      <c r="AB385" s="359">
        <f>IFERROR(IF(-SUM(AB$21:AB384)+AB$16&lt;0.000001,0,IF($C385&gt;='H-32A-WP06 - Debt Service'!Y$25,'H-32A-WP06 - Debt Service'!Y$28/12,0)),"-")</f>
        <v>0</v>
      </c>
      <c r="AC385" s="359">
        <f>IFERROR(IF(-SUM(AC$21:AC384)+AC$16&lt;0.000001,0,IF($C385&gt;='H-32A-WP06 - Debt Service'!Z$25,'H-32A-WP06 - Debt Service'!Z$28/12,0)),"-")</f>
        <v>0</v>
      </c>
      <c r="AD385" s="359">
        <f>IFERROR(IF(-SUM(AD$21:AD384)+AD$16&lt;0.000001,0,IF($C385&gt;='H-32A-WP06 - Debt Service'!AB$25,'H-32A-WP06 - Debt Service'!AA$28/12,0)),"-")</f>
        <v>0</v>
      </c>
      <c r="AE385" s="359">
        <f>IFERROR(IF(-SUM(AE$21:AE384)+AE$16&lt;0.000001,0,IF($C385&gt;='H-32A-WP06 - Debt Service'!AC$25,'H-32A-WP06 - Debt Service'!AB$28/12,0)),"-")</f>
        <v>0</v>
      </c>
      <c r="AF385" s="359">
        <f>IFERROR(IF(-SUM(AF$21:AF384)+AF$16&lt;0.000001,0,IF($C385&gt;='H-32A-WP06 - Debt Service'!AD$25,'H-32A-WP06 - Debt Service'!AC$28/12,0)),"-")</f>
        <v>0</v>
      </c>
    </row>
    <row r="386" spans="2:32">
      <c r="B386" s="351">
        <f t="shared" si="21"/>
        <v>2049</v>
      </c>
      <c r="C386" s="368">
        <f t="shared" si="23"/>
        <v>54575</v>
      </c>
      <c r="D386" s="368"/>
      <c r="E386" s="359">
        <f>IFERROR(IF(-SUM(E$33:E385)+E$16&lt;0.000001,0,IF($C386&gt;='H-32A-WP06 - Debt Service'!C$25,'H-32A-WP06 - Debt Service'!C$28/12,0)),"-")</f>
        <v>0</v>
      </c>
      <c r="F386" s="359">
        <f>IFERROR(IF(-SUM(F$33:F385)+F$16&lt;0.000001,0,IF($C386&gt;='H-32A-WP06 - Debt Service'!D$25,'H-32A-WP06 - Debt Service'!D$28/12,0)),"-")</f>
        <v>0</v>
      </c>
      <c r="G386" s="359">
        <f>IFERROR(IF(-SUM(G$33:G385)+G$16&lt;0.000001,0,IF($C386&gt;='H-32A-WP06 - Debt Service'!E$25,'H-32A-WP06 - Debt Service'!E$28/12,0)),"-")</f>
        <v>0</v>
      </c>
      <c r="H386" s="359">
        <f>IFERROR(IF(-SUM(H$21:H385)+H$16&lt;0.000001,0,IF($C386&gt;='H-32A-WP06 - Debt Service'!F$25,'H-32A-WP06 - Debt Service'!F$28/12,0)),"-")</f>
        <v>0</v>
      </c>
      <c r="I386" s="359">
        <f>IFERROR(IF(-SUM(I$21:I385)+I$16&lt;0.000001,0,IF($C386&gt;='H-32A-WP06 - Debt Service'!G$25,'H-32A-WP06 - Debt Service'!G$28/12,0)),"-")</f>
        <v>0</v>
      </c>
      <c r="J386" s="359">
        <f>IFERROR(IF(-SUM(J$21:J385)+J$16&lt;0.000001,0,IF($C386&gt;='H-32A-WP06 - Debt Service'!H$25,'H-32A-WP06 - Debt Service'!H$28/12,0)),"-")</f>
        <v>0</v>
      </c>
      <c r="K386" s="359">
        <f>IFERROR(IF(-SUM(K$21:K385)+K$16&lt;0.000001,0,IF($C386&gt;='H-32A-WP06 - Debt Service'!I$25,'H-32A-WP06 - Debt Service'!I$28/12,0)),"-")</f>
        <v>0</v>
      </c>
      <c r="L386" s="359">
        <f>IFERROR(IF(-SUM(L$21:L385)+L$16&lt;0.000001,0,IF($C386&gt;='H-32A-WP06 - Debt Service'!J$25,'H-32A-WP06 - Debt Service'!J$28/12,0)),"-")</f>
        <v>0</v>
      </c>
      <c r="M386" s="359">
        <f>IFERROR(IF(-SUM(M$21:M385)+M$16&lt;0.000001,0,IF($C386&gt;='H-32A-WP06 - Debt Service'!K$25,'H-32A-WP06 - Debt Service'!K$28/12,0)),"-")</f>
        <v>0</v>
      </c>
      <c r="N386" s="359">
        <f>IFERROR(IF(-SUM(N$21:N385)+N$16&lt;0.000001,0,IF($C386&gt;='H-32A-WP06 - Debt Service'!L$25,'H-32A-WP06 - Debt Service'!L$28/12,0)),"-")</f>
        <v>0</v>
      </c>
      <c r="O386" s="359">
        <f>IFERROR(IF(-SUM(O$21:O385)+O$16&lt;0.000001,0,IF($C386&gt;='H-32A-WP06 - Debt Service'!M$25,'H-32A-WP06 - Debt Service'!M$28/12,0)),"-")</f>
        <v>0</v>
      </c>
      <c r="P386" s="359">
        <f>IFERROR(IF(-SUM(P$21:P385)+P$16&lt;0.000001,0,IF($C386&gt;='H-32A-WP06 - Debt Service'!N$25,'H-32A-WP06 - Debt Service'!N$28/12,0)),"-")</f>
        <v>0</v>
      </c>
      <c r="Q386" s="449"/>
      <c r="R386" s="351">
        <f t="shared" si="22"/>
        <v>2049</v>
      </c>
      <c r="S386" s="368">
        <f t="shared" si="24"/>
        <v>54575</v>
      </c>
      <c r="T386" s="368"/>
      <c r="U386" s="359">
        <f>IFERROR(IF(-SUM(U$33:U385)+U$16&lt;0.000001,0,IF($C386&gt;='H-32A-WP06 - Debt Service'!R$25,'H-32A-WP06 - Debt Service'!R$28/12,0)),"-")</f>
        <v>0</v>
      </c>
      <c r="V386" s="359">
        <f>IFERROR(IF(-SUM(V$21:V385)+V$16&lt;0.000001,0,IF($C386&gt;='H-32A-WP06 - Debt Service'!S$25,'H-32A-WP06 - Debt Service'!S$28/12,0)),"-")</f>
        <v>0</v>
      </c>
      <c r="W386" s="359">
        <f>IFERROR(IF(-SUM(W$21:W385)+W$16&lt;0.000001,0,IF($C386&gt;='H-32A-WP06 - Debt Service'!T$25,'H-32A-WP06 - Debt Service'!T$28/12,0)),"-")</f>
        <v>0</v>
      </c>
      <c r="X386" s="359">
        <f>IFERROR(IF(-SUM(X$21:X385)+X$16&lt;0.000001,0,IF($C386&gt;='H-32A-WP06 - Debt Service'!U$25,'H-32A-WP06 - Debt Service'!U$28/12,0)),"-")</f>
        <v>0</v>
      </c>
      <c r="Y386" s="359">
        <f>IFERROR(IF(-SUM(Y$21:Y385)+Y$16&lt;0.000001,0,IF($C386&gt;='H-32A-WP06 - Debt Service'!W$25,'H-32A-WP06 - Debt Service'!V$28/12,0)),"-")</f>
        <v>0</v>
      </c>
      <c r="Z386" s="359">
        <f>IFERROR(IF(-SUM(Z$21:Z385)+Z$16&lt;0.000001,0,IF($C386&gt;='H-32A-WP06 - Debt Service'!W$25,'H-32A-WP06 - Debt Service'!W$28/12,0)),"-")</f>
        <v>0</v>
      </c>
      <c r="AA386" s="359">
        <f>IFERROR(IF(-SUM(AA$21:AA385)+AA$16&lt;0.000001,0,IF($C386&gt;='H-32A-WP06 - Debt Service'!Y$25,'H-32A-WP06 - Debt Service'!X$28/12,0)),"-")</f>
        <v>0</v>
      </c>
      <c r="AB386" s="359">
        <f>IFERROR(IF(-SUM(AB$21:AB385)+AB$16&lt;0.000001,0,IF($C386&gt;='H-32A-WP06 - Debt Service'!Y$25,'H-32A-WP06 - Debt Service'!Y$28/12,0)),"-")</f>
        <v>0</v>
      </c>
      <c r="AC386" s="359">
        <f>IFERROR(IF(-SUM(AC$21:AC385)+AC$16&lt;0.000001,0,IF($C386&gt;='H-32A-WP06 - Debt Service'!Z$25,'H-32A-WP06 - Debt Service'!Z$28/12,0)),"-")</f>
        <v>0</v>
      </c>
      <c r="AD386" s="359">
        <f>IFERROR(IF(-SUM(AD$21:AD385)+AD$16&lt;0.000001,0,IF($C386&gt;='H-32A-WP06 - Debt Service'!AB$25,'H-32A-WP06 - Debt Service'!AA$28/12,0)),"-")</f>
        <v>0</v>
      </c>
      <c r="AE386" s="359">
        <f>IFERROR(IF(-SUM(AE$21:AE385)+AE$16&lt;0.000001,0,IF($C386&gt;='H-32A-WP06 - Debt Service'!AC$25,'H-32A-WP06 - Debt Service'!AB$28/12,0)),"-")</f>
        <v>0</v>
      </c>
      <c r="AF386" s="359">
        <f>IFERROR(IF(-SUM(AF$21:AF385)+AF$16&lt;0.000001,0,IF($C386&gt;='H-32A-WP06 - Debt Service'!AD$25,'H-32A-WP06 - Debt Service'!AC$28/12,0)),"-")</f>
        <v>0</v>
      </c>
    </row>
    <row r="387" spans="2:32">
      <c r="B387" s="351">
        <f t="shared" si="21"/>
        <v>2049</v>
      </c>
      <c r="C387" s="368">
        <f t="shared" si="23"/>
        <v>54605</v>
      </c>
      <c r="D387" s="368"/>
      <c r="E387" s="359">
        <f>IFERROR(IF(-SUM(E$33:E386)+E$16&lt;0.000001,0,IF($C387&gt;='H-32A-WP06 - Debt Service'!C$25,'H-32A-WP06 - Debt Service'!C$28/12,0)),"-")</f>
        <v>0</v>
      </c>
      <c r="F387" s="359">
        <f>IFERROR(IF(-SUM(F$33:F386)+F$16&lt;0.000001,0,IF($C387&gt;='H-32A-WP06 - Debt Service'!D$25,'H-32A-WP06 - Debt Service'!D$28/12,0)),"-")</f>
        <v>0</v>
      </c>
      <c r="G387" s="359">
        <f>IFERROR(IF(-SUM(G$33:G386)+G$16&lt;0.000001,0,IF($C387&gt;='H-32A-WP06 - Debt Service'!E$25,'H-32A-WP06 - Debt Service'!E$28/12,0)),"-")</f>
        <v>0</v>
      </c>
      <c r="H387" s="359">
        <f>IFERROR(IF(-SUM(H$21:H386)+H$16&lt;0.000001,0,IF($C387&gt;='H-32A-WP06 - Debt Service'!F$25,'H-32A-WP06 - Debt Service'!F$28/12,0)),"-")</f>
        <v>0</v>
      </c>
      <c r="I387" s="359">
        <f>IFERROR(IF(-SUM(I$21:I386)+I$16&lt;0.000001,0,IF($C387&gt;='H-32A-WP06 - Debt Service'!G$25,'H-32A-WP06 - Debt Service'!G$28/12,0)),"-")</f>
        <v>0</v>
      </c>
      <c r="J387" s="359">
        <f>IFERROR(IF(-SUM(J$21:J386)+J$16&lt;0.000001,0,IF($C387&gt;='H-32A-WP06 - Debt Service'!H$25,'H-32A-WP06 - Debt Service'!H$28/12,0)),"-")</f>
        <v>0</v>
      </c>
      <c r="K387" s="359">
        <f>IFERROR(IF(-SUM(K$21:K386)+K$16&lt;0.000001,0,IF($C387&gt;='H-32A-WP06 - Debt Service'!I$25,'H-32A-WP06 - Debt Service'!I$28/12,0)),"-")</f>
        <v>0</v>
      </c>
      <c r="L387" s="359">
        <f>IFERROR(IF(-SUM(L$21:L386)+L$16&lt;0.000001,0,IF($C387&gt;='H-32A-WP06 - Debt Service'!J$25,'H-32A-WP06 - Debt Service'!J$28/12,0)),"-")</f>
        <v>0</v>
      </c>
      <c r="M387" s="359">
        <f>IFERROR(IF(-SUM(M$21:M386)+M$16&lt;0.000001,0,IF($C387&gt;='H-32A-WP06 - Debt Service'!K$25,'H-32A-WP06 - Debt Service'!K$28/12,0)),"-")</f>
        <v>0</v>
      </c>
      <c r="N387" s="359">
        <f>IFERROR(IF(-SUM(N$21:N386)+N$16&lt;0.000001,0,IF($C387&gt;='H-32A-WP06 - Debt Service'!L$25,'H-32A-WP06 - Debt Service'!L$28/12,0)),"-")</f>
        <v>0</v>
      </c>
      <c r="O387" s="359">
        <f>IFERROR(IF(-SUM(O$21:O386)+O$16&lt;0.000001,0,IF($C387&gt;='H-32A-WP06 - Debt Service'!M$25,'H-32A-WP06 - Debt Service'!M$28/12,0)),"-")</f>
        <v>0</v>
      </c>
      <c r="P387" s="359">
        <f>IFERROR(IF(-SUM(P$21:P386)+P$16&lt;0.000001,0,IF($C387&gt;='H-32A-WP06 - Debt Service'!N$25,'H-32A-WP06 - Debt Service'!N$28/12,0)),"-")</f>
        <v>0</v>
      </c>
      <c r="Q387" s="449"/>
      <c r="R387" s="351">
        <f t="shared" si="22"/>
        <v>2049</v>
      </c>
      <c r="S387" s="368">
        <f t="shared" si="24"/>
        <v>54605</v>
      </c>
      <c r="T387" s="368"/>
      <c r="U387" s="359">
        <f>IFERROR(IF(-SUM(U$33:U386)+U$16&lt;0.000001,0,IF($C387&gt;='H-32A-WP06 - Debt Service'!R$25,'H-32A-WP06 - Debt Service'!R$28/12,0)),"-")</f>
        <v>0</v>
      </c>
      <c r="V387" s="359">
        <f>IFERROR(IF(-SUM(V$21:V386)+V$16&lt;0.000001,0,IF($C387&gt;='H-32A-WP06 - Debt Service'!S$25,'H-32A-WP06 - Debt Service'!S$28/12,0)),"-")</f>
        <v>0</v>
      </c>
      <c r="W387" s="359">
        <f>IFERROR(IF(-SUM(W$21:W386)+W$16&lt;0.000001,0,IF($C387&gt;='H-32A-WP06 - Debt Service'!T$25,'H-32A-WP06 - Debt Service'!T$28/12,0)),"-")</f>
        <v>0</v>
      </c>
      <c r="X387" s="359">
        <f>IFERROR(IF(-SUM(X$21:X386)+X$16&lt;0.000001,0,IF($C387&gt;='H-32A-WP06 - Debt Service'!U$25,'H-32A-WP06 - Debt Service'!U$28/12,0)),"-")</f>
        <v>0</v>
      </c>
      <c r="Y387" s="359">
        <f>IFERROR(IF(-SUM(Y$21:Y386)+Y$16&lt;0.000001,0,IF($C387&gt;='H-32A-WP06 - Debt Service'!W$25,'H-32A-WP06 - Debt Service'!V$28/12,0)),"-")</f>
        <v>0</v>
      </c>
      <c r="Z387" s="359">
        <f>IFERROR(IF(-SUM(Z$21:Z386)+Z$16&lt;0.000001,0,IF($C387&gt;='H-32A-WP06 - Debt Service'!W$25,'H-32A-WP06 - Debt Service'!W$28/12,0)),"-")</f>
        <v>0</v>
      </c>
      <c r="AA387" s="359">
        <f>IFERROR(IF(-SUM(AA$21:AA386)+AA$16&lt;0.000001,0,IF($C387&gt;='H-32A-WP06 - Debt Service'!Y$25,'H-32A-WP06 - Debt Service'!X$28/12,0)),"-")</f>
        <v>0</v>
      </c>
      <c r="AB387" s="359">
        <f>IFERROR(IF(-SUM(AB$21:AB386)+AB$16&lt;0.000001,0,IF($C387&gt;='H-32A-WP06 - Debt Service'!Y$25,'H-32A-WP06 - Debt Service'!Y$28/12,0)),"-")</f>
        <v>0</v>
      </c>
      <c r="AC387" s="359">
        <f>IFERROR(IF(-SUM(AC$21:AC386)+AC$16&lt;0.000001,0,IF($C387&gt;='H-32A-WP06 - Debt Service'!Z$25,'H-32A-WP06 - Debt Service'!Z$28/12,0)),"-")</f>
        <v>0</v>
      </c>
      <c r="AD387" s="359">
        <f>IFERROR(IF(-SUM(AD$21:AD386)+AD$16&lt;0.000001,0,IF($C387&gt;='H-32A-WP06 - Debt Service'!AB$25,'H-32A-WP06 - Debt Service'!AA$28/12,0)),"-")</f>
        <v>0</v>
      </c>
      <c r="AE387" s="359">
        <f>IFERROR(IF(-SUM(AE$21:AE386)+AE$16&lt;0.000001,0,IF($C387&gt;='H-32A-WP06 - Debt Service'!AC$25,'H-32A-WP06 - Debt Service'!AB$28/12,0)),"-")</f>
        <v>0</v>
      </c>
      <c r="AF387" s="359">
        <f>IFERROR(IF(-SUM(AF$21:AF386)+AF$16&lt;0.000001,0,IF($C387&gt;='H-32A-WP06 - Debt Service'!AD$25,'H-32A-WP06 - Debt Service'!AC$28/12,0)),"-")</f>
        <v>0</v>
      </c>
    </row>
    <row r="388" spans="2:32">
      <c r="B388" s="351">
        <f t="shared" si="21"/>
        <v>2049</v>
      </c>
      <c r="C388" s="368">
        <f t="shared" si="23"/>
        <v>54636</v>
      </c>
      <c r="D388" s="368"/>
      <c r="E388" s="359">
        <f>IFERROR(IF(-SUM(E$33:E387)+E$16&lt;0.000001,0,IF($C388&gt;='H-32A-WP06 - Debt Service'!C$25,'H-32A-WP06 - Debt Service'!C$28/12,0)),"-")</f>
        <v>0</v>
      </c>
      <c r="F388" s="359">
        <f>IFERROR(IF(-SUM(F$33:F387)+F$16&lt;0.000001,0,IF($C388&gt;='H-32A-WP06 - Debt Service'!D$25,'H-32A-WP06 - Debt Service'!D$28/12,0)),"-")</f>
        <v>0</v>
      </c>
      <c r="G388" s="359">
        <f>IFERROR(IF(-SUM(G$33:G387)+G$16&lt;0.000001,0,IF($C388&gt;='H-32A-WP06 - Debt Service'!E$25,'H-32A-WP06 - Debt Service'!E$28/12,0)),"-")</f>
        <v>0</v>
      </c>
      <c r="H388" s="359">
        <f>IFERROR(IF(-SUM(H$21:H387)+H$16&lt;0.000001,0,IF($C388&gt;='H-32A-WP06 - Debt Service'!F$25,'H-32A-WP06 - Debt Service'!F$28/12,0)),"-")</f>
        <v>0</v>
      </c>
      <c r="I388" s="359">
        <f>IFERROR(IF(-SUM(I$21:I387)+I$16&lt;0.000001,0,IF($C388&gt;='H-32A-WP06 - Debt Service'!G$25,'H-32A-WP06 - Debt Service'!G$28/12,0)),"-")</f>
        <v>0</v>
      </c>
      <c r="J388" s="359">
        <f>IFERROR(IF(-SUM(J$21:J387)+J$16&lt;0.000001,0,IF($C388&gt;='H-32A-WP06 - Debt Service'!H$25,'H-32A-WP06 - Debt Service'!H$28/12,0)),"-")</f>
        <v>0</v>
      </c>
      <c r="K388" s="359">
        <f>IFERROR(IF(-SUM(K$21:K387)+K$16&lt;0.000001,0,IF($C388&gt;='H-32A-WP06 - Debt Service'!I$25,'H-32A-WP06 - Debt Service'!I$28/12,0)),"-")</f>
        <v>0</v>
      </c>
      <c r="L388" s="359">
        <f>IFERROR(IF(-SUM(L$21:L387)+L$16&lt;0.000001,0,IF($C388&gt;='H-32A-WP06 - Debt Service'!J$25,'H-32A-WP06 - Debt Service'!J$28/12,0)),"-")</f>
        <v>0</v>
      </c>
      <c r="M388" s="359">
        <f>IFERROR(IF(-SUM(M$21:M387)+M$16&lt;0.000001,0,IF($C388&gt;='H-32A-WP06 - Debt Service'!K$25,'H-32A-WP06 - Debt Service'!K$28/12,0)),"-")</f>
        <v>0</v>
      </c>
      <c r="N388" s="359">
        <f>IFERROR(IF(-SUM(N$21:N387)+N$16&lt;0.000001,0,IF($C388&gt;='H-32A-WP06 - Debt Service'!L$25,'H-32A-WP06 - Debt Service'!L$28/12,0)),"-")</f>
        <v>0</v>
      </c>
      <c r="O388" s="359">
        <f>IFERROR(IF(-SUM(O$21:O387)+O$16&lt;0.000001,0,IF($C388&gt;='H-32A-WP06 - Debt Service'!M$25,'H-32A-WP06 - Debt Service'!M$28/12,0)),"-")</f>
        <v>0</v>
      </c>
      <c r="P388" s="359">
        <f>IFERROR(IF(-SUM(P$21:P387)+P$16&lt;0.000001,0,IF($C388&gt;='H-32A-WP06 - Debt Service'!N$25,'H-32A-WP06 - Debt Service'!N$28/12,0)),"-")</f>
        <v>0</v>
      </c>
      <c r="Q388" s="449"/>
      <c r="R388" s="351">
        <f t="shared" si="22"/>
        <v>2049</v>
      </c>
      <c r="S388" s="368">
        <f t="shared" si="24"/>
        <v>54636</v>
      </c>
      <c r="T388" s="368"/>
      <c r="U388" s="359">
        <f>IFERROR(IF(-SUM(U$33:U387)+U$16&lt;0.000001,0,IF($C388&gt;='H-32A-WP06 - Debt Service'!R$25,'H-32A-WP06 - Debt Service'!R$28/12,0)),"-")</f>
        <v>0</v>
      </c>
      <c r="V388" s="359">
        <f>IFERROR(IF(-SUM(V$21:V387)+V$16&lt;0.000001,0,IF($C388&gt;='H-32A-WP06 - Debt Service'!S$25,'H-32A-WP06 - Debt Service'!S$28/12,0)),"-")</f>
        <v>0</v>
      </c>
      <c r="W388" s="359">
        <f>IFERROR(IF(-SUM(W$21:W387)+W$16&lt;0.000001,0,IF($C388&gt;='H-32A-WP06 - Debt Service'!T$25,'H-32A-WP06 - Debt Service'!T$28/12,0)),"-")</f>
        <v>0</v>
      </c>
      <c r="X388" s="359">
        <f>IFERROR(IF(-SUM(X$21:X387)+X$16&lt;0.000001,0,IF($C388&gt;='H-32A-WP06 - Debt Service'!U$25,'H-32A-WP06 - Debt Service'!U$28/12,0)),"-")</f>
        <v>0</v>
      </c>
      <c r="Y388" s="359">
        <f>IFERROR(IF(-SUM(Y$21:Y387)+Y$16&lt;0.000001,0,IF($C388&gt;='H-32A-WP06 - Debt Service'!W$25,'H-32A-WP06 - Debt Service'!V$28/12,0)),"-")</f>
        <v>0</v>
      </c>
      <c r="Z388" s="359">
        <f>IFERROR(IF(-SUM(Z$21:Z387)+Z$16&lt;0.000001,0,IF($C388&gt;='H-32A-WP06 - Debt Service'!W$25,'H-32A-WP06 - Debt Service'!W$28/12,0)),"-")</f>
        <v>0</v>
      </c>
      <c r="AA388" s="359">
        <f>IFERROR(IF(-SUM(AA$21:AA387)+AA$16&lt;0.000001,0,IF($C388&gt;='H-32A-WP06 - Debt Service'!Y$25,'H-32A-WP06 - Debt Service'!X$28/12,0)),"-")</f>
        <v>0</v>
      </c>
      <c r="AB388" s="359">
        <f>IFERROR(IF(-SUM(AB$21:AB387)+AB$16&lt;0.000001,0,IF($C388&gt;='H-32A-WP06 - Debt Service'!Y$25,'H-32A-WP06 - Debt Service'!Y$28/12,0)),"-")</f>
        <v>0</v>
      </c>
      <c r="AC388" s="359">
        <f>IFERROR(IF(-SUM(AC$21:AC387)+AC$16&lt;0.000001,0,IF($C388&gt;='H-32A-WP06 - Debt Service'!Z$25,'H-32A-WP06 - Debt Service'!Z$28/12,0)),"-")</f>
        <v>0</v>
      </c>
      <c r="AD388" s="359">
        <f>IFERROR(IF(-SUM(AD$21:AD387)+AD$16&lt;0.000001,0,IF($C388&gt;='H-32A-WP06 - Debt Service'!AB$25,'H-32A-WP06 - Debt Service'!AA$28/12,0)),"-")</f>
        <v>0</v>
      </c>
      <c r="AE388" s="359">
        <f>IFERROR(IF(-SUM(AE$21:AE387)+AE$16&lt;0.000001,0,IF($C388&gt;='H-32A-WP06 - Debt Service'!AC$25,'H-32A-WP06 - Debt Service'!AB$28/12,0)),"-")</f>
        <v>0</v>
      </c>
      <c r="AF388" s="359">
        <f>IFERROR(IF(-SUM(AF$21:AF387)+AF$16&lt;0.000001,0,IF($C388&gt;='H-32A-WP06 - Debt Service'!AD$25,'H-32A-WP06 - Debt Service'!AC$28/12,0)),"-")</f>
        <v>0</v>
      </c>
    </row>
    <row r="389" spans="2:32">
      <c r="B389" s="351">
        <f t="shared" si="21"/>
        <v>2049</v>
      </c>
      <c r="C389" s="368">
        <f t="shared" si="23"/>
        <v>54667</v>
      </c>
      <c r="D389" s="368"/>
      <c r="E389" s="359">
        <f>IFERROR(IF(-SUM(E$33:E388)+E$16&lt;0.000001,0,IF($C389&gt;='H-32A-WP06 - Debt Service'!C$25,'H-32A-WP06 - Debt Service'!C$28/12,0)),"-")</f>
        <v>0</v>
      </c>
      <c r="F389" s="359">
        <f>IFERROR(IF(-SUM(F$33:F388)+F$16&lt;0.000001,0,IF($C389&gt;='H-32A-WP06 - Debt Service'!D$25,'H-32A-WP06 - Debt Service'!D$28/12,0)),"-")</f>
        <v>0</v>
      </c>
      <c r="G389" s="359">
        <f>IFERROR(IF(-SUM(G$33:G388)+G$16&lt;0.000001,0,IF($C389&gt;='H-32A-WP06 - Debt Service'!E$25,'H-32A-WP06 - Debt Service'!E$28/12,0)),"-")</f>
        <v>0</v>
      </c>
      <c r="H389" s="359">
        <f>IFERROR(IF(-SUM(H$21:H388)+H$16&lt;0.000001,0,IF($C389&gt;='H-32A-WP06 - Debt Service'!F$25,'H-32A-WP06 - Debt Service'!F$28/12,0)),"-")</f>
        <v>0</v>
      </c>
      <c r="I389" s="359">
        <f>IFERROR(IF(-SUM(I$21:I388)+I$16&lt;0.000001,0,IF($C389&gt;='H-32A-WP06 - Debt Service'!G$25,'H-32A-WP06 - Debt Service'!G$28/12,0)),"-")</f>
        <v>0</v>
      </c>
      <c r="J389" s="359">
        <f>IFERROR(IF(-SUM(J$21:J388)+J$16&lt;0.000001,0,IF($C389&gt;='H-32A-WP06 - Debt Service'!H$25,'H-32A-WP06 - Debt Service'!H$28/12,0)),"-")</f>
        <v>0</v>
      </c>
      <c r="K389" s="359">
        <f>IFERROR(IF(-SUM(K$21:K388)+K$16&lt;0.000001,0,IF($C389&gt;='H-32A-WP06 - Debt Service'!I$25,'H-32A-WP06 - Debt Service'!I$28/12,0)),"-")</f>
        <v>0</v>
      </c>
      <c r="L389" s="359">
        <f>IFERROR(IF(-SUM(L$21:L388)+L$16&lt;0.000001,0,IF($C389&gt;='H-32A-WP06 - Debt Service'!J$25,'H-32A-WP06 - Debt Service'!J$28/12,0)),"-")</f>
        <v>0</v>
      </c>
      <c r="M389" s="359">
        <f>IFERROR(IF(-SUM(M$21:M388)+M$16&lt;0.000001,0,IF($C389&gt;='H-32A-WP06 - Debt Service'!K$25,'H-32A-WP06 - Debt Service'!K$28/12,0)),"-")</f>
        <v>0</v>
      </c>
      <c r="N389" s="359">
        <f>IFERROR(IF(-SUM(N$21:N388)+N$16&lt;0.000001,0,IF($C389&gt;='H-32A-WP06 - Debt Service'!L$25,'H-32A-WP06 - Debt Service'!L$28/12,0)),"-")</f>
        <v>0</v>
      </c>
      <c r="O389" s="359">
        <f>IFERROR(IF(-SUM(O$21:O388)+O$16&lt;0.000001,0,IF($C389&gt;='H-32A-WP06 - Debt Service'!M$25,'H-32A-WP06 - Debt Service'!M$28/12,0)),"-")</f>
        <v>0</v>
      </c>
      <c r="P389" s="359">
        <f>IFERROR(IF(-SUM(P$21:P388)+P$16&lt;0.000001,0,IF($C389&gt;='H-32A-WP06 - Debt Service'!N$25,'H-32A-WP06 - Debt Service'!N$28/12,0)),"-")</f>
        <v>0</v>
      </c>
      <c r="Q389" s="449"/>
      <c r="R389" s="351">
        <f t="shared" si="22"/>
        <v>2049</v>
      </c>
      <c r="S389" s="368">
        <f t="shared" si="24"/>
        <v>54667</v>
      </c>
      <c r="T389" s="368"/>
      <c r="U389" s="359">
        <f>IFERROR(IF(-SUM(U$33:U388)+U$16&lt;0.000001,0,IF($C389&gt;='H-32A-WP06 - Debt Service'!R$25,'H-32A-WP06 - Debt Service'!R$28/12,0)),"-")</f>
        <v>0</v>
      </c>
      <c r="V389" s="359">
        <f>IFERROR(IF(-SUM(V$21:V388)+V$16&lt;0.000001,0,IF($C389&gt;='H-32A-WP06 - Debt Service'!S$25,'H-32A-WP06 - Debt Service'!S$28/12,0)),"-")</f>
        <v>0</v>
      </c>
      <c r="W389" s="359">
        <f>IFERROR(IF(-SUM(W$21:W388)+W$16&lt;0.000001,0,IF($C389&gt;='H-32A-WP06 - Debt Service'!T$25,'H-32A-WP06 - Debt Service'!T$28/12,0)),"-")</f>
        <v>0</v>
      </c>
      <c r="X389" s="359">
        <f>IFERROR(IF(-SUM(X$21:X388)+X$16&lt;0.000001,0,IF($C389&gt;='H-32A-WP06 - Debt Service'!U$25,'H-32A-WP06 - Debt Service'!U$28/12,0)),"-")</f>
        <v>0</v>
      </c>
      <c r="Y389" s="359">
        <f>IFERROR(IF(-SUM(Y$21:Y388)+Y$16&lt;0.000001,0,IF($C389&gt;='H-32A-WP06 - Debt Service'!W$25,'H-32A-WP06 - Debt Service'!V$28/12,0)),"-")</f>
        <v>0</v>
      </c>
      <c r="Z389" s="359">
        <f>IFERROR(IF(-SUM(Z$21:Z388)+Z$16&lt;0.000001,0,IF($C389&gt;='H-32A-WP06 - Debt Service'!W$25,'H-32A-WP06 - Debt Service'!W$28/12,0)),"-")</f>
        <v>0</v>
      </c>
      <c r="AA389" s="359">
        <f>IFERROR(IF(-SUM(AA$21:AA388)+AA$16&lt;0.000001,0,IF($C389&gt;='H-32A-WP06 - Debt Service'!Y$25,'H-32A-WP06 - Debt Service'!X$28/12,0)),"-")</f>
        <v>0</v>
      </c>
      <c r="AB389" s="359">
        <f>IFERROR(IF(-SUM(AB$21:AB388)+AB$16&lt;0.000001,0,IF($C389&gt;='H-32A-WP06 - Debt Service'!Y$25,'H-32A-WP06 - Debt Service'!Y$28/12,0)),"-")</f>
        <v>0</v>
      </c>
      <c r="AC389" s="359">
        <f>IFERROR(IF(-SUM(AC$21:AC388)+AC$16&lt;0.000001,0,IF($C389&gt;='H-32A-WP06 - Debt Service'!Z$25,'H-32A-WP06 - Debt Service'!Z$28/12,0)),"-")</f>
        <v>0</v>
      </c>
      <c r="AD389" s="359">
        <f>IFERROR(IF(-SUM(AD$21:AD388)+AD$16&lt;0.000001,0,IF($C389&gt;='H-32A-WP06 - Debt Service'!AB$25,'H-32A-WP06 - Debt Service'!AA$28/12,0)),"-")</f>
        <v>0</v>
      </c>
      <c r="AE389" s="359">
        <f>IFERROR(IF(-SUM(AE$21:AE388)+AE$16&lt;0.000001,0,IF($C389&gt;='H-32A-WP06 - Debt Service'!AC$25,'H-32A-WP06 - Debt Service'!AB$28/12,0)),"-")</f>
        <v>0</v>
      </c>
      <c r="AF389" s="359">
        <f>IFERROR(IF(-SUM(AF$21:AF388)+AF$16&lt;0.000001,0,IF($C389&gt;='H-32A-WP06 - Debt Service'!AD$25,'H-32A-WP06 - Debt Service'!AC$28/12,0)),"-")</f>
        <v>0</v>
      </c>
    </row>
    <row r="390" spans="2:32">
      <c r="B390" s="351">
        <f t="shared" si="21"/>
        <v>2049</v>
      </c>
      <c r="C390" s="368">
        <f t="shared" si="23"/>
        <v>54697</v>
      </c>
      <c r="D390" s="368"/>
      <c r="E390" s="359">
        <f>IFERROR(IF(-SUM(E$33:E389)+E$16&lt;0.000001,0,IF($C390&gt;='H-32A-WP06 - Debt Service'!C$25,'H-32A-WP06 - Debt Service'!C$28/12,0)),"-")</f>
        <v>0</v>
      </c>
      <c r="F390" s="359">
        <f>IFERROR(IF(-SUM(F$33:F389)+F$16&lt;0.000001,0,IF($C390&gt;='H-32A-WP06 - Debt Service'!D$25,'H-32A-WP06 - Debt Service'!D$28/12,0)),"-")</f>
        <v>0</v>
      </c>
      <c r="G390" s="359">
        <f>IFERROR(IF(-SUM(G$33:G389)+G$16&lt;0.000001,0,IF($C390&gt;='H-32A-WP06 - Debt Service'!E$25,'H-32A-WP06 - Debt Service'!E$28/12,0)),"-")</f>
        <v>0</v>
      </c>
      <c r="H390" s="359">
        <f>IFERROR(IF(-SUM(H$21:H389)+H$16&lt;0.000001,0,IF($C390&gt;='H-32A-WP06 - Debt Service'!F$25,'H-32A-WP06 - Debt Service'!F$28/12,0)),"-")</f>
        <v>0</v>
      </c>
      <c r="I390" s="359">
        <f>IFERROR(IF(-SUM(I$21:I389)+I$16&lt;0.000001,0,IF($C390&gt;='H-32A-WP06 - Debt Service'!G$25,'H-32A-WP06 - Debt Service'!G$28/12,0)),"-")</f>
        <v>0</v>
      </c>
      <c r="J390" s="359">
        <f>IFERROR(IF(-SUM(J$21:J389)+J$16&lt;0.000001,0,IF($C390&gt;='H-32A-WP06 - Debt Service'!H$25,'H-32A-WP06 - Debt Service'!H$28/12,0)),"-")</f>
        <v>0</v>
      </c>
      <c r="K390" s="359">
        <f>IFERROR(IF(-SUM(K$21:K389)+K$16&lt;0.000001,0,IF($C390&gt;='H-32A-WP06 - Debt Service'!I$25,'H-32A-WP06 - Debt Service'!I$28/12,0)),"-")</f>
        <v>0</v>
      </c>
      <c r="L390" s="359">
        <f>IFERROR(IF(-SUM(L$21:L389)+L$16&lt;0.000001,0,IF($C390&gt;='H-32A-WP06 - Debt Service'!J$25,'H-32A-WP06 - Debt Service'!J$28/12,0)),"-")</f>
        <v>0</v>
      </c>
      <c r="M390" s="359">
        <f>IFERROR(IF(-SUM(M$21:M389)+M$16&lt;0.000001,0,IF($C390&gt;='H-32A-WP06 - Debt Service'!K$25,'H-32A-WP06 - Debt Service'!K$28/12,0)),"-")</f>
        <v>0</v>
      </c>
      <c r="N390" s="359">
        <f>IFERROR(IF(-SUM(N$21:N389)+N$16&lt;0.000001,0,IF($C390&gt;='H-32A-WP06 - Debt Service'!L$25,'H-32A-WP06 - Debt Service'!L$28/12,0)),"-")</f>
        <v>0</v>
      </c>
      <c r="O390" s="359">
        <f>IFERROR(IF(-SUM(O$21:O389)+O$16&lt;0.000001,0,IF($C390&gt;='H-32A-WP06 - Debt Service'!M$25,'H-32A-WP06 - Debt Service'!M$28/12,0)),"-")</f>
        <v>0</v>
      </c>
      <c r="P390" s="359">
        <f>IFERROR(IF(-SUM(P$21:P389)+P$16&lt;0.000001,0,IF($C390&gt;='H-32A-WP06 - Debt Service'!N$25,'H-32A-WP06 - Debt Service'!N$28/12,0)),"-")</f>
        <v>0</v>
      </c>
      <c r="Q390" s="449"/>
      <c r="R390" s="351">
        <f t="shared" si="22"/>
        <v>2049</v>
      </c>
      <c r="S390" s="368">
        <f t="shared" si="24"/>
        <v>54697</v>
      </c>
      <c r="T390" s="368"/>
      <c r="U390" s="359">
        <f>IFERROR(IF(-SUM(U$33:U389)+U$16&lt;0.000001,0,IF($C390&gt;='H-32A-WP06 - Debt Service'!R$25,'H-32A-WP06 - Debt Service'!R$28/12,0)),"-")</f>
        <v>0</v>
      </c>
      <c r="V390" s="359">
        <f>IFERROR(IF(-SUM(V$21:V389)+V$16&lt;0.000001,0,IF($C390&gt;='H-32A-WP06 - Debt Service'!S$25,'H-32A-WP06 - Debt Service'!S$28/12,0)),"-")</f>
        <v>0</v>
      </c>
      <c r="W390" s="359">
        <f>IFERROR(IF(-SUM(W$21:W389)+W$16&lt;0.000001,0,IF($C390&gt;='H-32A-WP06 - Debt Service'!T$25,'H-32A-WP06 - Debt Service'!T$28/12,0)),"-")</f>
        <v>0</v>
      </c>
      <c r="X390" s="359">
        <f>IFERROR(IF(-SUM(X$21:X389)+X$16&lt;0.000001,0,IF($C390&gt;='H-32A-WP06 - Debt Service'!U$25,'H-32A-WP06 - Debt Service'!U$28/12,0)),"-")</f>
        <v>0</v>
      </c>
      <c r="Y390" s="359">
        <f>IFERROR(IF(-SUM(Y$21:Y389)+Y$16&lt;0.000001,0,IF($C390&gt;='H-32A-WP06 - Debt Service'!W$25,'H-32A-WP06 - Debt Service'!V$28/12,0)),"-")</f>
        <v>0</v>
      </c>
      <c r="Z390" s="359">
        <f>IFERROR(IF(-SUM(Z$21:Z389)+Z$16&lt;0.000001,0,IF($C390&gt;='H-32A-WP06 - Debt Service'!W$25,'H-32A-WP06 - Debt Service'!W$28/12,0)),"-")</f>
        <v>0</v>
      </c>
      <c r="AA390" s="359">
        <f>IFERROR(IF(-SUM(AA$21:AA389)+AA$16&lt;0.000001,0,IF($C390&gt;='H-32A-WP06 - Debt Service'!Y$25,'H-32A-WP06 - Debt Service'!X$28/12,0)),"-")</f>
        <v>0</v>
      </c>
      <c r="AB390" s="359">
        <f>IFERROR(IF(-SUM(AB$21:AB389)+AB$16&lt;0.000001,0,IF($C390&gt;='H-32A-WP06 - Debt Service'!Y$25,'H-32A-WP06 - Debt Service'!Y$28/12,0)),"-")</f>
        <v>0</v>
      </c>
      <c r="AC390" s="359">
        <f>IFERROR(IF(-SUM(AC$21:AC389)+AC$16&lt;0.000001,0,IF($C390&gt;='H-32A-WP06 - Debt Service'!Z$25,'H-32A-WP06 - Debt Service'!Z$28/12,0)),"-")</f>
        <v>0</v>
      </c>
      <c r="AD390" s="359">
        <f>IFERROR(IF(-SUM(AD$21:AD389)+AD$16&lt;0.000001,0,IF($C390&gt;='H-32A-WP06 - Debt Service'!AB$25,'H-32A-WP06 - Debt Service'!AA$28/12,0)),"-")</f>
        <v>0</v>
      </c>
      <c r="AE390" s="359">
        <f>IFERROR(IF(-SUM(AE$21:AE389)+AE$16&lt;0.000001,0,IF($C390&gt;='H-32A-WP06 - Debt Service'!AC$25,'H-32A-WP06 - Debt Service'!AB$28/12,0)),"-")</f>
        <v>0</v>
      </c>
      <c r="AF390" s="359">
        <f>IFERROR(IF(-SUM(AF$21:AF389)+AF$16&lt;0.000001,0,IF($C390&gt;='H-32A-WP06 - Debt Service'!AD$25,'H-32A-WP06 - Debt Service'!AC$28/12,0)),"-")</f>
        <v>0</v>
      </c>
    </row>
    <row r="391" spans="2:32">
      <c r="B391" s="351">
        <f t="shared" si="21"/>
        <v>2049</v>
      </c>
      <c r="C391" s="368">
        <f t="shared" si="23"/>
        <v>54728</v>
      </c>
      <c r="D391" s="368"/>
      <c r="E391" s="359">
        <f>IFERROR(IF(-SUM(E$33:E390)+E$16&lt;0.000001,0,IF($C391&gt;='H-32A-WP06 - Debt Service'!C$25,'H-32A-WP06 - Debt Service'!C$28/12,0)),"-")</f>
        <v>0</v>
      </c>
      <c r="F391" s="359">
        <f>IFERROR(IF(-SUM(F$33:F390)+F$16&lt;0.000001,0,IF($C391&gt;='H-32A-WP06 - Debt Service'!D$25,'H-32A-WP06 - Debt Service'!D$28/12,0)),"-")</f>
        <v>0</v>
      </c>
      <c r="G391" s="359">
        <f>IFERROR(IF(-SUM(G$33:G390)+G$16&lt;0.000001,0,IF($C391&gt;='H-32A-WP06 - Debt Service'!E$25,'H-32A-WP06 - Debt Service'!E$28/12,0)),"-")</f>
        <v>0</v>
      </c>
      <c r="H391" s="359">
        <f>IFERROR(IF(-SUM(H$21:H390)+H$16&lt;0.000001,0,IF($C391&gt;='H-32A-WP06 - Debt Service'!F$25,'H-32A-WP06 - Debt Service'!F$28/12,0)),"-")</f>
        <v>0</v>
      </c>
      <c r="I391" s="359">
        <f>IFERROR(IF(-SUM(I$21:I390)+I$16&lt;0.000001,0,IF($C391&gt;='H-32A-WP06 - Debt Service'!G$25,'H-32A-WP06 - Debt Service'!G$28/12,0)),"-")</f>
        <v>0</v>
      </c>
      <c r="J391" s="359">
        <f>IFERROR(IF(-SUM(J$21:J390)+J$16&lt;0.000001,0,IF($C391&gt;='H-32A-WP06 - Debt Service'!H$25,'H-32A-WP06 - Debt Service'!H$28/12,0)),"-")</f>
        <v>0</v>
      </c>
      <c r="K391" s="359">
        <f>IFERROR(IF(-SUM(K$21:K390)+K$16&lt;0.000001,0,IF($C391&gt;='H-32A-WP06 - Debt Service'!I$25,'H-32A-WP06 - Debt Service'!I$28/12,0)),"-")</f>
        <v>0</v>
      </c>
      <c r="L391" s="359">
        <f>IFERROR(IF(-SUM(L$21:L390)+L$16&lt;0.000001,0,IF($C391&gt;='H-32A-WP06 - Debt Service'!J$25,'H-32A-WP06 - Debt Service'!J$28/12,0)),"-")</f>
        <v>0</v>
      </c>
      <c r="M391" s="359">
        <f>IFERROR(IF(-SUM(M$21:M390)+M$16&lt;0.000001,0,IF($C391&gt;='H-32A-WP06 - Debt Service'!K$25,'H-32A-WP06 - Debt Service'!K$28/12,0)),"-")</f>
        <v>0</v>
      </c>
      <c r="N391" s="359">
        <f>IFERROR(IF(-SUM(N$21:N390)+N$16&lt;0.000001,0,IF($C391&gt;='H-32A-WP06 - Debt Service'!L$25,'H-32A-WP06 - Debt Service'!L$28/12,0)),"-")</f>
        <v>0</v>
      </c>
      <c r="O391" s="359">
        <f>IFERROR(IF(-SUM(O$21:O390)+O$16&lt;0.000001,0,IF($C391&gt;='H-32A-WP06 - Debt Service'!M$25,'H-32A-WP06 - Debt Service'!M$28/12,0)),"-")</f>
        <v>0</v>
      </c>
      <c r="P391" s="359">
        <f>IFERROR(IF(-SUM(P$21:P390)+P$16&lt;0.000001,0,IF($C391&gt;='H-32A-WP06 - Debt Service'!N$25,'H-32A-WP06 - Debt Service'!N$28/12,0)),"-")</f>
        <v>0</v>
      </c>
      <c r="Q391" s="449"/>
      <c r="R391" s="351">
        <f t="shared" si="22"/>
        <v>2049</v>
      </c>
      <c r="S391" s="368">
        <f t="shared" si="24"/>
        <v>54728</v>
      </c>
      <c r="T391" s="368"/>
      <c r="U391" s="359">
        <f>IFERROR(IF(-SUM(U$33:U390)+U$16&lt;0.000001,0,IF($C391&gt;='H-32A-WP06 - Debt Service'!R$25,'H-32A-WP06 - Debt Service'!R$28/12,0)),"-")</f>
        <v>0</v>
      </c>
      <c r="V391" s="359">
        <f>IFERROR(IF(-SUM(V$21:V390)+V$16&lt;0.000001,0,IF($C391&gt;='H-32A-WP06 - Debt Service'!S$25,'H-32A-WP06 - Debt Service'!S$28/12,0)),"-")</f>
        <v>0</v>
      </c>
      <c r="W391" s="359">
        <f>IFERROR(IF(-SUM(W$21:W390)+W$16&lt;0.000001,0,IF($C391&gt;='H-32A-WP06 - Debt Service'!T$25,'H-32A-WP06 - Debt Service'!T$28/12,0)),"-")</f>
        <v>0</v>
      </c>
      <c r="X391" s="359">
        <f>IFERROR(IF(-SUM(X$21:X390)+X$16&lt;0.000001,0,IF($C391&gt;='H-32A-WP06 - Debt Service'!U$25,'H-32A-WP06 - Debt Service'!U$28/12,0)),"-")</f>
        <v>0</v>
      </c>
      <c r="Y391" s="359">
        <f>IFERROR(IF(-SUM(Y$21:Y390)+Y$16&lt;0.000001,0,IF($C391&gt;='H-32A-WP06 - Debt Service'!W$25,'H-32A-WP06 - Debt Service'!V$28/12,0)),"-")</f>
        <v>0</v>
      </c>
      <c r="Z391" s="359">
        <f>IFERROR(IF(-SUM(Z$21:Z390)+Z$16&lt;0.000001,0,IF($C391&gt;='H-32A-WP06 - Debt Service'!W$25,'H-32A-WP06 - Debt Service'!W$28/12,0)),"-")</f>
        <v>0</v>
      </c>
      <c r="AA391" s="359">
        <f>IFERROR(IF(-SUM(AA$21:AA390)+AA$16&lt;0.000001,0,IF($C391&gt;='H-32A-WP06 - Debt Service'!Y$25,'H-32A-WP06 - Debt Service'!X$28/12,0)),"-")</f>
        <v>0</v>
      </c>
      <c r="AB391" s="359">
        <f>IFERROR(IF(-SUM(AB$21:AB390)+AB$16&lt;0.000001,0,IF($C391&gt;='H-32A-WP06 - Debt Service'!Y$25,'H-32A-WP06 - Debt Service'!Y$28/12,0)),"-")</f>
        <v>0</v>
      </c>
      <c r="AC391" s="359">
        <f>IFERROR(IF(-SUM(AC$21:AC390)+AC$16&lt;0.000001,0,IF($C391&gt;='H-32A-WP06 - Debt Service'!Z$25,'H-32A-WP06 - Debt Service'!Z$28/12,0)),"-")</f>
        <v>0</v>
      </c>
      <c r="AD391" s="359">
        <f>IFERROR(IF(-SUM(AD$21:AD390)+AD$16&lt;0.000001,0,IF($C391&gt;='H-32A-WP06 - Debt Service'!AB$25,'H-32A-WP06 - Debt Service'!AA$28/12,0)),"-")</f>
        <v>0</v>
      </c>
      <c r="AE391" s="359">
        <f>IFERROR(IF(-SUM(AE$21:AE390)+AE$16&lt;0.000001,0,IF($C391&gt;='H-32A-WP06 - Debt Service'!AC$25,'H-32A-WP06 - Debt Service'!AB$28/12,0)),"-")</f>
        <v>0</v>
      </c>
      <c r="AF391" s="359">
        <f>IFERROR(IF(-SUM(AF$21:AF390)+AF$16&lt;0.000001,0,IF($C391&gt;='H-32A-WP06 - Debt Service'!AD$25,'H-32A-WP06 - Debt Service'!AC$28/12,0)),"-")</f>
        <v>0</v>
      </c>
    </row>
    <row r="392" spans="2:32">
      <c r="B392" s="351">
        <f t="shared" si="21"/>
        <v>2049</v>
      </c>
      <c r="C392" s="368">
        <f t="shared" si="23"/>
        <v>54758</v>
      </c>
      <c r="D392" s="368"/>
      <c r="E392" s="359">
        <f>IFERROR(IF(-SUM(E$33:E391)+E$16&lt;0.000001,0,IF($C392&gt;='H-32A-WP06 - Debt Service'!C$25,'H-32A-WP06 - Debt Service'!C$28/12,0)),"-")</f>
        <v>0</v>
      </c>
      <c r="F392" s="359">
        <f>IFERROR(IF(-SUM(F$33:F391)+F$16&lt;0.000001,0,IF($C392&gt;='H-32A-WP06 - Debt Service'!D$25,'H-32A-WP06 - Debt Service'!D$28/12,0)),"-")</f>
        <v>0</v>
      </c>
      <c r="G392" s="359">
        <f>IFERROR(IF(-SUM(G$33:G391)+G$16&lt;0.000001,0,IF($C392&gt;='H-32A-WP06 - Debt Service'!E$25,'H-32A-WP06 - Debt Service'!E$28/12,0)),"-")</f>
        <v>0</v>
      </c>
      <c r="H392" s="359">
        <f>IFERROR(IF(-SUM(H$21:H391)+H$16&lt;0.000001,0,IF($C392&gt;='H-32A-WP06 - Debt Service'!F$25,'H-32A-WP06 - Debt Service'!F$28/12,0)),"-")</f>
        <v>0</v>
      </c>
      <c r="I392" s="359">
        <f>IFERROR(IF(-SUM(I$21:I391)+I$16&lt;0.000001,0,IF($C392&gt;='H-32A-WP06 - Debt Service'!G$25,'H-32A-WP06 - Debt Service'!G$28/12,0)),"-")</f>
        <v>0</v>
      </c>
      <c r="J392" s="359">
        <f>IFERROR(IF(-SUM(J$21:J391)+J$16&lt;0.000001,0,IF($C392&gt;='H-32A-WP06 - Debt Service'!H$25,'H-32A-WP06 - Debt Service'!H$28/12,0)),"-")</f>
        <v>0</v>
      </c>
      <c r="K392" s="359">
        <f>IFERROR(IF(-SUM(K$21:K391)+K$16&lt;0.000001,0,IF($C392&gt;='H-32A-WP06 - Debt Service'!I$25,'H-32A-WP06 - Debt Service'!I$28/12,0)),"-")</f>
        <v>0</v>
      </c>
      <c r="L392" s="359">
        <f>IFERROR(IF(-SUM(L$21:L391)+L$16&lt;0.000001,0,IF($C392&gt;='H-32A-WP06 - Debt Service'!J$25,'H-32A-WP06 - Debt Service'!J$28/12,0)),"-")</f>
        <v>0</v>
      </c>
      <c r="M392" s="359">
        <f>IFERROR(IF(-SUM(M$21:M391)+M$16&lt;0.000001,0,IF($C392&gt;='H-32A-WP06 - Debt Service'!K$25,'H-32A-WP06 - Debt Service'!K$28/12,0)),"-")</f>
        <v>0</v>
      </c>
      <c r="N392" s="359">
        <f>IFERROR(IF(-SUM(N$21:N391)+N$16&lt;0.000001,0,IF($C392&gt;='H-32A-WP06 - Debt Service'!L$25,'H-32A-WP06 - Debt Service'!L$28/12,0)),"-")</f>
        <v>0</v>
      </c>
      <c r="O392" s="359">
        <f>IFERROR(IF(-SUM(O$21:O391)+O$16&lt;0.000001,0,IF($C392&gt;='H-32A-WP06 - Debt Service'!M$25,'H-32A-WP06 - Debt Service'!M$28/12,0)),"-")</f>
        <v>0</v>
      </c>
      <c r="P392" s="359">
        <f>IFERROR(IF(-SUM(P$21:P391)+P$16&lt;0.000001,0,IF($C392&gt;='H-32A-WP06 - Debt Service'!N$25,'H-32A-WP06 - Debt Service'!N$28/12,0)),"-")</f>
        <v>0</v>
      </c>
      <c r="Q392" s="449"/>
      <c r="R392" s="351">
        <f t="shared" si="22"/>
        <v>2049</v>
      </c>
      <c r="S392" s="368">
        <f t="shared" si="24"/>
        <v>54758</v>
      </c>
      <c r="T392" s="368"/>
      <c r="U392" s="359">
        <f>IFERROR(IF(-SUM(U$33:U391)+U$16&lt;0.000001,0,IF($C392&gt;='H-32A-WP06 - Debt Service'!R$25,'H-32A-WP06 - Debt Service'!R$28/12,0)),"-")</f>
        <v>0</v>
      </c>
      <c r="V392" s="359">
        <f>IFERROR(IF(-SUM(V$21:V391)+V$16&lt;0.000001,0,IF($C392&gt;='H-32A-WP06 - Debt Service'!S$25,'H-32A-WP06 - Debt Service'!S$28/12,0)),"-")</f>
        <v>0</v>
      </c>
      <c r="W392" s="359">
        <f>IFERROR(IF(-SUM(W$21:W391)+W$16&lt;0.000001,0,IF($C392&gt;='H-32A-WP06 - Debt Service'!T$25,'H-32A-WP06 - Debt Service'!T$28/12,0)),"-")</f>
        <v>0</v>
      </c>
      <c r="X392" s="359">
        <f>IFERROR(IF(-SUM(X$21:X391)+X$16&lt;0.000001,0,IF($C392&gt;='H-32A-WP06 - Debt Service'!U$25,'H-32A-WP06 - Debt Service'!U$28/12,0)),"-")</f>
        <v>0</v>
      </c>
      <c r="Y392" s="359">
        <f>IFERROR(IF(-SUM(Y$21:Y391)+Y$16&lt;0.000001,0,IF($C392&gt;='H-32A-WP06 - Debt Service'!W$25,'H-32A-WP06 - Debt Service'!V$28/12,0)),"-")</f>
        <v>0</v>
      </c>
      <c r="Z392" s="359">
        <f>IFERROR(IF(-SUM(Z$21:Z391)+Z$16&lt;0.000001,0,IF($C392&gt;='H-32A-WP06 - Debt Service'!W$25,'H-32A-WP06 - Debt Service'!W$28/12,0)),"-")</f>
        <v>0</v>
      </c>
      <c r="AA392" s="359">
        <f>IFERROR(IF(-SUM(AA$21:AA391)+AA$16&lt;0.000001,0,IF($C392&gt;='H-32A-WP06 - Debt Service'!Y$25,'H-32A-WP06 - Debt Service'!X$28/12,0)),"-")</f>
        <v>0</v>
      </c>
      <c r="AB392" s="359">
        <f>IFERROR(IF(-SUM(AB$21:AB391)+AB$16&lt;0.000001,0,IF($C392&gt;='H-32A-WP06 - Debt Service'!Y$25,'H-32A-WP06 - Debt Service'!Y$28/12,0)),"-")</f>
        <v>0</v>
      </c>
      <c r="AC392" s="359">
        <f>IFERROR(IF(-SUM(AC$21:AC391)+AC$16&lt;0.000001,0,IF($C392&gt;='H-32A-WP06 - Debt Service'!Z$25,'H-32A-WP06 - Debt Service'!Z$28/12,0)),"-")</f>
        <v>0</v>
      </c>
      <c r="AD392" s="359">
        <f>IFERROR(IF(-SUM(AD$21:AD391)+AD$16&lt;0.000001,0,IF($C392&gt;='H-32A-WP06 - Debt Service'!AB$25,'H-32A-WP06 - Debt Service'!AA$28/12,0)),"-")</f>
        <v>0</v>
      </c>
      <c r="AE392" s="359">
        <f>IFERROR(IF(-SUM(AE$21:AE391)+AE$16&lt;0.000001,0,IF($C392&gt;='H-32A-WP06 - Debt Service'!AC$25,'H-32A-WP06 - Debt Service'!AB$28/12,0)),"-")</f>
        <v>0</v>
      </c>
      <c r="AF392" s="359">
        <f>IFERROR(IF(-SUM(AF$21:AF391)+AF$16&lt;0.000001,0,IF($C392&gt;='H-32A-WP06 - Debt Service'!AD$25,'H-32A-WP06 - Debt Service'!AC$28/12,0)),"-")</f>
        <v>0</v>
      </c>
    </row>
    <row r="393" spans="2:32">
      <c r="B393" s="351">
        <f t="shared" si="21"/>
        <v>2050</v>
      </c>
      <c r="C393" s="368">
        <f t="shared" si="23"/>
        <v>54789</v>
      </c>
      <c r="D393" s="368"/>
      <c r="E393" s="359">
        <f>IFERROR(IF(-SUM(E$33:E392)+E$16&lt;0.000001,0,IF($C393&gt;='H-32A-WP06 - Debt Service'!C$25,'H-32A-WP06 - Debt Service'!C$28/12,0)),"-")</f>
        <v>0</v>
      </c>
      <c r="F393" s="359">
        <f>IFERROR(IF(-SUM(F$33:F392)+F$16&lt;0.000001,0,IF($C393&gt;='H-32A-WP06 - Debt Service'!D$25,'H-32A-WP06 - Debt Service'!D$28/12,0)),"-")</f>
        <v>0</v>
      </c>
      <c r="G393" s="359">
        <f>IFERROR(IF(-SUM(G$33:G392)+G$16&lt;0.000001,0,IF($C393&gt;='H-32A-WP06 - Debt Service'!E$25,'H-32A-WP06 - Debt Service'!E$28/12,0)),"-")</f>
        <v>0</v>
      </c>
      <c r="H393" s="359">
        <f>IFERROR(IF(-SUM(H$21:H392)+H$16&lt;0.000001,0,IF($C393&gt;='H-32A-WP06 - Debt Service'!F$25,'H-32A-WP06 - Debt Service'!F$28/12,0)),"-")</f>
        <v>0</v>
      </c>
      <c r="I393" s="359">
        <f>IFERROR(IF(-SUM(I$21:I392)+I$16&lt;0.000001,0,IF($C393&gt;='H-32A-WP06 - Debt Service'!G$25,'H-32A-WP06 - Debt Service'!G$28/12,0)),"-")</f>
        <v>0</v>
      </c>
      <c r="J393" s="359">
        <f>IFERROR(IF(-SUM(J$21:J392)+J$16&lt;0.000001,0,IF($C393&gt;='H-32A-WP06 - Debt Service'!H$25,'H-32A-WP06 - Debt Service'!H$28/12,0)),"-")</f>
        <v>0</v>
      </c>
      <c r="K393" s="359">
        <f>IFERROR(IF(-SUM(K$21:K392)+K$16&lt;0.000001,0,IF($C393&gt;='H-32A-WP06 - Debt Service'!I$25,'H-32A-WP06 - Debt Service'!I$28/12,0)),"-")</f>
        <v>0</v>
      </c>
      <c r="L393" s="359">
        <f>IFERROR(IF(-SUM(L$21:L392)+L$16&lt;0.000001,0,IF($C393&gt;='H-32A-WP06 - Debt Service'!J$25,'H-32A-WP06 - Debt Service'!J$28/12,0)),"-")</f>
        <v>0</v>
      </c>
      <c r="M393" s="359">
        <f>IFERROR(IF(-SUM(M$21:M392)+M$16&lt;0.000001,0,IF($C393&gt;='H-32A-WP06 - Debt Service'!K$25,'H-32A-WP06 - Debt Service'!K$28/12,0)),"-")</f>
        <v>0</v>
      </c>
      <c r="N393" s="359">
        <f>IFERROR(IF(-SUM(N$21:N392)+N$16&lt;0.000001,0,IF($C393&gt;='H-32A-WP06 - Debt Service'!L$25,'H-32A-WP06 - Debt Service'!L$28/12,0)),"-")</f>
        <v>0</v>
      </c>
      <c r="O393" s="359">
        <f>IFERROR(IF(-SUM(O$21:O392)+O$16&lt;0.000001,0,IF($C393&gt;='H-32A-WP06 - Debt Service'!M$25,'H-32A-WP06 - Debt Service'!M$28/12,0)),"-")</f>
        <v>0</v>
      </c>
      <c r="P393" s="359">
        <f>IFERROR(IF(-SUM(P$21:P392)+P$16&lt;0.000001,0,IF($C393&gt;='H-32A-WP06 - Debt Service'!N$25,'H-32A-WP06 - Debt Service'!N$28/12,0)),"-")</f>
        <v>0</v>
      </c>
      <c r="Q393" s="449"/>
      <c r="R393" s="351">
        <f t="shared" si="22"/>
        <v>2050</v>
      </c>
      <c r="S393" s="368">
        <f t="shared" si="24"/>
        <v>54789</v>
      </c>
      <c r="T393" s="368"/>
      <c r="U393" s="359">
        <f>IFERROR(IF(-SUM(U$33:U392)+U$16&lt;0.000001,0,IF($C393&gt;='H-32A-WP06 - Debt Service'!R$25,'H-32A-WP06 - Debt Service'!R$28/12,0)),"-")</f>
        <v>0</v>
      </c>
      <c r="V393" s="359">
        <f>IFERROR(IF(-SUM(V$21:V392)+V$16&lt;0.000001,0,IF($C393&gt;='H-32A-WP06 - Debt Service'!S$25,'H-32A-WP06 - Debt Service'!S$28/12,0)),"-")</f>
        <v>0</v>
      </c>
      <c r="W393" s="359">
        <f>IFERROR(IF(-SUM(W$21:W392)+W$16&lt;0.000001,0,IF($C393&gt;='H-32A-WP06 - Debt Service'!T$25,'H-32A-WP06 - Debt Service'!T$28/12,0)),"-")</f>
        <v>0</v>
      </c>
      <c r="X393" s="359">
        <f>IFERROR(IF(-SUM(X$21:X392)+X$16&lt;0.000001,0,IF($C393&gt;='H-32A-WP06 - Debt Service'!U$25,'H-32A-WP06 - Debt Service'!U$28/12,0)),"-")</f>
        <v>0</v>
      </c>
      <c r="Y393" s="359">
        <f>IFERROR(IF(-SUM(Y$21:Y392)+Y$16&lt;0.000001,0,IF($C393&gt;='H-32A-WP06 - Debt Service'!W$25,'H-32A-WP06 - Debt Service'!V$28/12,0)),"-")</f>
        <v>0</v>
      </c>
      <c r="Z393" s="359">
        <f>IFERROR(IF(-SUM(Z$21:Z392)+Z$16&lt;0.000001,0,IF($C393&gt;='H-32A-WP06 - Debt Service'!W$25,'H-32A-WP06 - Debt Service'!W$28/12,0)),"-")</f>
        <v>0</v>
      </c>
      <c r="AA393" s="359">
        <f>IFERROR(IF(-SUM(AA$21:AA392)+AA$16&lt;0.000001,0,IF($C393&gt;='H-32A-WP06 - Debt Service'!Y$25,'H-32A-WP06 - Debt Service'!X$28/12,0)),"-")</f>
        <v>0</v>
      </c>
      <c r="AB393" s="359">
        <f>IFERROR(IF(-SUM(AB$21:AB392)+AB$16&lt;0.000001,0,IF($C393&gt;='H-32A-WP06 - Debt Service'!Y$25,'H-32A-WP06 - Debt Service'!Y$28/12,0)),"-")</f>
        <v>0</v>
      </c>
      <c r="AC393" s="359">
        <f>IFERROR(IF(-SUM(AC$21:AC392)+AC$16&lt;0.000001,0,IF($C393&gt;='H-32A-WP06 - Debt Service'!Z$25,'H-32A-WP06 - Debt Service'!Z$28/12,0)),"-")</f>
        <v>0</v>
      </c>
      <c r="AD393" s="359">
        <f>IFERROR(IF(-SUM(AD$21:AD392)+AD$16&lt;0.000001,0,IF($C393&gt;='H-32A-WP06 - Debt Service'!AB$25,'H-32A-WP06 - Debt Service'!AA$28/12,0)),"-")</f>
        <v>0</v>
      </c>
      <c r="AE393" s="359">
        <f>IFERROR(IF(-SUM(AE$21:AE392)+AE$16&lt;0.000001,0,IF($C393&gt;='H-32A-WP06 - Debt Service'!AC$25,'H-32A-WP06 - Debt Service'!AB$28/12,0)),"-")</f>
        <v>0</v>
      </c>
      <c r="AF393" s="359">
        <f>IFERROR(IF(-SUM(AF$21:AF392)+AF$16&lt;0.000001,0,IF($C393&gt;='H-32A-WP06 - Debt Service'!AD$25,'H-32A-WP06 - Debt Service'!AC$28/12,0)),"-")</f>
        <v>0</v>
      </c>
    </row>
    <row r="394" spans="2:32">
      <c r="B394" s="351">
        <f t="shared" si="21"/>
        <v>2050</v>
      </c>
      <c r="C394" s="368">
        <f t="shared" si="23"/>
        <v>54820</v>
      </c>
      <c r="D394" s="368"/>
      <c r="E394" s="359">
        <f>IFERROR(IF(-SUM(E$33:E393)+E$16&lt;0.000001,0,IF($C394&gt;='H-32A-WP06 - Debt Service'!C$25,'H-32A-WP06 - Debt Service'!C$28/12,0)),"-")</f>
        <v>0</v>
      </c>
      <c r="F394" s="359">
        <f>IFERROR(IF(-SUM(F$33:F393)+F$16&lt;0.000001,0,IF($C394&gt;='H-32A-WP06 - Debt Service'!D$25,'H-32A-WP06 - Debt Service'!D$28/12,0)),"-")</f>
        <v>0</v>
      </c>
      <c r="G394" s="359">
        <f>IFERROR(IF(-SUM(G$33:G393)+G$16&lt;0.000001,0,IF($C394&gt;='H-32A-WP06 - Debt Service'!E$25,'H-32A-WP06 - Debt Service'!E$28/12,0)),"-")</f>
        <v>0</v>
      </c>
      <c r="H394" s="359">
        <f>IFERROR(IF(-SUM(H$21:H393)+H$16&lt;0.000001,0,IF($C394&gt;='H-32A-WP06 - Debt Service'!F$25,'H-32A-WP06 - Debt Service'!F$28/12,0)),"-")</f>
        <v>0</v>
      </c>
      <c r="I394" s="359">
        <f>IFERROR(IF(-SUM(I$21:I393)+I$16&lt;0.000001,0,IF($C394&gt;='H-32A-WP06 - Debt Service'!G$25,'H-32A-WP06 - Debt Service'!G$28/12,0)),"-")</f>
        <v>0</v>
      </c>
      <c r="J394" s="359">
        <f>IFERROR(IF(-SUM(J$21:J393)+J$16&lt;0.000001,0,IF($C394&gt;='H-32A-WP06 - Debt Service'!H$25,'H-32A-WP06 - Debt Service'!H$28/12,0)),"-")</f>
        <v>0</v>
      </c>
      <c r="K394" s="359">
        <f>IFERROR(IF(-SUM(K$21:K393)+K$16&lt;0.000001,0,IF($C394&gt;='H-32A-WP06 - Debt Service'!I$25,'H-32A-WP06 - Debt Service'!I$28/12,0)),"-")</f>
        <v>0</v>
      </c>
      <c r="L394" s="359">
        <f>IFERROR(IF(-SUM(L$21:L393)+L$16&lt;0.000001,0,IF($C394&gt;='H-32A-WP06 - Debt Service'!J$25,'H-32A-WP06 - Debt Service'!J$28/12,0)),"-")</f>
        <v>0</v>
      </c>
      <c r="M394" s="359">
        <f>IFERROR(IF(-SUM(M$21:M393)+M$16&lt;0.000001,0,IF($C394&gt;='H-32A-WP06 - Debt Service'!K$25,'H-32A-WP06 - Debt Service'!K$28/12,0)),"-")</f>
        <v>0</v>
      </c>
      <c r="N394" s="359">
        <f>IFERROR(IF(-SUM(N$21:N393)+N$16&lt;0.000001,0,IF($C394&gt;='H-32A-WP06 - Debt Service'!L$25,'H-32A-WP06 - Debt Service'!L$28/12,0)),"-")</f>
        <v>0</v>
      </c>
      <c r="O394" s="359">
        <f>IFERROR(IF(-SUM(O$21:O393)+O$16&lt;0.000001,0,IF($C394&gt;='H-32A-WP06 - Debt Service'!M$25,'H-32A-WP06 - Debt Service'!M$28/12,0)),"-")</f>
        <v>0</v>
      </c>
      <c r="P394" s="359">
        <f>IFERROR(IF(-SUM(P$21:P393)+P$16&lt;0.000001,0,IF($C394&gt;='H-32A-WP06 - Debt Service'!N$25,'H-32A-WP06 - Debt Service'!N$28/12,0)),"-")</f>
        <v>0</v>
      </c>
      <c r="Q394" s="449"/>
      <c r="R394" s="351">
        <f t="shared" si="22"/>
        <v>2050</v>
      </c>
      <c r="S394" s="368">
        <f t="shared" si="24"/>
        <v>54820</v>
      </c>
      <c r="T394" s="368"/>
      <c r="U394" s="359">
        <f>IFERROR(IF(-SUM(U$33:U393)+U$16&lt;0.000001,0,IF($C394&gt;='H-32A-WP06 - Debt Service'!R$25,'H-32A-WP06 - Debt Service'!R$28/12,0)),"-")</f>
        <v>0</v>
      </c>
      <c r="V394" s="359">
        <f>IFERROR(IF(-SUM(V$21:V393)+V$16&lt;0.000001,0,IF($C394&gt;='H-32A-WP06 - Debt Service'!S$25,'H-32A-WP06 - Debt Service'!S$28/12,0)),"-")</f>
        <v>0</v>
      </c>
      <c r="W394" s="359">
        <f>IFERROR(IF(-SUM(W$21:W393)+W$16&lt;0.000001,0,IF($C394&gt;='H-32A-WP06 - Debt Service'!T$25,'H-32A-WP06 - Debt Service'!T$28/12,0)),"-")</f>
        <v>0</v>
      </c>
      <c r="X394" s="359">
        <f>IFERROR(IF(-SUM(X$21:X393)+X$16&lt;0.000001,0,IF($C394&gt;='H-32A-WP06 - Debt Service'!U$25,'H-32A-WP06 - Debt Service'!U$28/12,0)),"-")</f>
        <v>0</v>
      </c>
      <c r="Y394" s="359">
        <f>IFERROR(IF(-SUM(Y$21:Y393)+Y$16&lt;0.000001,0,IF($C394&gt;='H-32A-WP06 - Debt Service'!W$25,'H-32A-WP06 - Debt Service'!V$28/12,0)),"-")</f>
        <v>0</v>
      </c>
      <c r="Z394" s="359">
        <f>IFERROR(IF(-SUM(Z$21:Z393)+Z$16&lt;0.000001,0,IF($C394&gt;='H-32A-WP06 - Debt Service'!W$25,'H-32A-WP06 - Debt Service'!W$28/12,0)),"-")</f>
        <v>0</v>
      </c>
      <c r="AA394" s="359">
        <f>IFERROR(IF(-SUM(AA$21:AA393)+AA$16&lt;0.000001,0,IF($C394&gt;='H-32A-WP06 - Debt Service'!Y$25,'H-32A-WP06 - Debt Service'!X$28/12,0)),"-")</f>
        <v>0</v>
      </c>
      <c r="AB394" s="359">
        <f>IFERROR(IF(-SUM(AB$21:AB393)+AB$16&lt;0.000001,0,IF($C394&gt;='H-32A-WP06 - Debt Service'!Y$25,'H-32A-WP06 - Debt Service'!Y$28/12,0)),"-")</f>
        <v>0</v>
      </c>
      <c r="AC394" s="359">
        <f>IFERROR(IF(-SUM(AC$21:AC393)+AC$16&lt;0.000001,0,IF($C394&gt;='H-32A-WP06 - Debt Service'!Z$25,'H-32A-WP06 - Debt Service'!Z$28/12,0)),"-")</f>
        <v>0</v>
      </c>
      <c r="AD394" s="359">
        <f>IFERROR(IF(-SUM(AD$21:AD393)+AD$16&lt;0.000001,0,IF($C394&gt;='H-32A-WP06 - Debt Service'!AB$25,'H-32A-WP06 - Debt Service'!AA$28/12,0)),"-")</f>
        <v>0</v>
      </c>
      <c r="AE394" s="359">
        <f>IFERROR(IF(-SUM(AE$21:AE393)+AE$16&lt;0.000001,0,IF($C394&gt;='H-32A-WP06 - Debt Service'!AC$25,'H-32A-WP06 - Debt Service'!AB$28/12,0)),"-")</f>
        <v>0</v>
      </c>
      <c r="AF394" s="359">
        <f>IFERROR(IF(-SUM(AF$21:AF393)+AF$16&lt;0.000001,0,IF($C394&gt;='H-32A-WP06 - Debt Service'!AD$25,'H-32A-WP06 - Debt Service'!AC$28/12,0)),"-")</f>
        <v>0</v>
      </c>
    </row>
    <row r="395" spans="2:32">
      <c r="B395" s="351">
        <f t="shared" si="21"/>
        <v>2050</v>
      </c>
      <c r="C395" s="368">
        <f t="shared" si="23"/>
        <v>54848</v>
      </c>
      <c r="D395" s="368"/>
      <c r="E395" s="359">
        <f>IFERROR(IF(-SUM(E$33:E394)+E$16&lt;0.000001,0,IF($C395&gt;='H-32A-WP06 - Debt Service'!C$25,'H-32A-WP06 - Debt Service'!C$28/12,0)),"-")</f>
        <v>0</v>
      </c>
      <c r="F395" s="359">
        <f>IFERROR(IF(-SUM(F$33:F394)+F$16&lt;0.000001,0,IF($C395&gt;='H-32A-WP06 - Debt Service'!D$25,'H-32A-WP06 - Debt Service'!D$28/12,0)),"-")</f>
        <v>0</v>
      </c>
      <c r="G395" s="359">
        <f>IFERROR(IF(-SUM(G$33:G394)+G$16&lt;0.000001,0,IF($C395&gt;='H-32A-WP06 - Debt Service'!E$25,'H-32A-WP06 - Debt Service'!E$28/12,0)),"-")</f>
        <v>0</v>
      </c>
      <c r="H395" s="359">
        <f>IFERROR(IF(-SUM(H$21:H394)+H$16&lt;0.000001,0,IF($C395&gt;='H-32A-WP06 - Debt Service'!F$25,'H-32A-WP06 - Debt Service'!F$28/12,0)),"-")</f>
        <v>0</v>
      </c>
      <c r="I395" s="359">
        <f>IFERROR(IF(-SUM(I$21:I394)+I$16&lt;0.000001,0,IF($C395&gt;='H-32A-WP06 - Debt Service'!G$25,'H-32A-WP06 - Debt Service'!G$28/12,0)),"-")</f>
        <v>0</v>
      </c>
      <c r="J395" s="359">
        <f>IFERROR(IF(-SUM(J$21:J394)+J$16&lt;0.000001,0,IF($C395&gt;='H-32A-WP06 - Debt Service'!H$25,'H-32A-WP06 - Debt Service'!H$28/12,0)),"-")</f>
        <v>0</v>
      </c>
      <c r="K395" s="359">
        <f>IFERROR(IF(-SUM(K$21:K394)+K$16&lt;0.000001,0,IF($C395&gt;='H-32A-WP06 - Debt Service'!I$25,'H-32A-WP06 - Debt Service'!I$28/12,0)),"-")</f>
        <v>0</v>
      </c>
      <c r="L395" s="359">
        <f>IFERROR(IF(-SUM(L$21:L394)+L$16&lt;0.000001,0,IF($C395&gt;='H-32A-WP06 - Debt Service'!J$25,'H-32A-WP06 - Debt Service'!J$28/12,0)),"-")</f>
        <v>0</v>
      </c>
      <c r="M395" s="359">
        <f>IFERROR(IF(-SUM(M$21:M394)+M$16&lt;0.000001,0,IF($C395&gt;='H-32A-WP06 - Debt Service'!K$25,'H-32A-WP06 - Debt Service'!K$28/12,0)),"-")</f>
        <v>0</v>
      </c>
      <c r="N395" s="359">
        <f>IFERROR(IF(-SUM(N$21:N394)+N$16&lt;0.000001,0,IF($C395&gt;='H-32A-WP06 - Debt Service'!L$25,'H-32A-WP06 - Debt Service'!L$28/12,0)),"-")</f>
        <v>0</v>
      </c>
      <c r="O395" s="359">
        <f>IFERROR(IF(-SUM(O$21:O394)+O$16&lt;0.000001,0,IF($C395&gt;='H-32A-WP06 - Debt Service'!M$25,'H-32A-WP06 - Debt Service'!M$28/12,0)),"-")</f>
        <v>0</v>
      </c>
      <c r="P395" s="359">
        <f>IFERROR(IF(-SUM(P$21:P394)+P$16&lt;0.000001,0,IF($C395&gt;='H-32A-WP06 - Debt Service'!N$25,'H-32A-WP06 - Debt Service'!N$28/12,0)),"-")</f>
        <v>0</v>
      </c>
      <c r="Q395" s="449"/>
      <c r="R395" s="351">
        <f t="shared" si="22"/>
        <v>2050</v>
      </c>
      <c r="S395" s="368">
        <f t="shared" si="24"/>
        <v>54848</v>
      </c>
      <c r="T395" s="368"/>
      <c r="U395" s="359">
        <f>IFERROR(IF(-SUM(U$33:U394)+U$16&lt;0.000001,0,IF($C395&gt;='H-32A-WP06 - Debt Service'!R$25,'H-32A-WP06 - Debt Service'!R$28/12,0)),"-")</f>
        <v>0</v>
      </c>
      <c r="V395" s="359">
        <f>IFERROR(IF(-SUM(V$21:V394)+V$16&lt;0.000001,0,IF($C395&gt;='H-32A-WP06 - Debt Service'!S$25,'H-32A-WP06 - Debt Service'!S$28/12,0)),"-")</f>
        <v>0</v>
      </c>
      <c r="W395" s="359">
        <f>IFERROR(IF(-SUM(W$21:W394)+W$16&lt;0.000001,0,IF($C395&gt;='H-32A-WP06 - Debt Service'!T$25,'H-32A-WP06 - Debt Service'!T$28/12,0)),"-")</f>
        <v>0</v>
      </c>
      <c r="X395" s="359">
        <f>IFERROR(IF(-SUM(X$21:X394)+X$16&lt;0.000001,0,IF($C395&gt;='H-32A-WP06 - Debt Service'!U$25,'H-32A-WP06 - Debt Service'!U$28/12,0)),"-")</f>
        <v>0</v>
      </c>
      <c r="Y395" s="359">
        <f>IFERROR(IF(-SUM(Y$21:Y394)+Y$16&lt;0.000001,0,IF($C395&gt;='H-32A-WP06 - Debt Service'!W$25,'H-32A-WP06 - Debt Service'!V$28/12,0)),"-")</f>
        <v>0</v>
      </c>
      <c r="Z395" s="359">
        <f>IFERROR(IF(-SUM(Z$21:Z394)+Z$16&lt;0.000001,0,IF($C395&gt;='H-32A-WP06 - Debt Service'!W$25,'H-32A-WP06 - Debt Service'!W$28/12,0)),"-")</f>
        <v>0</v>
      </c>
      <c r="AA395" s="359">
        <f>IFERROR(IF(-SUM(AA$21:AA394)+AA$16&lt;0.000001,0,IF($C395&gt;='H-32A-WP06 - Debt Service'!Y$25,'H-32A-WP06 - Debt Service'!X$28/12,0)),"-")</f>
        <v>0</v>
      </c>
      <c r="AB395" s="359">
        <f>IFERROR(IF(-SUM(AB$21:AB394)+AB$16&lt;0.000001,0,IF($C395&gt;='H-32A-WP06 - Debt Service'!Y$25,'H-32A-WP06 - Debt Service'!Y$28/12,0)),"-")</f>
        <v>0</v>
      </c>
      <c r="AC395" s="359">
        <f>IFERROR(IF(-SUM(AC$21:AC394)+AC$16&lt;0.000001,0,IF($C395&gt;='H-32A-WP06 - Debt Service'!Z$25,'H-32A-WP06 - Debt Service'!Z$28/12,0)),"-")</f>
        <v>0</v>
      </c>
      <c r="AD395" s="359">
        <f>IFERROR(IF(-SUM(AD$21:AD394)+AD$16&lt;0.000001,0,IF($C395&gt;='H-32A-WP06 - Debt Service'!AB$25,'H-32A-WP06 - Debt Service'!AA$28/12,0)),"-")</f>
        <v>0</v>
      </c>
      <c r="AE395" s="359">
        <f>IFERROR(IF(-SUM(AE$21:AE394)+AE$16&lt;0.000001,0,IF($C395&gt;='H-32A-WP06 - Debt Service'!AC$25,'H-32A-WP06 - Debt Service'!AB$28/12,0)),"-")</f>
        <v>0</v>
      </c>
      <c r="AF395" s="359">
        <f>IFERROR(IF(-SUM(AF$21:AF394)+AF$16&lt;0.000001,0,IF($C395&gt;='H-32A-WP06 - Debt Service'!AD$25,'H-32A-WP06 - Debt Service'!AC$28/12,0)),"-")</f>
        <v>0</v>
      </c>
    </row>
    <row r="396" spans="2:32">
      <c r="B396" s="351">
        <f t="shared" si="21"/>
        <v>2050</v>
      </c>
      <c r="C396" s="368">
        <f t="shared" si="23"/>
        <v>54879</v>
      </c>
      <c r="D396" s="368"/>
      <c r="E396" s="359">
        <f>IFERROR(IF(-SUM(E$33:E395)+E$16&lt;0.000001,0,IF($C396&gt;='H-32A-WP06 - Debt Service'!C$25,'H-32A-WP06 - Debt Service'!C$28/12,0)),"-")</f>
        <v>0</v>
      </c>
      <c r="F396" s="359">
        <f>IFERROR(IF(-SUM(F$33:F395)+F$16&lt;0.000001,0,IF($C396&gt;='H-32A-WP06 - Debt Service'!D$25,'H-32A-WP06 - Debt Service'!D$28/12,0)),"-")</f>
        <v>0</v>
      </c>
      <c r="G396" s="359">
        <f>IFERROR(IF(-SUM(G$33:G395)+G$16&lt;0.000001,0,IF($C396&gt;='H-32A-WP06 - Debt Service'!E$25,'H-32A-WP06 - Debt Service'!E$28/12,0)),"-")</f>
        <v>0</v>
      </c>
      <c r="H396" s="359">
        <f>IFERROR(IF(-SUM(H$21:H395)+H$16&lt;0.000001,0,IF($C396&gt;='H-32A-WP06 - Debt Service'!F$25,'H-32A-WP06 - Debt Service'!F$28/12,0)),"-")</f>
        <v>0</v>
      </c>
      <c r="I396" s="359">
        <f>IFERROR(IF(-SUM(I$21:I395)+I$16&lt;0.000001,0,IF($C396&gt;='H-32A-WP06 - Debt Service'!G$25,'H-32A-WP06 - Debt Service'!G$28/12,0)),"-")</f>
        <v>0</v>
      </c>
      <c r="J396" s="359">
        <f>IFERROR(IF(-SUM(J$21:J395)+J$16&lt;0.000001,0,IF($C396&gt;='H-32A-WP06 - Debt Service'!H$25,'H-32A-WP06 - Debt Service'!H$28/12,0)),"-")</f>
        <v>0</v>
      </c>
      <c r="K396" s="359">
        <f>IFERROR(IF(-SUM(K$21:K395)+K$16&lt;0.000001,0,IF($C396&gt;='H-32A-WP06 - Debt Service'!I$25,'H-32A-WP06 - Debt Service'!I$28/12,0)),"-")</f>
        <v>0</v>
      </c>
      <c r="L396" s="359">
        <f>IFERROR(IF(-SUM(L$21:L395)+L$16&lt;0.000001,0,IF($C396&gt;='H-32A-WP06 - Debt Service'!J$25,'H-32A-WP06 - Debt Service'!J$28/12,0)),"-")</f>
        <v>0</v>
      </c>
      <c r="M396" s="359">
        <f>IFERROR(IF(-SUM(M$21:M395)+M$16&lt;0.000001,0,IF($C396&gt;='H-32A-WP06 - Debt Service'!K$25,'H-32A-WP06 - Debt Service'!K$28/12,0)),"-")</f>
        <v>0</v>
      </c>
      <c r="N396" s="359">
        <f>IFERROR(IF(-SUM(N$21:N395)+N$16&lt;0.000001,0,IF($C396&gt;='H-32A-WP06 - Debt Service'!L$25,'H-32A-WP06 - Debt Service'!L$28/12,0)),"-")</f>
        <v>0</v>
      </c>
      <c r="O396" s="359">
        <f>IFERROR(IF(-SUM(O$21:O395)+O$16&lt;0.000001,0,IF($C396&gt;='H-32A-WP06 - Debt Service'!M$25,'H-32A-WP06 - Debt Service'!M$28/12,0)),"-")</f>
        <v>0</v>
      </c>
      <c r="P396" s="359">
        <f>IFERROR(IF(-SUM(P$21:P395)+P$16&lt;0.000001,0,IF($C396&gt;='H-32A-WP06 - Debt Service'!N$25,'H-32A-WP06 - Debt Service'!N$28/12,0)),"-")</f>
        <v>0</v>
      </c>
      <c r="Q396" s="449"/>
      <c r="R396" s="351">
        <f t="shared" si="22"/>
        <v>2050</v>
      </c>
      <c r="S396" s="368">
        <f t="shared" si="24"/>
        <v>54879</v>
      </c>
      <c r="T396" s="368"/>
      <c r="U396" s="359">
        <f>IFERROR(IF(-SUM(U$33:U395)+U$16&lt;0.000001,0,IF($C396&gt;='H-32A-WP06 - Debt Service'!R$25,'H-32A-WP06 - Debt Service'!R$28/12,0)),"-")</f>
        <v>0</v>
      </c>
      <c r="V396" s="359">
        <f>IFERROR(IF(-SUM(V$21:V395)+V$16&lt;0.000001,0,IF($C396&gt;='H-32A-WP06 - Debt Service'!S$25,'H-32A-WP06 - Debt Service'!S$28/12,0)),"-")</f>
        <v>0</v>
      </c>
      <c r="W396" s="359">
        <f>IFERROR(IF(-SUM(W$21:W395)+W$16&lt;0.000001,0,IF($C396&gt;='H-32A-WP06 - Debt Service'!T$25,'H-32A-WP06 - Debt Service'!T$28/12,0)),"-")</f>
        <v>0</v>
      </c>
      <c r="X396" s="359">
        <f>IFERROR(IF(-SUM(X$21:X395)+X$16&lt;0.000001,0,IF($C396&gt;='H-32A-WP06 - Debt Service'!U$25,'H-32A-WP06 - Debt Service'!U$28/12,0)),"-")</f>
        <v>0</v>
      </c>
      <c r="Y396" s="359">
        <f>IFERROR(IF(-SUM(Y$21:Y395)+Y$16&lt;0.000001,0,IF($C396&gt;='H-32A-WP06 - Debt Service'!W$25,'H-32A-WP06 - Debt Service'!V$28/12,0)),"-")</f>
        <v>0</v>
      </c>
      <c r="Z396" s="359">
        <f>IFERROR(IF(-SUM(Z$21:Z395)+Z$16&lt;0.000001,0,IF($C396&gt;='H-32A-WP06 - Debt Service'!W$25,'H-32A-WP06 - Debt Service'!W$28/12,0)),"-")</f>
        <v>0</v>
      </c>
      <c r="AA396" s="359">
        <f>IFERROR(IF(-SUM(AA$21:AA395)+AA$16&lt;0.000001,0,IF($C396&gt;='H-32A-WP06 - Debt Service'!Y$25,'H-32A-WP06 - Debt Service'!X$28/12,0)),"-")</f>
        <v>0</v>
      </c>
      <c r="AB396" s="359">
        <f>IFERROR(IF(-SUM(AB$21:AB395)+AB$16&lt;0.000001,0,IF($C396&gt;='H-32A-WP06 - Debt Service'!Y$25,'H-32A-WP06 - Debt Service'!Y$28/12,0)),"-")</f>
        <v>0</v>
      </c>
      <c r="AC396" s="359">
        <f>IFERROR(IF(-SUM(AC$21:AC395)+AC$16&lt;0.000001,0,IF($C396&gt;='H-32A-WP06 - Debt Service'!Z$25,'H-32A-WP06 - Debt Service'!Z$28/12,0)),"-")</f>
        <v>0</v>
      </c>
      <c r="AD396" s="359">
        <f>IFERROR(IF(-SUM(AD$21:AD395)+AD$16&lt;0.000001,0,IF($C396&gt;='H-32A-WP06 - Debt Service'!AB$25,'H-32A-WP06 - Debt Service'!AA$28/12,0)),"-")</f>
        <v>0</v>
      </c>
      <c r="AE396" s="359">
        <f>IFERROR(IF(-SUM(AE$21:AE395)+AE$16&lt;0.000001,0,IF($C396&gt;='H-32A-WP06 - Debt Service'!AC$25,'H-32A-WP06 - Debt Service'!AB$28/12,0)),"-")</f>
        <v>0</v>
      </c>
      <c r="AF396" s="359">
        <f>IFERROR(IF(-SUM(AF$21:AF395)+AF$16&lt;0.000001,0,IF($C396&gt;='H-32A-WP06 - Debt Service'!AD$25,'H-32A-WP06 - Debt Service'!AC$28/12,0)),"-")</f>
        <v>0</v>
      </c>
    </row>
    <row r="397" spans="2:32">
      <c r="B397" s="351">
        <f t="shared" si="21"/>
        <v>2050</v>
      </c>
      <c r="C397" s="368">
        <f t="shared" si="23"/>
        <v>54909</v>
      </c>
      <c r="D397" s="368"/>
      <c r="E397" s="359">
        <f>IFERROR(IF(-SUM(E$33:E396)+E$16&lt;0.000001,0,IF($C397&gt;='H-32A-WP06 - Debt Service'!C$25,'H-32A-WP06 - Debt Service'!C$28/12,0)),"-")</f>
        <v>0</v>
      </c>
      <c r="F397" s="359">
        <f>IFERROR(IF(-SUM(F$33:F396)+F$16&lt;0.000001,0,IF($C397&gt;='H-32A-WP06 - Debt Service'!D$25,'H-32A-WP06 - Debt Service'!D$28/12,0)),"-")</f>
        <v>0</v>
      </c>
      <c r="G397" s="359">
        <f>IFERROR(IF(-SUM(G$33:G396)+G$16&lt;0.000001,0,IF($C397&gt;='H-32A-WP06 - Debt Service'!E$25,'H-32A-WP06 - Debt Service'!E$28/12,0)),"-")</f>
        <v>0</v>
      </c>
      <c r="H397" s="359">
        <f>IFERROR(IF(-SUM(H$21:H396)+H$16&lt;0.000001,0,IF($C397&gt;='H-32A-WP06 - Debt Service'!F$25,'H-32A-WP06 - Debt Service'!F$28/12,0)),"-")</f>
        <v>0</v>
      </c>
      <c r="I397" s="359">
        <f>IFERROR(IF(-SUM(I$21:I396)+I$16&lt;0.000001,0,IF($C397&gt;='H-32A-WP06 - Debt Service'!G$25,'H-32A-WP06 - Debt Service'!G$28/12,0)),"-")</f>
        <v>0</v>
      </c>
      <c r="J397" s="359">
        <f>IFERROR(IF(-SUM(J$21:J396)+J$16&lt;0.000001,0,IF($C397&gt;='H-32A-WP06 - Debt Service'!H$25,'H-32A-WP06 - Debt Service'!H$28/12,0)),"-")</f>
        <v>0</v>
      </c>
      <c r="K397" s="359">
        <f>IFERROR(IF(-SUM(K$21:K396)+K$16&lt;0.000001,0,IF($C397&gt;='H-32A-WP06 - Debt Service'!I$25,'H-32A-WP06 - Debt Service'!I$28/12,0)),"-")</f>
        <v>0</v>
      </c>
      <c r="L397" s="359">
        <f>IFERROR(IF(-SUM(L$21:L396)+L$16&lt;0.000001,0,IF($C397&gt;='H-32A-WP06 - Debt Service'!J$25,'H-32A-WP06 - Debt Service'!J$28/12,0)),"-")</f>
        <v>0</v>
      </c>
      <c r="M397" s="359">
        <f>IFERROR(IF(-SUM(M$21:M396)+M$16&lt;0.000001,0,IF($C397&gt;='H-32A-WP06 - Debt Service'!K$25,'H-32A-WP06 - Debt Service'!K$28/12,0)),"-")</f>
        <v>0</v>
      </c>
      <c r="N397" s="359">
        <f>IFERROR(IF(-SUM(N$21:N396)+N$16&lt;0.000001,0,IF($C397&gt;='H-32A-WP06 - Debt Service'!L$25,'H-32A-WP06 - Debt Service'!L$28/12,0)),"-")</f>
        <v>0</v>
      </c>
      <c r="O397" s="359">
        <f>IFERROR(IF(-SUM(O$21:O396)+O$16&lt;0.000001,0,IF($C397&gt;='H-32A-WP06 - Debt Service'!M$25,'H-32A-WP06 - Debt Service'!M$28/12,0)),"-")</f>
        <v>0</v>
      </c>
      <c r="P397" s="359">
        <f>IFERROR(IF(-SUM(P$21:P396)+P$16&lt;0.000001,0,IF($C397&gt;='H-32A-WP06 - Debt Service'!N$25,'H-32A-WP06 - Debt Service'!N$28/12,0)),"-")</f>
        <v>0</v>
      </c>
      <c r="Q397" s="449"/>
      <c r="R397" s="351">
        <f t="shared" si="22"/>
        <v>2050</v>
      </c>
      <c r="S397" s="368">
        <f t="shared" si="24"/>
        <v>54909</v>
      </c>
      <c r="T397" s="368"/>
      <c r="U397" s="359">
        <f>IFERROR(IF(-SUM(U$33:U396)+U$16&lt;0.000001,0,IF($C397&gt;='H-32A-WP06 - Debt Service'!R$25,'H-32A-WP06 - Debt Service'!R$28/12,0)),"-")</f>
        <v>0</v>
      </c>
      <c r="V397" s="359">
        <f>IFERROR(IF(-SUM(V$21:V396)+V$16&lt;0.000001,0,IF($C397&gt;='H-32A-WP06 - Debt Service'!S$25,'H-32A-WP06 - Debt Service'!S$28/12,0)),"-")</f>
        <v>0</v>
      </c>
      <c r="W397" s="359">
        <f>IFERROR(IF(-SUM(W$21:W396)+W$16&lt;0.000001,0,IF($C397&gt;='H-32A-WP06 - Debt Service'!T$25,'H-32A-WP06 - Debt Service'!T$28/12,0)),"-")</f>
        <v>0</v>
      </c>
      <c r="X397" s="359">
        <f>IFERROR(IF(-SUM(X$21:X396)+X$16&lt;0.000001,0,IF($C397&gt;='H-32A-WP06 - Debt Service'!U$25,'H-32A-WP06 - Debt Service'!U$28/12,0)),"-")</f>
        <v>0</v>
      </c>
      <c r="Y397" s="359">
        <f>IFERROR(IF(-SUM(Y$21:Y396)+Y$16&lt;0.000001,0,IF($C397&gt;='H-32A-WP06 - Debt Service'!W$25,'H-32A-WP06 - Debt Service'!V$28/12,0)),"-")</f>
        <v>0</v>
      </c>
      <c r="Z397" s="359">
        <f>IFERROR(IF(-SUM(Z$21:Z396)+Z$16&lt;0.000001,0,IF($C397&gt;='H-32A-WP06 - Debt Service'!W$25,'H-32A-WP06 - Debt Service'!W$28/12,0)),"-")</f>
        <v>0</v>
      </c>
      <c r="AA397" s="359">
        <f>IFERROR(IF(-SUM(AA$21:AA396)+AA$16&lt;0.000001,0,IF($C397&gt;='H-32A-WP06 - Debt Service'!Y$25,'H-32A-WP06 - Debt Service'!X$28/12,0)),"-")</f>
        <v>0</v>
      </c>
      <c r="AB397" s="359">
        <f>IFERROR(IF(-SUM(AB$21:AB396)+AB$16&lt;0.000001,0,IF($C397&gt;='H-32A-WP06 - Debt Service'!Y$25,'H-32A-WP06 - Debt Service'!Y$28/12,0)),"-")</f>
        <v>0</v>
      </c>
      <c r="AC397" s="359">
        <f>IFERROR(IF(-SUM(AC$21:AC396)+AC$16&lt;0.000001,0,IF($C397&gt;='H-32A-WP06 - Debt Service'!Z$25,'H-32A-WP06 - Debt Service'!Z$28/12,0)),"-")</f>
        <v>0</v>
      </c>
      <c r="AD397" s="359">
        <f>IFERROR(IF(-SUM(AD$21:AD396)+AD$16&lt;0.000001,0,IF($C397&gt;='H-32A-WP06 - Debt Service'!AB$25,'H-32A-WP06 - Debt Service'!AA$28/12,0)),"-")</f>
        <v>0</v>
      </c>
      <c r="AE397" s="359">
        <f>IFERROR(IF(-SUM(AE$21:AE396)+AE$16&lt;0.000001,0,IF($C397&gt;='H-32A-WP06 - Debt Service'!AC$25,'H-32A-WP06 - Debt Service'!AB$28/12,0)),"-")</f>
        <v>0</v>
      </c>
      <c r="AF397" s="359">
        <f>IFERROR(IF(-SUM(AF$21:AF396)+AF$16&lt;0.000001,0,IF($C397&gt;='H-32A-WP06 - Debt Service'!AD$25,'H-32A-WP06 - Debt Service'!AC$28/12,0)),"-")</f>
        <v>0</v>
      </c>
    </row>
    <row r="398" spans="2:32">
      <c r="B398" s="351">
        <f t="shared" si="21"/>
        <v>2050</v>
      </c>
      <c r="C398" s="368">
        <f t="shared" si="23"/>
        <v>54940</v>
      </c>
      <c r="D398" s="368"/>
      <c r="E398" s="359">
        <f>IFERROR(IF(-SUM(E$33:E397)+E$16&lt;0.000001,0,IF($C398&gt;='H-32A-WP06 - Debt Service'!C$25,'H-32A-WP06 - Debt Service'!C$28/12,0)),"-")</f>
        <v>0</v>
      </c>
      <c r="F398" s="359">
        <f>IFERROR(IF(-SUM(F$33:F397)+F$16&lt;0.000001,0,IF($C398&gt;='H-32A-WP06 - Debt Service'!D$25,'H-32A-WP06 - Debt Service'!D$28/12,0)),"-")</f>
        <v>0</v>
      </c>
      <c r="G398" s="359">
        <f>IFERROR(IF(-SUM(G$33:G397)+G$16&lt;0.000001,0,IF($C398&gt;='H-32A-WP06 - Debt Service'!E$25,'H-32A-WP06 - Debt Service'!E$28/12,0)),"-")</f>
        <v>0</v>
      </c>
      <c r="H398" s="359">
        <f>IFERROR(IF(-SUM(H$21:H397)+H$16&lt;0.000001,0,IF($C398&gt;='H-32A-WP06 - Debt Service'!F$25,'H-32A-WP06 - Debt Service'!F$28/12,0)),"-")</f>
        <v>0</v>
      </c>
      <c r="I398" s="359">
        <f>IFERROR(IF(-SUM(I$21:I397)+I$16&lt;0.000001,0,IF($C398&gt;='H-32A-WP06 - Debt Service'!G$25,'H-32A-WP06 - Debt Service'!G$28/12,0)),"-")</f>
        <v>0</v>
      </c>
      <c r="J398" s="359">
        <f>IFERROR(IF(-SUM(J$21:J397)+J$16&lt;0.000001,0,IF($C398&gt;='H-32A-WP06 - Debt Service'!H$25,'H-32A-WP06 - Debt Service'!H$28/12,0)),"-")</f>
        <v>0</v>
      </c>
      <c r="K398" s="359">
        <f>IFERROR(IF(-SUM(K$21:K397)+K$16&lt;0.000001,0,IF($C398&gt;='H-32A-WP06 - Debt Service'!I$25,'H-32A-WP06 - Debt Service'!I$28/12,0)),"-")</f>
        <v>0</v>
      </c>
      <c r="L398" s="359">
        <f>IFERROR(IF(-SUM(L$21:L397)+L$16&lt;0.000001,0,IF($C398&gt;='H-32A-WP06 - Debt Service'!J$25,'H-32A-WP06 - Debt Service'!J$28/12,0)),"-")</f>
        <v>0</v>
      </c>
      <c r="M398" s="359">
        <f>IFERROR(IF(-SUM(M$21:M397)+M$16&lt;0.000001,0,IF($C398&gt;='H-32A-WP06 - Debt Service'!K$25,'H-32A-WP06 - Debt Service'!K$28/12,0)),"-")</f>
        <v>0</v>
      </c>
      <c r="N398" s="359">
        <f>IFERROR(IF(-SUM(N$21:N397)+N$16&lt;0.000001,0,IF($C398&gt;='H-32A-WP06 - Debt Service'!L$25,'H-32A-WP06 - Debt Service'!L$28/12,0)),"-")</f>
        <v>0</v>
      </c>
      <c r="O398" s="359">
        <f>IFERROR(IF(-SUM(O$21:O397)+O$16&lt;0.000001,0,IF($C398&gt;='H-32A-WP06 - Debt Service'!M$25,'H-32A-WP06 - Debt Service'!M$28/12,0)),"-")</f>
        <v>0</v>
      </c>
      <c r="P398" s="359">
        <f>IFERROR(IF(-SUM(P$21:P397)+P$16&lt;0.000001,0,IF($C398&gt;='H-32A-WP06 - Debt Service'!N$25,'H-32A-WP06 - Debt Service'!N$28/12,0)),"-")</f>
        <v>0</v>
      </c>
      <c r="Q398" s="449"/>
      <c r="R398" s="351">
        <f t="shared" si="22"/>
        <v>2050</v>
      </c>
      <c r="S398" s="368">
        <f t="shared" si="24"/>
        <v>54940</v>
      </c>
      <c r="T398" s="368"/>
      <c r="U398" s="359">
        <f>IFERROR(IF(-SUM(U$33:U397)+U$16&lt;0.000001,0,IF($C398&gt;='H-32A-WP06 - Debt Service'!R$25,'H-32A-WP06 - Debt Service'!R$28/12,0)),"-")</f>
        <v>0</v>
      </c>
      <c r="V398" s="359">
        <f>IFERROR(IF(-SUM(V$21:V397)+V$16&lt;0.000001,0,IF($C398&gt;='H-32A-WP06 - Debt Service'!S$25,'H-32A-WP06 - Debt Service'!S$28/12,0)),"-")</f>
        <v>0</v>
      </c>
      <c r="W398" s="359">
        <f>IFERROR(IF(-SUM(W$21:W397)+W$16&lt;0.000001,0,IF($C398&gt;='H-32A-WP06 - Debt Service'!T$25,'H-32A-WP06 - Debt Service'!T$28/12,0)),"-")</f>
        <v>0</v>
      </c>
      <c r="X398" s="359">
        <f>IFERROR(IF(-SUM(X$21:X397)+X$16&lt;0.000001,0,IF($C398&gt;='H-32A-WP06 - Debt Service'!U$25,'H-32A-WP06 - Debt Service'!U$28/12,0)),"-")</f>
        <v>0</v>
      </c>
      <c r="Y398" s="359">
        <f>IFERROR(IF(-SUM(Y$21:Y397)+Y$16&lt;0.000001,0,IF($C398&gt;='H-32A-WP06 - Debt Service'!W$25,'H-32A-WP06 - Debt Service'!V$28/12,0)),"-")</f>
        <v>0</v>
      </c>
      <c r="Z398" s="359">
        <f>IFERROR(IF(-SUM(Z$21:Z397)+Z$16&lt;0.000001,0,IF($C398&gt;='H-32A-WP06 - Debt Service'!W$25,'H-32A-WP06 - Debt Service'!W$28/12,0)),"-")</f>
        <v>0</v>
      </c>
      <c r="AA398" s="359">
        <f>IFERROR(IF(-SUM(AA$21:AA397)+AA$16&lt;0.000001,0,IF($C398&gt;='H-32A-WP06 - Debt Service'!Y$25,'H-32A-WP06 - Debt Service'!X$28/12,0)),"-")</f>
        <v>0</v>
      </c>
      <c r="AB398" s="359">
        <f>IFERROR(IF(-SUM(AB$21:AB397)+AB$16&lt;0.000001,0,IF($C398&gt;='H-32A-WP06 - Debt Service'!Y$25,'H-32A-WP06 - Debt Service'!Y$28/12,0)),"-")</f>
        <v>0</v>
      </c>
      <c r="AC398" s="359">
        <f>IFERROR(IF(-SUM(AC$21:AC397)+AC$16&lt;0.000001,0,IF($C398&gt;='H-32A-WP06 - Debt Service'!Z$25,'H-32A-WP06 - Debt Service'!Z$28/12,0)),"-")</f>
        <v>0</v>
      </c>
      <c r="AD398" s="359">
        <f>IFERROR(IF(-SUM(AD$21:AD397)+AD$16&lt;0.000001,0,IF($C398&gt;='H-32A-WP06 - Debt Service'!AB$25,'H-32A-WP06 - Debt Service'!AA$28/12,0)),"-")</f>
        <v>0</v>
      </c>
      <c r="AE398" s="359">
        <f>IFERROR(IF(-SUM(AE$21:AE397)+AE$16&lt;0.000001,0,IF($C398&gt;='H-32A-WP06 - Debt Service'!AC$25,'H-32A-WP06 - Debt Service'!AB$28/12,0)),"-")</f>
        <v>0</v>
      </c>
      <c r="AF398" s="359">
        <f>IFERROR(IF(-SUM(AF$21:AF397)+AF$16&lt;0.000001,0,IF($C398&gt;='H-32A-WP06 - Debt Service'!AD$25,'H-32A-WP06 - Debt Service'!AC$28/12,0)),"-")</f>
        <v>0</v>
      </c>
    </row>
    <row r="399" spans="2:32">
      <c r="B399" s="351">
        <f t="shared" si="21"/>
        <v>2050</v>
      </c>
      <c r="C399" s="368">
        <f t="shared" si="23"/>
        <v>54970</v>
      </c>
      <c r="D399" s="368"/>
      <c r="E399" s="359">
        <f>IFERROR(IF(-SUM(E$33:E398)+E$16&lt;0.000001,0,IF($C399&gt;='H-32A-WP06 - Debt Service'!C$25,'H-32A-WP06 - Debt Service'!C$28/12,0)),"-")</f>
        <v>0</v>
      </c>
      <c r="F399" s="359">
        <f>IFERROR(IF(-SUM(F$33:F398)+F$16&lt;0.000001,0,IF($C399&gt;='H-32A-WP06 - Debt Service'!D$25,'H-32A-WP06 - Debt Service'!D$28/12,0)),"-")</f>
        <v>0</v>
      </c>
      <c r="G399" s="359">
        <f>IFERROR(IF(-SUM(G$33:G398)+G$16&lt;0.000001,0,IF($C399&gt;='H-32A-WP06 - Debt Service'!E$25,'H-32A-WP06 - Debt Service'!E$28/12,0)),"-")</f>
        <v>0</v>
      </c>
      <c r="H399" s="359">
        <f>IFERROR(IF(-SUM(H$21:H398)+H$16&lt;0.000001,0,IF($C399&gt;='H-32A-WP06 - Debt Service'!F$25,'H-32A-WP06 - Debt Service'!F$28/12,0)),"-")</f>
        <v>0</v>
      </c>
      <c r="I399" s="359">
        <f>IFERROR(IF(-SUM(I$21:I398)+I$16&lt;0.000001,0,IF($C399&gt;='H-32A-WP06 - Debt Service'!G$25,'H-32A-WP06 - Debt Service'!G$28/12,0)),"-")</f>
        <v>0</v>
      </c>
      <c r="J399" s="359">
        <f>IFERROR(IF(-SUM(J$21:J398)+J$16&lt;0.000001,0,IF($C399&gt;='H-32A-WP06 - Debt Service'!H$25,'H-32A-WP06 - Debt Service'!H$28/12,0)),"-")</f>
        <v>0</v>
      </c>
      <c r="K399" s="359">
        <f>IFERROR(IF(-SUM(K$21:K398)+K$16&lt;0.000001,0,IF($C399&gt;='H-32A-WP06 - Debt Service'!I$25,'H-32A-WP06 - Debt Service'!I$28/12,0)),"-")</f>
        <v>0</v>
      </c>
      <c r="L399" s="359">
        <f>IFERROR(IF(-SUM(L$21:L398)+L$16&lt;0.000001,0,IF($C399&gt;='H-32A-WP06 - Debt Service'!J$25,'H-32A-WP06 - Debt Service'!J$28/12,0)),"-")</f>
        <v>0</v>
      </c>
      <c r="M399" s="359">
        <f>IFERROR(IF(-SUM(M$21:M398)+M$16&lt;0.000001,0,IF($C399&gt;='H-32A-WP06 - Debt Service'!K$25,'H-32A-WP06 - Debt Service'!K$28/12,0)),"-")</f>
        <v>0</v>
      </c>
      <c r="N399" s="359">
        <f>IFERROR(IF(-SUM(N$21:N398)+N$16&lt;0.000001,0,IF($C399&gt;='H-32A-WP06 - Debt Service'!L$25,'H-32A-WP06 - Debt Service'!L$28/12,0)),"-")</f>
        <v>0</v>
      </c>
      <c r="O399" s="359">
        <f>IFERROR(IF(-SUM(O$21:O398)+O$16&lt;0.000001,0,IF($C399&gt;='H-32A-WP06 - Debt Service'!M$25,'H-32A-WP06 - Debt Service'!M$28/12,0)),"-")</f>
        <v>0</v>
      </c>
      <c r="P399" s="359">
        <f>IFERROR(IF(-SUM(P$21:P398)+P$16&lt;0.000001,0,IF($C399&gt;='H-32A-WP06 - Debt Service'!N$25,'H-32A-WP06 - Debt Service'!N$28/12,0)),"-")</f>
        <v>0</v>
      </c>
      <c r="Q399" s="449"/>
      <c r="R399" s="351">
        <f t="shared" si="22"/>
        <v>2050</v>
      </c>
      <c r="S399" s="368">
        <f t="shared" si="24"/>
        <v>54970</v>
      </c>
      <c r="T399" s="368"/>
      <c r="U399" s="359">
        <f>IFERROR(IF(-SUM(U$33:U398)+U$16&lt;0.000001,0,IF($C399&gt;='H-32A-WP06 - Debt Service'!R$25,'H-32A-WP06 - Debt Service'!R$28/12,0)),"-")</f>
        <v>0</v>
      </c>
      <c r="V399" s="359">
        <f>IFERROR(IF(-SUM(V$21:V398)+V$16&lt;0.000001,0,IF($C399&gt;='H-32A-WP06 - Debt Service'!S$25,'H-32A-WP06 - Debt Service'!S$28/12,0)),"-")</f>
        <v>0</v>
      </c>
      <c r="W399" s="359">
        <f>IFERROR(IF(-SUM(W$21:W398)+W$16&lt;0.000001,0,IF($C399&gt;='H-32A-WP06 - Debt Service'!T$25,'H-32A-WP06 - Debt Service'!T$28/12,0)),"-")</f>
        <v>0</v>
      </c>
      <c r="X399" s="359">
        <f>IFERROR(IF(-SUM(X$21:X398)+X$16&lt;0.000001,0,IF($C399&gt;='H-32A-WP06 - Debt Service'!U$25,'H-32A-WP06 - Debt Service'!U$28/12,0)),"-")</f>
        <v>0</v>
      </c>
      <c r="Y399" s="359">
        <f>IFERROR(IF(-SUM(Y$21:Y398)+Y$16&lt;0.000001,0,IF($C399&gt;='H-32A-WP06 - Debt Service'!W$25,'H-32A-WP06 - Debt Service'!V$28/12,0)),"-")</f>
        <v>0</v>
      </c>
      <c r="Z399" s="359">
        <f>IFERROR(IF(-SUM(Z$21:Z398)+Z$16&lt;0.000001,0,IF($C399&gt;='H-32A-WP06 - Debt Service'!W$25,'H-32A-WP06 - Debt Service'!W$28/12,0)),"-")</f>
        <v>0</v>
      </c>
      <c r="AA399" s="359">
        <f>IFERROR(IF(-SUM(AA$21:AA398)+AA$16&lt;0.000001,0,IF($C399&gt;='H-32A-WP06 - Debt Service'!Y$25,'H-32A-WP06 - Debt Service'!X$28/12,0)),"-")</f>
        <v>0</v>
      </c>
      <c r="AB399" s="359">
        <f>IFERROR(IF(-SUM(AB$21:AB398)+AB$16&lt;0.000001,0,IF($C399&gt;='H-32A-WP06 - Debt Service'!Y$25,'H-32A-WP06 - Debt Service'!Y$28/12,0)),"-")</f>
        <v>0</v>
      </c>
      <c r="AC399" s="359">
        <f>IFERROR(IF(-SUM(AC$21:AC398)+AC$16&lt;0.000001,0,IF($C399&gt;='H-32A-WP06 - Debt Service'!Z$25,'H-32A-WP06 - Debt Service'!Z$28/12,0)),"-")</f>
        <v>0</v>
      </c>
      <c r="AD399" s="359">
        <f>IFERROR(IF(-SUM(AD$21:AD398)+AD$16&lt;0.000001,0,IF($C399&gt;='H-32A-WP06 - Debt Service'!AB$25,'H-32A-WP06 - Debt Service'!AA$28/12,0)),"-")</f>
        <v>0</v>
      </c>
      <c r="AE399" s="359">
        <f>IFERROR(IF(-SUM(AE$21:AE398)+AE$16&lt;0.000001,0,IF($C399&gt;='H-32A-WP06 - Debt Service'!AC$25,'H-32A-WP06 - Debt Service'!AB$28/12,0)),"-")</f>
        <v>0</v>
      </c>
      <c r="AF399" s="359">
        <f>IFERROR(IF(-SUM(AF$21:AF398)+AF$16&lt;0.000001,0,IF($C399&gt;='H-32A-WP06 - Debt Service'!AD$25,'H-32A-WP06 - Debt Service'!AC$28/12,0)),"-")</f>
        <v>0</v>
      </c>
    </row>
    <row r="400" spans="2:32">
      <c r="B400" s="351">
        <f t="shared" si="21"/>
        <v>2050</v>
      </c>
      <c r="C400" s="368">
        <f t="shared" si="23"/>
        <v>55001</v>
      </c>
      <c r="D400" s="368"/>
      <c r="E400" s="359">
        <f>IFERROR(IF(-SUM(E$33:E399)+E$16&lt;0.000001,0,IF($C400&gt;='H-32A-WP06 - Debt Service'!C$25,'H-32A-WP06 - Debt Service'!C$28/12,0)),"-")</f>
        <v>0</v>
      </c>
      <c r="F400" s="359">
        <f>IFERROR(IF(-SUM(F$33:F399)+F$16&lt;0.000001,0,IF($C400&gt;='H-32A-WP06 - Debt Service'!D$25,'H-32A-WP06 - Debt Service'!D$28/12,0)),"-")</f>
        <v>0</v>
      </c>
      <c r="G400" s="359">
        <f>IFERROR(IF(-SUM(G$33:G399)+G$16&lt;0.000001,0,IF($C400&gt;='H-32A-WP06 - Debt Service'!E$25,'H-32A-WP06 - Debt Service'!E$28/12,0)),"-")</f>
        <v>0</v>
      </c>
      <c r="H400" s="359">
        <f>IFERROR(IF(-SUM(H$21:H399)+H$16&lt;0.000001,0,IF($C400&gt;='H-32A-WP06 - Debt Service'!F$25,'H-32A-WP06 - Debt Service'!F$28/12,0)),"-")</f>
        <v>0</v>
      </c>
      <c r="I400" s="359">
        <f>IFERROR(IF(-SUM(I$21:I399)+I$16&lt;0.000001,0,IF($C400&gt;='H-32A-WP06 - Debt Service'!G$25,'H-32A-WP06 - Debt Service'!G$28/12,0)),"-")</f>
        <v>0</v>
      </c>
      <c r="J400" s="359">
        <f>IFERROR(IF(-SUM(J$21:J399)+J$16&lt;0.000001,0,IF($C400&gt;='H-32A-WP06 - Debt Service'!H$25,'H-32A-WP06 - Debt Service'!H$28/12,0)),"-")</f>
        <v>0</v>
      </c>
      <c r="K400" s="359">
        <f>IFERROR(IF(-SUM(K$21:K399)+K$16&lt;0.000001,0,IF($C400&gt;='H-32A-WP06 - Debt Service'!I$25,'H-32A-WP06 - Debt Service'!I$28/12,0)),"-")</f>
        <v>0</v>
      </c>
      <c r="L400" s="359">
        <f>IFERROR(IF(-SUM(L$21:L399)+L$16&lt;0.000001,0,IF($C400&gt;='H-32A-WP06 - Debt Service'!J$25,'H-32A-WP06 - Debt Service'!J$28/12,0)),"-")</f>
        <v>0</v>
      </c>
      <c r="M400" s="359">
        <f>IFERROR(IF(-SUM(M$21:M399)+M$16&lt;0.000001,0,IF($C400&gt;='H-32A-WP06 - Debt Service'!K$25,'H-32A-WP06 - Debt Service'!K$28/12,0)),"-")</f>
        <v>0</v>
      </c>
      <c r="N400" s="359">
        <f>IFERROR(IF(-SUM(N$21:N399)+N$16&lt;0.000001,0,IF($C400&gt;='H-32A-WP06 - Debt Service'!L$25,'H-32A-WP06 - Debt Service'!L$28/12,0)),"-")</f>
        <v>0</v>
      </c>
      <c r="O400" s="359">
        <f>IFERROR(IF(-SUM(O$21:O399)+O$16&lt;0.000001,0,IF($C400&gt;='H-32A-WP06 - Debt Service'!M$25,'H-32A-WP06 - Debt Service'!M$28/12,0)),"-")</f>
        <v>0</v>
      </c>
      <c r="P400" s="359">
        <f>IFERROR(IF(-SUM(P$21:P399)+P$16&lt;0.000001,0,IF($C400&gt;='H-32A-WP06 - Debt Service'!N$25,'H-32A-WP06 - Debt Service'!N$28/12,0)),"-")</f>
        <v>0</v>
      </c>
      <c r="Q400" s="449"/>
      <c r="R400" s="351">
        <f t="shared" si="22"/>
        <v>2050</v>
      </c>
      <c r="S400" s="368">
        <f t="shared" si="24"/>
        <v>55001</v>
      </c>
      <c r="T400" s="368"/>
      <c r="U400" s="359">
        <f>IFERROR(IF(-SUM(U$33:U399)+U$16&lt;0.000001,0,IF($C400&gt;='H-32A-WP06 - Debt Service'!R$25,'H-32A-WP06 - Debt Service'!R$28/12,0)),"-")</f>
        <v>0</v>
      </c>
      <c r="V400" s="359">
        <f>IFERROR(IF(-SUM(V$21:V399)+V$16&lt;0.000001,0,IF($C400&gt;='H-32A-WP06 - Debt Service'!S$25,'H-32A-WP06 - Debt Service'!S$28/12,0)),"-")</f>
        <v>0</v>
      </c>
      <c r="W400" s="359">
        <f>IFERROR(IF(-SUM(W$21:W399)+W$16&lt;0.000001,0,IF($C400&gt;='H-32A-WP06 - Debt Service'!T$25,'H-32A-WP06 - Debt Service'!T$28/12,0)),"-")</f>
        <v>0</v>
      </c>
      <c r="X400" s="359">
        <f>IFERROR(IF(-SUM(X$21:X399)+X$16&lt;0.000001,0,IF($C400&gt;='H-32A-WP06 - Debt Service'!U$25,'H-32A-WP06 - Debt Service'!U$28/12,0)),"-")</f>
        <v>0</v>
      </c>
      <c r="Y400" s="359">
        <f>IFERROR(IF(-SUM(Y$21:Y399)+Y$16&lt;0.000001,0,IF($C400&gt;='H-32A-WP06 - Debt Service'!W$25,'H-32A-WP06 - Debt Service'!V$28/12,0)),"-")</f>
        <v>0</v>
      </c>
      <c r="Z400" s="359">
        <f>IFERROR(IF(-SUM(Z$21:Z399)+Z$16&lt;0.000001,0,IF($C400&gt;='H-32A-WP06 - Debt Service'!W$25,'H-32A-WP06 - Debt Service'!W$28/12,0)),"-")</f>
        <v>0</v>
      </c>
      <c r="AA400" s="359">
        <f>IFERROR(IF(-SUM(AA$21:AA399)+AA$16&lt;0.000001,0,IF($C400&gt;='H-32A-WP06 - Debt Service'!Y$25,'H-32A-WP06 - Debt Service'!X$28/12,0)),"-")</f>
        <v>0</v>
      </c>
      <c r="AB400" s="359">
        <f>IFERROR(IF(-SUM(AB$21:AB399)+AB$16&lt;0.000001,0,IF($C400&gt;='H-32A-WP06 - Debt Service'!Y$25,'H-32A-WP06 - Debt Service'!Y$28/12,0)),"-")</f>
        <v>0</v>
      </c>
      <c r="AC400" s="359">
        <f>IFERROR(IF(-SUM(AC$21:AC399)+AC$16&lt;0.000001,0,IF($C400&gt;='H-32A-WP06 - Debt Service'!Z$25,'H-32A-WP06 - Debt Service'!Z$28/12,0)),"-")</f>
        <v>0</v>
      </c>
      <c r="AD400" s="359">
        <f>IFERROR(IF(-SUM(AD$21:AD399)+AD$16&lt;0.000001,0,IF($C400&gt;='H-32A-WP06 - Debt Service'!AB$25,'H-32A-WP06 - Debt Service'!AA$28/12,0)),"-")</f>
        <v>0</v>
      </c>
      <c r="AE400" s="359">
        <f>IFERROR(IF(-SUM(AE$21:AE399)+AE$16&lt;0.000001,0,IF($C400&gt;='H-32A-WP06 - Debt Service'!AC$25,'H-32A-WP06 - Debt Service'!AB$28/12,0)),"-")</f>
        <v>0</v>
      </c>
      <c r="AF400" s="359">
        <f>IFERROR(IF(-SUM(AF$21:AF399)+AF$16&lt;0.000001,0,IF($C400&gt;='H-32A-WP06 - Debt Service'!AD$25,'H-32A-WP06 - Debt Service'!AC$28/12,0)),"-")</f>
        <v>0</v>
      </c>
    </row>
    <row r="401" spans="2:32">
      <c r="B401" s="351">
        <f t="shared" si="21"/>
        <v>2050</v>
      </c>
      <c r="C401" s="368">
        <f t="shared" si="23"/>
        <v>55032</v>
      </c>
      <c r="D401" s="368"/>
      <c r="E401" s="359">
        <f>IFERROR(IF(-SUM(E$33:E400)+E$16&lt;0.000001,0,IF($C401&gt;='H-32A-WP06 - Debt Service'!C$25,'H-32A-WP06 - Debt Service'!C$28/12,0)),"-")</f>
        <v>0</v>
      </c>
      <c r="F401" s="359">
        <f>IFERROR(IF(-SUM(F$33:F400)+F$16&lt;0.000001,0,IF($C401&gt;='H-32A-WP06 - Debt Service'!D$25,'H-32A-WP06 - Debt Service'!D$28/12,0)),"-")</f>
        <v>0</v>
      </c>
      <c r="G401" s="359">
        <f>IFERROR(IF(-SUM(G$33:G400)+G$16&lt;0.000001,0,IF($C401&gt;='H-32A-WP06 - Debt Service'!E$25,'H-32A-WP06 - Debt Service'!E$28/12,0)),"-")</f>
        <v>0</v>
      </c>
      <c r="H401" s="359">
        <f>IFERROR(IF(-SUM(H$21:H400)+H$16&lt;0.000001,0,IF($C401&gt;='H-32A-WP06 - Debt Service'!F$25,'H-32A-WP06 - Debt Service'!F$28/12,0)),"-")</f>
        <v>0</v>
      </c>
      <c r="I401" s="359">
        <f>IFERROR(IF(-SUM(I$21:I400)+I$16&lt;0.000001,0,IF($C401&gt;='H-32A-WP06 - Debt Service'!G$25,'H-32A-WP06 - Debt Service'!G$28/12,0)),"-")</f>
        <v>0</v>
      </c>
      <c r="J401" s="359">
        <f>IFERROR(IF(-SUM(J$21:J400)+J$16&lt;0.000001,0,IF($C401&gt;='H-32A-WP06 - Debt Service'!H$25,'H-32A-WP06 - Debt Service'!H$28/12,0)),"-")</f>
        <v>0</v>
      </c>
      <c r="K401" s="359">
        <f>IFERROR(IF(-SUM(K$21:K400)+K$16&lt;0.000001,0,IF($C401&gt;='H-32A-WP06 - Debt Service'!I$25,'H-32A-WP06 - Debt Service'!I$28/12,0)),"-")</f>
        <v>0</v>
      </c>
      <c r="L401" s="359">
        <f>IFERROR(IF(-SUM(L$21:L400)+L$16&lt;0.000001,0,IF($C401&gt;='H-32A-WP06 - Debt Service'!J$25,'H-32A-WP06 - Debt Service'!J$28/12,0)),"-")</f>
        <v>0</v>
      </c>
      <c r="M401" s="359">
        <f>IFERROR(IF(-SUM(M$21:M400)+M$16&lt;0.000001,0,IF($C401&gt;='H-32A-WP06 - Debt Service'!K$25,'H-32A-WP06 - Debt Service'!K$28/12,0)),"-")</f>
        <v>0</v>
      </c>
      <c r="N401" s="359">
        <f>IFERROR(IF(-SUM(N$21:N400)+N$16&lt;0.000001,0,IF($C401&gt;='H-32A-WP06 - Debt Service'!L$25,'H-32A-WP06 - Debt Service'!L$28/12,0)),"-")</f>
        <v>0</v>
      </c>
      <c r="O401" s="359">
        <f>IFERROR(IF(-SUM(O$21:O400)+O$16&lt;0.000001,0,IF($C401&gt;='H-32A-WP06 - Debt Service'!M$25,'H-32A-WP06 - Debt Service'!M$28/12,0)),"-")</f>
        <v>0</v>
      </c>
      <c r="P401" s="359">
        <f>IFERROR(IF(-SUM(P$21:P400)+P$16&lt;0.000001,0,IF($C401&gt;='H-32A-WP06 - Debt Service'!N$25,'H-32A-WP06 - Debt Service'!N$28/12,0)),"-")</f>
        <v>0</v>
      </c>
      <c r="Q401" s="449"/>
      <c r="R401" s="351">
        <f t="shared" si="22"/>
        <v>2050</v>
      </c>
      <c r="S401" s="368">
        <f t="shared" si="24"/>
        <v>55032</v>
      </c>
      <c r="T401" s="368"/>
      <c r="U401" s="359">
        <f>IFERROR(IF(-SUM(U$33:U400)+U$16&lt;0.000001,0,IF($C401&gt;='H-32A-WP06 - Debt Service'!R$25,'H-32A-WP06 - Debt Service'!R$28/12,0)),"-")</f>
        <v>0</v>
      </c>
      <c r="V401" s="359">
        <f>IFERROR(IF(-SUM(V$21:V400)+V$16&lt;0.000001,0,IF($C401&gt;='H-32A-WP06 - Debt Service'!S$25,'H-32A-WP06 - Debt Service'!S$28/12,0)),"-")</f>
        <v>0</v>
      </c>
      <c r="W401" s="359">
        <f>IFERROR(IF(-SUM(W$21:W400)+W$16&lt;0.000001,0,IF($C401&gt;='H-32A-WP06 - Debt Service'!T$25,'H-32A-WP06 - Debt Service'!T$28/12,0)),"-")</f>
        <v>0</v>
      </c>
      <c r="X401" s="359">
        <f>IFERROR(IF(-SUM(X$21:X400)+X$16&lt;0.000001,0,IF($C401&gt;='H-32A-WP06 - Debt Service'!U$25,'H-32A-WP06 - Debt Service'!U$28/12,0)),"-")</f>
        <v>0</v>
      </c>
      <c r="Y401" s="359">
        <f>IFERROR(IF(-SUM(Y$21:Y400)+Y$16&lt;0.000001,0,IF($C401&gt;='H-32A-WP06 - Debt Service'!W$25,'H-32A-WP06 - Debt Service'!V$28/12,0)),"-")</f>
        <v>0</v>
      </c>
      <c r="Z401" s="359">
        <f>IFERROR(IF(-SUM(Z$21:Z400)+Z$16&lt;0.000001,0,IF($C401&gt;='H-32A-WP06 - Debt Service'!W$25,'H-32A-WP06 - Debt Service'!W$28/12,0)),"-")</f>
        <v>0</v>
      </c>
      <c r="AA401" s="359">
        <f>IFERROR(IF(-SUM(AA$21:AA400)+AA$16&lt;0.000001,0,IF($C401&gt;='H-32A-WP06 - Debt Service'!Y$25,'H-32A-WP06 - Debt Service'!X$28/12,0)),"-")</f>
        <v>0</v>
      </c>
      <c r="AB401" s="359">
        <f>IFERROR(IF(-SUM(AB$21:AB400)+AB$16&lt;0.000001,0,IF($C401&gt;='H-32A-WP06 - Debt Service'!Y$25,'H-32A-WP06 - Debt Service'!Y$28/12,0)),"-")</f>
        <v>0</v>
      </c>
      <c r="AC401" s="359">
        <f>IFERROR(IF(-SUM(AC$21:AC400)+AC$16&lt;0.000001,0,IF($C401&gt;='H-32A-WP06 - Debt Service'!Z$25,'H-32A-WP06 - Debt Service'!Z$28/12,0)),"-")</f>
        <v>0</v>
      </c>
      <c r="AD401" s="359">
        <f>IFERROR(IF(-SUM(AD$21:AD400)+AD$16&lt;0.000001,0,IF($C401&gt;='H-32A-WP06 - Debt Service'!AB$25,'H-32A-WP06 - Debt Service'!AA$28/12,0)),"-")</f>
        <v>0</v>
      </c>
      <c r="AE401" s="359">
        <f>IFERROR(IF(-SUM(AE$21:AE400)+AE$16&lt;0.000001,0,IF($C401&gt;='H-32A-WP06 - Debt Service'!AC$25,'H-32A-WP06 - Debt Service'!AB$28/12,0)),"-")</f>
        <v>0</v>
      </c>
      <c r="AF401" s="359">
        <f>IFERROR(IF(-SUM(AF$21:AF400)+AF$16&lt;0.000001,0,IF($C401&gt;='H-32A-WP06 - Debt Service'!AD$25,'H-32A-WP06 - Debt Service'!AC$28/12,0)),"-")</f>
        <v>0</v>
      </c>
    </row>
    <row r="402" spans="2:32">
      <c r="B402" s="351">
        <f t="shared" si="21"/>
        <v>2050</v>
      </c>
      <c r="C402" s="368">
        <f t="shared" si="23"/>
        <v>55062</v>
      </c>
      <c r="D402" s="368"/>
      <c r="E402" s="359">
        <f>IFERROR(IF(-SUM(E$33:E401)+E$16&lt;0.000001,0,IF($C402&gt;='H-32A-WP06 - Debt Service'!C$25,'H-32A-WP06 - Debt Service'!C$28/12,0)),"-")</f>
        <v>0</v>
      </c>
      <c r="F402" s="359">
        <f>IFERROR(IF(-SUM(F$33:F401)+F$16&lt;0.000001,0,IF($C402&gt;='H-32A-WP06 - Debt Service'!D$25,'H-32A-WP06 - Debt Service'!D$28/12,0)),"-")</f>
        <v>0</v>
      </c>
      <c r="G402" s="359">
        <f>IFERROR(IF(-SUM(G$33:G401)+G$16&lt;0.000001,0,IF($C402&gt;='H-32A-WP06 - Debt Service'!E$25,'H-32A-WP06 - Debt Service'!E$28/12,0)),"-")</f>
        <v>0</v>
      </c>
      <c r="H402" s="359">
        <f>IFERROR(IF(-SUM(H$21:H401)+H$16&lt;0.000001,0,IF($C402&gt;='H-32A-WP06 - Debt Service'!F$25,'H-32A-WP06 - Debt Service'!F$28/12,0)),"-")</f>
        <v>0</v>
      </c>
      <c r="I402" s="359">
        <f>IFERROR(IF(-SUM(I$21:I401)+I$16&lt;0.000001,0,IF($C402&gt;='H-32A-WP06 - Debt Service'!G$25,'H-32A-WP06 - Debt Service'!G$28/12,0)),"-")</f>
        <v>0</v>
      </c>
      <c r="J402" s="359">
        <f>IFERROR(IF(-SUM(J$21:J401)+J$16&lt;0.000001,0,IF($C402&gt;='H-32A-WP06 - Debt Service'!H$25,'H-32A-WP06 - Debt Service'!H$28/12,0)),"-")</f>
        <v>0</v>
      </c>
      <c r="K402" s="359">
        <f>IFERROR(IF(-SUM(K$21:K401)+K$16&lt;0.000001,0,IF($C402&gt;='H-32A-WP06 - Debt Service'!I$25,'H-32A-WP06 - Debt Service'!I$28/12,0)),"-")</f>
        <v>0</v>
      </c>
      <c r="L402" s="359">
        <f>IFERROR(IF(-SUM(L$21:L401)+L$16&lt;0.000001,0,IF($C402&gt;='H-32A-WP06 - Debt Service'!J$25,'H-32A-WP06 - Debt Service'!J$28/12,0)),"-")</f>
        <v>0</v>
      </c>
      <c r="M402" s="359">
        <f>IFERROR(IF(-SUM(M$21:M401)+M$16&lt;0.000001,0,IF($C402&gt;='H-32A-WP06 - Debt Service'!K$25,'H-32A-WP06 - Debt Service'!K$28/12,0)),"-")</f>
        <v>0</v>
      </c>
      <c r="N402" s="359">
        <f>IFERROR(IF(-SUM(N$21:N401)+N$16&lt;0.000001,0,IF($C402&gt;='H-32A-WP06 - Debt Service'!L$25,'H-32A-WP06 - Debt Service'!L$28/12,0)),"-")</f>
        <v>0</v>
      </c>
      <c r="O402" s="359">
        <f>IFERROR(IF(-SUM(O$21:O401)+O$16&lt;0.000001,0,IF($C402&gt;='H-32A-WP06 - Debt Service'!M$25,'H-32A-WP06 - Debt Service'!M$28/12,0)),"-")</f>
        <v>0</v>
      </c>
      <c r="P402" s="359">
        <f>IFERROR(IF(-SUM(P$21:P401)+P$16&lt;0.000001,0,IF($C402&gt;='H-32A-WP06 - Debt Service'!N$25,'H-32A-WP06 - Debt Service'!N$28/12,0)),"-")</f>
        <v>0</v>
      </c>
      <c r="Q402" s="449"/>
      <c r="R402" s="351">
        <f t="shared" si="22"/>
        <v>2050</v>
      </c>
      <c r="S402" s="368">
        <f t="shared" si="24"/>
        <v>55062</v>
      </c>
      <c r="T402" s="368"/>
      <c r="U402" s="359">
        <f>IFERROR(IF(-SUM(U$33:U401)+U$16&lt;0.000001,0,IF($C402&gt;='H-32A-WP06 - Debt Service'!R$25,'H-32A-WP06 - Debt Service'!R$28/12,0)),"-")</f>
        <v>0</v>
      </c>
      <c r="V402" s="359">
        <f>IFERROR(IF(-SUM(V$21:V401)+V$16&lt;0.000001,0,IF($C402&gt;='H-32A-WP06 - Debt Service'!S$25,'H-32A-WP06 - Debt Service'!S$28/12,0)),"-")</f>
        <v>0</v>
      </c>
      <c r="W402" s="359">
        <f>IFERROR(IF(-SUM(W$21:W401)+W$16&lt;0.000001,0,IF($C402&gt;='H-32A-WP06 - Debt Service'!T$25,'H-32A-WP06 - Debt Service'!T$28/12,0)),"-")</f>
        <v>0</v>
      </c>
      <c r="X402" s="359">
        <f>IFERROR(IF(-SUM(X$21:X401)+X$16&lt;0.000001,0,IF($C402&gt;='H-32A-WP06 - Debt Service'!U$25,'H-32A-WP06 - Debt Service'!U$28/12,0)),"-")</f>
        <v>0</v>
      </c>
      <c r="Y402" s="359">
        <f>IFERROR(IF(-SUM(Y$21:Y401)+Y$16&lt;0.000001,0,IF($C402&gt;='H-32A-WP06 - Debt Service'!W$25,'H-32A-WP06 - Debt Service'!V$28/12,0)),"-")</f>
        <v>0</v>
      </c>
      <c r="Z402" s="359">
        <f>IFERROR(IF(-SUM(Z$21:Z401)+Z$16&lt;0.000001,0,IF($C402&gt;='H-32A-WP06 - Debt Service'!W$25,'H-32A-WP06 - Debt Service'!W$28/12,0)),"-")</f>
        <v>0</v>
      </c>
      <c r="AA402" s="359">
        <f>IFERROR(IF(-SUM(AA$21:AA401)+AA$16&lt;0.000001,0,IF($C402&gt;='H-32A-WP06 - Debt Service'!Y$25,'H-32A-WP06 - Debt Service'!X$28/12,0)),"-")</f>
        <v>0</v>
      </c>
      <c r="AB402" s="359">
        <f>IFERROR(IF(-SUM(AB$21:AB401)+AB$16&lt;0.000001,0,IF($C402&gt;='H-32A-WP06 - Debt Service'!Y$25,'H-32A-WP06 - Debt Service'!Y$28/12,0)),"-")</f>
        <v>0</v>
      </c>
      <c r="AC402" s="359">
        <f>IFERROR(IF(-SUM(AC$21:AC401)+AC$16&lt;0.000001,0,IF($C402&gt;='H-32A-WP06 - Debt Service'!Z$25,'H-32A-WP06 - Debt Service'!Z$28/12,0)),"-")</f>
        <v>0</v>
      </c>
      <c r="AD402" s="359">
        <f>IFERROR(IF(-SUM(AD$21:AD401)+AD$16&lt;0.000001,0,IF($C402&gt;='H-32A-WP06 - Debt Service'!AB$25,'H-32A-WP06 - Debt Service'!AA$28/12,0)),"-")</f>
        <v>0</v>
      </c>
      <c r="AE402" s="359">
        <f>IFERROR(IF(-SUM(AE$21:AE401)+AE$16&lt;0.000001,0,IF($C402&gt;='H-32A-WP06 - Debt Service'!AC$25,'H-32A-WP06 - Debt Service'!AB$28/12,0)),"-")</f>
        <v>0</v>
      </c>
      <c r="AF402" s="359">
        <f>IFERROR(IF(-SUM(AF$21:AF401)+AF$16&lt;0.000001,0,IF($C402&gt;='H-32A-WP06 - Debt Service'!AD$25,'H-32A-WP06 - Debt Service'!AC$28/12,0)),"-")</f>
        <v>0</v>
      </c>
    </row>
    <row r="403" spans="2:32">
      <c r="B403" s="351">
        <f t="shared" si="21"/>
        <v>2050</v>
      </c>
      <c r="C403" s="368">
        <f t="shared" si="23"/>
        <v>55093</v>
      </c>
      <c r="D403" s="368"/>
      <c r="E403" s="359">
        <f>IFERROR(IF(-SUM(E$33:E402)+E$16&lt;0.000001,0,IF($C403&gt;='H-32A-WP06 - Debt Service'!C$25,'H-32A-WP06 - Debt Service'!C$28/12,0)),"-")</f>
        <v>0</v>
      </c>
      <c r="F403" s="359">
        <f>IFERROR(IF(-SUM(F$33:F402)+F$16&lt;0.000001,0,IF($C403&gt;='H-32A-WP06 - Debt Service'!D$25,'H-32A-WP06 - Debt Service'!D$28/12,0)),"-")</f>
        <v>0</v>
      </c>
      <c r="G403" s="359">
        <f>IFERROR(IF(-SUM(G$33:G402)+G$16&lt;0.000001,0,IF($C403&gt;='H-32A-WP06 - Debt Service'!E$25,'H-32A-WP06 - Debt Service'!E$28/12,0)),"-")</f>
        <v>0</v>
      </c>
      <c r="H403" s="359">
        <f>IFERROR(IF(-SUM(H$21:H402)+H$16&lt;0.000001,0,IF($C403&gt;='H-32A-WP06 - Debt Service'!F$25,'H-32A-WP06 - Debt Service'!F$28/12,0)),"-")</f>
        <v>0</v>
      </c>
      <c r="I403" s="359">
        <f>IFERROR(IF(-SUM(I$21:I402)+I$16&lt;0.000001,0,IF($C403&gt;='H-32A-WP06 - Debt Service'!G$25,'H-32A-WP06 - Debt Service'!G$28/12,0)),"-")</f>
        <v>0</v>
      </c>
      <c r="J403" s="359">
        <f>IFERROR(IF(-SUM(J$21:J402)+J$16&lt;0.000001,0,IF($C403&gt;='H-32A-WP06 - Debt Service'!H$25,'H-32A-WP06 - Debt Service'!H$28/12,0)),"-")</f>
        <v>0</v>
      </c>
      <c r="K403" s="359">
        <f>IFERROR(IF(-SUM(K$21:K402)+K$16&lt;0.000001,0,IF($C403&gt;='H-32A-WP06 - Debt Service'!I$25,'H-32A-WP06 - Debt Service'!I$28/12,0)),"-")</f>
        <v>0</v>
      </c>
      <c r="L403" s="359">
        <f>IFERROR(IF(-SUM(L$21:L402)+L$16&lt;0.000001,0,IF($C403&gt;='H-32A-WP06 - Debt Service'!J$25,'H-32A-WP06 - Debt Service'!J$28/12,0)),"-")</f>
        <v>0</v>
      </c>
      <c r="M403" s="359">
        <f>IFERROR(IF(-SUM(M$21:M402)+M$16&lt;0.000001,0,IF($C403&gt;='H-32A-WP06 - Debt Service'!K$25,'H-32A-WP06 - Debt Service'!K$28/12,0)),"-")</f>
        <v>0</v>
      </c>
      <c r="N403" s="359">
        <f>IFERROR(IF(-SUM(N$21:N402)+N$16&lt;0.000001,0,IF($C403&gt;='H-32A-WP06 - Debt Service'!L$25,'H-32A-WP06 - Debt Service'!L$28/12,0)),"-")</f>
        <v>0</v>
      </c>
      <c r="O403" s="359">
        <f>IFERROR(IF(-SUM(O$21:O402)+O$16&lt;0.000001,0,IF($C403&gt;='H-32A-WP06 - Debt Service'!M$25,'H-32A-WP06 - Debt Service'!M$28/12,0)),"-")</f>
        <v>0</v>
      </c>
      <c r="P403" s="359">
        <f>IFERROR(IF(-SUM(P$21:P402)+P$16&lt;0.000001,0,IF($C403&gt;='H-32A-WP06 - Debt Service'!N$25,'H-32A-WP06 - Debt Service'!N$28/12,0)),"-")</f>
        <v>0</v>
      </c>
      <c r="Q403" s="449"/>
      <c r="R403" s="351">
        <f t="shared" si="22"/>
        <v>2050</v>
      </c>
      <c r="S403" s="368">
        <f t="shared" si="24"/>
        <v>55093</v>
      </c>
      <c r="T403" s="368"/>
      <c r="U403" s="359">
        <f>IFERROR(IF(-SUM(U$33:U402)+U$16&lt;0.000001,0,IF($C403&gt;='H-32A-WP06 - Debt Service'!R$25,'H-32A-WP06 - Debt Service'!R$28/12,0)),"-")</f>
        <v>0</v>
      </c>
      <c r="V403" s="359">
        <f>IFERROR(IF(-SUM(V$21:V402)+V$16&lt;0.000001,0,IF($C403&gt;='H-32A-WP06 - Debt Service'!S$25,'H-32A-WP06 - Debt Service'!S$28/12,0)),"-")</f>
        <v>0</v>
      </c>
      <c r="W403" s="359">
        <f>IFERROR(IF(-SUM(W$21:W402)+W$16&lt;0.000001,0,IF($C403&gt;='H-32A-WP06 - Debt Service'!T$25,'H-32A-WP06 - Debt Service'!T$28/12,0)),"-")</f>
        <v>0</v>
      </c>
      <c r="X403" s="359">
        <f>IFERROR(IF(-SUM(X$21:X402)+X$16&lt;0.000001,0,IF($C403&gt;='H-32A-WP06 - Debt Service'!U$25,'H-32A-WP06 - Debt Service'!U$28/12,0)),"-")</f>
        <v>0</v>
      </c>
      <c r="Y403" s="359">
        <f>IFERROR(IF(-SUM(Y$21:Y402)+Y$16&lt;0.000001,0,IF($C403&gt;='H-32A-WP06 - Debt Service'!W$25,'H-32A-WP06 - Debt Service'!V$28/12,0)),"-")</f>
        <v>0</v>
      </c>
      <c r="Z403" s="359">
        <f>IFERROR(IF(-SUM(Z$21:Z402)+Z$16&lt;0.000001,0,IF($C403&gt;='H-32A-WP06 - Debt Service'!W$25,'H-32A-WP06 - Debt Service'!W$28/12,0)),"-")</f>
        <v>0</v>
      </c>
      <c r="AA403" s="359">
        <f>IFERROR(IF(-SUM(AA$21:AA402)+AA$16&lt;0.000001,0,IF($C403&gt;='H-32A-WP06 - Debt Service'!Y$25,'H-32A-WP06 - Debt Service'!X$28/12,0)),"-")</f>
        <v>0</v>
      </c>
      <c r="AB403" s="359">
        <f>IFERROR(IF(-SUM(AB$21:AB402)+AB$16&lt;0.000001,0,IF($C403&gt;='H-32A-WP06 - Debt Service'!Y$25,'H-32A-WP06 - Debt Service'!Y$28/12,0)),"-")</f>
        <v>0</v>
      </c>
      <c r="AC403" s="359">
        <f>IFERROR(IF(-SUM(AC$21:AC402)+AC$16&lt;0.000001,0,IF($C403&gt;='H-32A-WP06 - Debt Service'!Z$25,'H-32A-WP06 - Debt Service'!Z$28/12,0)),"-")</f>
        <v>0</v>
      </c>
      <c r="AD403" s="359">
        <f>IFERROR(IF(-SUM(AD$21:AD402)+AD$16&lt;0.000001,0,IF($C403&gt;='H-32A-WP06 - Debt Service'!AB$25,'H-32A-WP06 - Debt Service'!AA$28/12,0)),"-")</f>
        <v>0</v>
      </c>
      <c r="AE403" s="359">
        <f>IFERROR(IF(-SUM(AE$21:AE402)+AE$16&lt;0.000001,0,IF($C403&gt;='H-32A-WP06 - Debt Service'!AC$25,'H-32A-WP06 - Debt Service'!AB$28/12,0)),"-")</f>
        <v>0</v>
      </c>
      <c r="AF403" s="359">
        <f>IFERROR(IF(-SUM(AF$21:AF402)+AF$16&lt;0.000001,0,IF($C403&gt;='H-32A-WP06 - Debt Service'!AD$25,'H-32A-WP06 - Debt Service'!AC$28/12,0)),"-")</f>
        <v>0</v>
      </c>
    </row>
    <row r="404" spans="2:32">
      <c r="B404" s="351">
        <f t="shared" si="21"/>
        <v>2050</v>
      </c>
      <c r="C404" s="368">
        <f t="shared" si="23"/>
        <v>55123</v>
      </c>
      <c r="D404" s="368"/>
      <c r="E404" s="359">
        <f>IFERROR(IF(-SUM(E$33:E403)+E$16&lt;0.000001,0,IF($C404&gt;='H-32A-WP06 - Debt Service'!C$25,'H-32A-WP06 - Debt Service'!C$28/12,0)),"-")</f>
        <v>0</v>
      </c>
      <c r="F404" s="359">
        <f>IFERROR(IF(-SUM(F$33:F403)+F$16&lt;0.000001,0,IF($C404&gt;='H-32A-WP06 - Debt Service'!D$25,'H-32A-WP06 - Debt Service'!D$28/12,0)),"-")</f>
        <v>0</v>
      </c>
      <c r="G404" s="359">
        <f>IFERROR(IF(-SUM(G$33:G403)+G$16&lt;0.000001,0,IF($C404&gt;='H-32A-WP06 - Debt Service'!E$25,'H-32A-WP06 - Debt Service'!E$28/12,0)),"-")</f>
        <v>0</v>
      </c>
      <c r="H404" s="359">
        <f>IFERROR(IF(-SUM(H$21:H403)+H$16&lt;0.000001,0,IF($C404&gt;='H-32A-WP06 - Debt Service'!F$25,'H-32A-WP06 - Debt Service'!F$28/12,0)),"-")</f>
        <v>0</v>
      </c>
      <c r="I404" s="359">
        <f>IFERROR(IF(-SUM(I$21:I403)+I$16&lt;0.000001,0,IF($C404&gt;='H-32A-WP06 - Debt Service'!G$25,'H-32A-WP06 - Debt Service'!G$28/12,0)),"-")</f>
        <v>0</v>
      </c>
      <c r="J404" s="359">
        <f>IFERROR(IF(-SUM(J$21:J403)+J$16&lt;0.000001,0,IF($C404&gt;='H-32A-WP06 - Debt Service'!H$25,'H-32A-WP06 - Debt Service'!H$28/12,0)),"-")</f>
        <v>0</v>
      </c>
      <c r="K404" s="359">
        <f>IFERROR(IF(-SUM(K$21:K403)+K$16&lt;0.000001,0,IF($C404&gt;='H-32A-WP06 - Debt Service'!I$25,'H-32A-WP06 - Debt Service'!I$28/12,0)),"-")</f>
        <v>0</v>
      </c>
      <c r="L404" s="359">
        <f>IFERROR(IF(-SUM(L$21:L403)+L$16&lt;0.000001,0,IF($C404&gt;='H-32A-WP06 - Debt Service'!J$25,'H-32A-WP06 - Debt Service'!J$28/12,0)),"-")</f>
        <v>0</v>
      </c>
      <c r="M404" s="359">
        <f>IFERROR(IF(-SUM(M$21:M403)+M$16&lt;0.000001,0,IF($C404&gt;='H-32A-WP06 - Debt Service'!K$25,'H-32A-WP06 - Debt Service'!K$28/12,0)),"-")</f>
        <v>0</v>
      </c>
      <c r="N404" s="359">
        <f>IFERROR(IF(-SUM(N$21:N403)+N$16&lt;0.000001,0,IF($C404&gt;='H-32A-WP06 - Debt Service'!L$25,'H-32A-WP06 - Debt Service'!L$28/12,0)),"-")</f>
        <v>0</v>
      </c>
      <c r="O404" s="359">
        <f>IFERROR(IF(-SUM(O$21:O403)+O$16&lt;0.000001,0,IF($C404&gt;='H-32A-WP06 - Debt Service'!M$25,'H-32A-WP06 - Debt Service'!M$28/12,0)),"-")</f>
        <v>0</v>
      </c>
      <c r="P404" s="359">
        <f>IFERROR(IF(-SUM(P$21:P403)+P$16&lt;0.000001,0,IF($C404&gt;='H-32A-WP06 - Debt Service'!N$25,'H-32A-WP06 - Debt Service'!N$28/12,0)),"-")</f>
        <v>0</v>
      </c>
      <c r="Q404" s="449"/>
      <c r="R404" s="351">
        <f t="shared" si="22"/>
        <v>2050</v>
      </c>
      <c r="S404" s="368">
        <f t="shared" si="24"/>
        <v>55123</v>
      </c>
      <c r="T404" s="368"/>
      <c r="U404" s="359">
        <f>IFERROR(IF(-SUM(U$33:U403)+U$16&lt;0.000001,0,IF($C404&gt;='H-32A-WP06 - Debt Service'!R$25,'H-32A-WP06 - Debt Service'!R$28/12,0)),"-")</f>
        <v>0</v>
      </c>
      <c r="V404" s="359">
        <f>IFERROR(IF(-SUM(V$21:V403)+V$16&lt;0.000001,0,IF($C404&gt;='H-32A-WP06 - Debt Service'!S$25,'H-32A-WP06 - Debt Service'!S$28/12,0)),"-")</f>
        <v>0</v>
      </c>
      <c r="W404" s="359">
        <f>IFERROR(IF(-SUM(W$21:W403)+W$16&lt;0.000001,0,IF($C404&gt;='H-32A-WP06 - Debt Service'!T$25,'H-32A-WP06 - Debt Service'!T$28/12,0)),"-")</f>
        <v>0</v>
      </c>
      <c r="X404" s="359">
        <f>IFERROR(IF(-SUM(X$21:X403)+X$16&lt;0.000001,0,IF($C404&gt;='H-32A-WP06 - Debt Service'!U$25,'H-32A-WP06 - Debt Service'!U$28/12,0)),"-")</f>
        <v>0</v>
      </c>
      <c r="Y404" s="359">
        <f>IFERROR(IF(-SUM(Y$21:Y403)+Y$16&lt;0.000001,0,IF($C404&gt;='H-32A-WP06 - Debt Service'!W$25,'H-32A-WP06 - Debt Service'!V$28/12,0)),"-")</f>
        <v>0</v>
      </c>
      <c r="Z404" s="359">
        <f>IFERROR(IF(-SUM(Z$21:Z403)+Z$16&lt;0.000001,0,IF($C404&gt;='H-32A-WP06 - Debt Service'!W$25,'H-32A-WP06 - Debt Service'!W$28/12,0)),"-")</f>
        <v>0</v>
      </c>
      <c r="AA404" s="359">
        <f>IFERROR(IF(-SUM(AA$21:AA403)+AA$16&lt;0.000001,0,IF($C404&gt;='H-32A-WP06 - Debt Service'!Y$25,'H-32A-WP06 - Debt Service'!X$28/12,0)),"-")</f>
        <v>0</v>
      </c>
      <c r="AB404" s="359">
        <f>IFERROR(IF(-SUM(AB$21:AB403)+AB$16&lt;0.000001,0,IF($C404&gt;='H-32A-WP06 - Debt Service'!Y$25,'H-32A-WP06 - Debt Service'!Y$28/12,0)),"-")</f>
        <v>0</v>
      </c>
      <c r="AC404" s="359">
        <f>IFERROR(IF(-SUM(AC$21:AC403)+AC$16&lt;0.000001,0,IF($C404&gt;='H-32A-WP06 - Debt Service'!Z$25,'H-32A-WP06 - Debt Service'!Z$28/12,0)),"-")</f>
        <v>0</v>
      </c>
      <c r="AD404" s="359">
        <f>IFERROR(IF(-SUM(AD$21:AD403)+AD$16&lt;0.000001,0,IF($C404&gt;='H-32A-WP06 - Debt Service'!AB$25,'H-32A-WP06 - Debt Service'!AA$28/12,0)),"-")</f>
        <v>0</v>
      </c>
      <c r="AE404" s="359">
        <f>IFERROR(IF(-SUM(AE$21:AE403)+AE$16&lt;0.000001,0,IF($C404&gt;='H-32A-WP06 - Debt Service'!AC$25,'H-32A-WP06 - Debt Service'!AB$28/12,0)),"-")</f>
        <v>0</v>
      </c>
      <c r="AF404" s="359">
        <f>IFERROR(IF(-SUM(AF$21:AF403)+AF$16&lt;0.000001,0,IF($C404&gt;='H-32A-WP06 - Debt Service'!AD$25,'H-32A-WP06 - Debt Service'!AC$28/12,0)),"-")</f>
        <v>0</v>
      </c>
    </row>
    <row r="405" spans="2:32">
      <c r="B405" s="351">
        <f t="shared" si="21"/>
        <v>2051</v>
      </c>
      <c r="C405" s="368">
        <f t="shared" si="23"/>
        <v>55154</v>
      </c>
      <c r="D405" s="368"/>
      <c r="E405" s="359">
        <f>IFERROR(IF(-SUM(E$33:E404)+E$16&lt;0.000001,0,IF($C405&gt;='H-32A-WP06 - Debt Service'!C$25,'H-32A-WP06 - Debt Service'!C$28/12,0)),"-")</f>
        <v>0</v>
      </c>
      <c r="F405" s="359">
        <f>IFERROR(IF(-SUM(F$33:F404)+F$16&lt;0.000001,0,IF($C405&gt;='H-32A-WP06 - Debt Service'!D$25,'H-32A-WP06 - Debt Service'!D$28/12,0)),"-")</f>
        <v>0</v>
      </c>
      <c r="G405" s="359">
        <f>IFERROR(IF(-SUM(G$33:G404)+G$16&lt;0.000001,0,IF($C405&gt;='H-32A-WP06 - Debt Service'!E$25,'H-32A-WP06 - Debt Service'!E$28/12,0)),"-")</f>
        <v>0</v>
      </c>
      <c r="H405" s="359">
        <f>IFERROR(IF(-SUM(H$21:H404)+H$16&lt;0.000001,0,IF($C405&gt;='H-32A-WP06 - Debt Service'!F$25,'H-32A-WP06 - Debt Service'!F$28/12,0)),"-")</f>
        <v>0</v>
      </c>
      <c r="I405" s="359">
        <f>IFERROR(IF(-SUM(I$21:I404)+I$16&lt;0.000001,0,IF($C405&gt;='H-32A-WP06 - Debt Service'!G$25,'H-32A-WP06 - Debt Service'!G$28/12,0)),"-")</f>
        <v>0</v>
      </c>
      <c r="J405" s="359">
        <f>IFERROR(IF(-SUM(J$21:J404)+J$16&lt;0.000001,0,IF($C405&gt;='H-32A-WP06 - Debt Service'!H$25,'H-32A-WP06 - Debt Service'!H$28/12,0)),"-")</f>
        <v>0</v>
      </c>
      <c r="K405" s="359">
        <f>IFERROR(IF(-SUM(K$21:K404)+K$16&lt;0.000001,0,IF($C405&gt;='H-32A-WP06 - Debt Service'!I$25,'H-32A-WP06 - Debt Service'!I$28/12,0)),"-")</f>
        <v>0</v>
      </c>
      <c r="L405" s="359">
        <f>IFERROR(IF(-SUM(L$21:L404)+L$16&lt;0.000001,0,IF($C405&gt;='H-32A-WP06 - Debt Service'!J$25,'H-32A-WP06 - Debt Service'!J$28/12,0)),"-")</f>
        <v>0</v>
      </c>
      <c r="M405" s="359">
        <f>IFERROR(IF(-SUM(M$21:M404)+M$16&lt;0.000001,0,IF($C405&gt;='H-32A-WP06 - Debt Service'!K$25,'H-32A-WP06 - Debt Service'!K$28/12,0)),"-")</f>
        <v>0</v>
      </c>
      <c r="N405" s="359">
        <f>IFERROR(IF(-SUM(N$21:N404)+N$16&lt;0.000001,0,IF($C405&gt;='H-32A-WP06 - Debt Service'!L$25,'H-32A-WP06 - Debt Service'!L$28/12,0)),"-")</f>
        <v>0</v>
      </c>
      <c r="O405" s="359">
        <f>IFERROR(IF(-SUM(O$21:O404)+O$16&lt;0.000001,0,IF($C405&gt;='H-32A-WP06 - Debt Service'!M$25,'H-32A-WP06 - Debt Service'!M$28/12,0)),"-")</f>
        <v>0</v>
      </c>
      <c r="P405" s="359">
        <f>IFERROR(IF(-SUM(P$21:P404)+P$16&lt;0.000001,0,IF($C405&gt;='H-32A-WP06 - Debt Service'!N$25,'H-32A-WP06 - Debt Service'!N$28/12,0)),"-")</f>
        <v>0</v>
      </c>
      <c r="Q405" s="449"/>
      <c r="R405" s="351">
        <f t="shared" si="22"/>
        <v>2051</v>
      </c>
      <c r="S405" s="368">
        <f t="shared" si="24"/>
        <v>55154</v>
      </c>
      <c r="T405" s="368"/>
      <c r="U405" s="359">
        <f>IFERROR(IF(-SUM(U$33:U404)+U$16&lt;0.000001,0,IF($C405&gt;='H-32A-WP06 - Debt Service'!R$25,'H-32A-WP06 - Debt Service'!R$28/12,0)),"-")</f>
        <v>0</v>
      </c>
      <c r="V405" s="359">
        <f>IFERROR(IF(-SUM(V$21:V404)+V$16&lt;0.000001,0,IF($C405&gt;='H-32A-WP06 - Debt Service'!S$25,'H-32A-WP06 - Debt Service'!S$28/12,0)),"-")</f>
        <v>0</v>
      </c>
      <c r="W405" s="359">
        <f>IFERROR(IF(-SUM(W$21:W404)+W$16&lt;0.000001,0,IF($C405&gt;='H-32A-WP06 - Debt Service'!T$25,'H-32A-WP06 - Debt Service'!T$28/12,0)),"-")</f>
        <v>0</v>
      </c>
      <c r="X405" s="359">
        <f>IFERROR(IF(-SUM(X$21:X404)+X$16&lt;0.000001,0,IF($C405&gt;='H-32A-WP06 - Debt Service'!U$25,'H-32A-WP06 - Debt Service'!U$28/12,0)),"-")</f>
        <v>0</v>
      </c>
      <c r="Y405" s="359">
        <f>IFERROR(IF(-SUM(Y$21:Y404)+Y$16&lt;0.000001,0,IF($C405&gt;='H-32A-WP06 - Debt Service'!W$25,'H-32A-WP06 - Debt Service'!V$28/12,0)),"-")</f>
        <v>0</v>
      </c>
      <c r="Z405" s="359">
        <f>IFERROR(IF(-SUM(Z$21:Z404)+Z$16&lt;0.000001,0,IF($C405&gt;='H-32A-WP06 - Debt Service'!W$25,'H-32A-WP06 - Debt Service'!W$28/12,0)),"-")</f>
        <v>0</v>
      </c>
      <c r="AA405" s="359">
        <f>IFERROR(IF(-SUM(AA$21:AA404)+AA$16&lt;0.000001,0,IF($C405&gt;='H-32A-WP06 - Debt Service'!Y$25,'H-32A-WP06 - Debt Service'!X$28/12,0)),"-")</f>
        <v>0</v>
      </c>
      <c r="AB405" s="359">
        <f>IFERROR(IF(-SUM(AB$21:AB404)+AB$16&lt;0.000001,0,IF($C405&gt;='H-32A-WP06 - Debt Service'!Y$25,'H-32A-WP06 - Debt Service'!Y$28/12,0)),"-")</f>
        <v>0</v>
      </c>
      <c r="AC405" s="359">
        <f>IFERROR(IF(-SUM(AC$21:AC404)+AC$16&lt;0.000001,0,IF($C405&gt;='H-32A-WP06 - Debt Service'!Z$25,'H-32A-WP06 - Debt Service'!Z$28/12,0)),"-")</f>
        <v>0</v>
      </c>
      <c r="AD405" s="359">
        <f>IFERROR(IF(-SUM(AD$21:AD404)+AD$16&lt;0.000001,0,IF($C405&gt;='H-32A-WP06 - Debt Service'!AB$25,'H-32A-WP06 - Debt Service'!AA$28/12,0)),"-")</f>
        <v>0</v>
      </c>
      <c r="AE405" s="359">
        <f>IFERROR(IF(-SUM(AE$21:AE404)+AE$16&lt;0.000001,0,IF($C405&gt;='H-32A-WP06 - Debt Service'!AC$25,'H-32A-WP06 - Debt Service'!AB$28/12,0)),"-")</f>
        <v>0</v>
      </c>
      <c r="AF405" s="359">
        <f>IFERROR(IF(-SUM(AF$21:AF404)+AF$16&lt;0.000001,0,IF($C405&gt;='H-32A-WP06 - Debt Service'!AD$25,'H-32A-WP06 - Debt Service'!AC$28/12,0)),"-")</f>
        <v>0</v>
      </c>
    </row>
    <row r="406" spans="2:32">
      <c r="B406" s="351">
        <f t="shared" ref="B406:B469" si="25">YEAR(C406)</f>
        <v>2051</v>
      </c>
      <c r="C406" s="368">
        <f t="shared" si="23"/>
        <v>55185</v>
      </c>
      <c r="D406" s="368"/>
      <c r="E406" s="359">
        <f>IFERROR(IF(-SUM(E$33:E405)+E$16&lt;0.000001,0,IF($C406&gt;='H-32A-WP06 - Debt Service'!C$25,'H-32A-WP06 - Debt Service'!C$28/12,0)),"-")</f>
        <v>0</v>
      </c>
      <c r="F406" s="359">
        <f>IFERROR(IF(-SUM(F$33:F405)+F$16&lt;0.000001,0,IF($C406&gt;='H-32A-WP06 - Debt Service'!D$25,'H-32A-WP06 - Debt Service'!D$28/12,0)),"-")</f>
        <v>0</v>
      </c>
      <c r="G406" s="359">
        <f>IFERROR(IF(-SUM(G$33:G405)+G$16&lt;0.000001,0,IF($C406&gt;='H-32A-WP06 - Debt Service'!E$25,'H-32A-WP06 - Debt Service'!E$28/12,0)),"-")</f>
        <v>0</v>
      </c>
      <c r="H406" s="359">
        <f>IFERROR(IF(-SUM(H$21:H405)+H$16&lt;0.000001,0,IF($C406&gt;='H-32A-WP06 - Debt Service'!F$25,'H-32A-WP06 - Debt Service'!F$28/12,0)),"-")</f>
        <v>0</v>
      </c>
      <c r="I406" s="359">
        <f>IFERROR(IF(-SUM(I$21:I405)+I$16&lt;0.000001,0,IF($C406&gt;='H-32A-WP06 - Debt Service'!G$25,'H-32A-WP06 - Debt Service'!G$28/12,0)),"-")</f>
        <v>0</v>
      </c>
      <c r="J406" s="359">
        <f>IFERROR(IF(-SUM(J$21:J405)+J$16&lt;0.000001,0,IF($C406&gt;='H-32A-WP06 - Debt Service'!H$25,'H-32A-WP06 - Debt Service'!H$28/12,0)),"-")</f>
        <v>0</v>
      </c>
      <c r="K406" s="359">
        <f>IFERROR(IF(-SUM(K$21:K405)+K$16&lt;0.000001,0,IF($C406&gt;='H-32A-WP06 - Debt Service'!I$25,'H-32A-WP06 - Debt Service'!I$28/12,0)),"-")</f>
        <v>0</v>
      </c>
      <c r="L406" s="359">
        <f>IFERROR(IF(-SUM(L$21:L405)+L$16&lt;0.000001,0,IF($C406&gt;='H-32A-WP06 - Debt Service'!J$25,'H-32A-WP06 - Debt Service'!J$28/12,0)),"-")</f>
        <v>0</v>
      </c>
      <c r="M406" s="359">
        <f>IFERROR(IF(-SUM(M$21:M405)+M$16&lt;0.000001,0,IF($C406&gt;='H-32A-WP06 - Debt Service'!K$25,'H-32A-WP06 - Debt Service'!K$28/12,0)),"-")</f>
        <v>0</v>
      </c>
      <c r="N406" s="359">
        <f>IFERROR(IF(-SUM(N$21:N405)+N$16&lt;0.000001,0,IF($C406&gt;='H-32A-WP06 - Debt Service'!L$25,'H-32A-WP06 - Debt Service'!L$28/12,0)),"-")</f>
        <v>0</v>
      </c>
      <c r="O406" s="359">
        <f>IFERROR(IF(-SUM(O$21:O405)+O$16&lt;0.000001,0,IF($C406&gt;='H-32A-WP06 - Debt Service'!M$25,'H-32A-WP06 - Debt Service'!M$28/12,0)),"-")</f>
        <v>0</v>
      </c>
      <c r="P406" s="359">
        <f>IFERROR(IF(-SUM(P$21:P405)+P$16&lt;0.000001,0,IF($C406&gt;='H-32A-WP06 - Debt Service'!N$25,'H-32A-WP06 - Debt Service'!N$28/12,0)),"-")</f>
        <v>0</v>
      </c>
      <c r="Q406" s="449"/>
      <c r="R406" s="351">
        <f t="shared" ref="R406:R469" si="26">YEAR(S406)</f>
        <v>2051</v>
      </c>
      <c r="S406" s="368">
        <f t="shared" si="24"/>
        <v>55185</v>
      </c>
      <c r="T406" s="368"/>
      <c r="U406" s="359">
        <f>IFERROR(IF(-SUM(U$33:U405)+U$16&lt;0.000001,0,IF($C406&gt;='H-32A-WP06 - Debt Service'!R$25,'H-32A-WP06 - Debt Service'!R$28/12,0)),"-")</f>
        <v>0</v>
      </c>
      <c r="V406" s="359">
        <f>IFERROR(IF(-SUM(V$21:V405)+V$16&lt;0.000001,0,IF($C406&gt;='H-32A-WP06 - Debt Service'!S$25,'H-32A-WP06 - Debt Service'!S$28/12,0)),"-")</f>
        <v>0</v>
      </c>
      <c r="W406" s="359">
        <f>IFERROR(IF(-SUM(W$21:W405)+W$16&lt;0.000001,0,IF($C406&gt;='H-32A-WP06 - Debt Service'!T$25,'H-32A-WP06 - Debt Service'!T$28/12,0)),"-")</f>
        <v>0</v>
      </c>
      <c r="X406" s="359">
        <f>IFERROR(IF(-SUM(X$21:X405)+X$16&lt;0.000001,0,IF($C406&gt;='H-32A-WP06 - Debt Service'!U$25,'H-32A-WP06 - Debt Service'!U$28/12,0)),"-")</f>
        <v>0</v>
      </c>
      <c r="Y406" s="359">
        <f>IFERROR(IF(-SUM(Y$21:Y405)+Y$16&lt;0.000001,0,IF($C406&gt;='H-32A-WP06 - Debt Service'!W$25,'H-32A-WP06 - Debt Service'!V$28/12,0)),"-")</f>
        <v>0</v>
      </c>
      <c r="Z406" s="359">
        <f>IFERROR(IF(-SUM(Z$21:Z405)+Z$16&lt;0.000001,0,IF($C406&gt;='H-32A-WP06 - Debt Service'!W$25,'H-32A-WP06 - Debt Service'!W$28/12,0)),"-")</f>
        <v>0</v>
      </c>
      <c r="AA406" s="359">
        <f>IFERROR(IF(-SUM(AA$21:AA405)+AA$16&lt;0.000001,0,IF($C406&gt;='H-32A-WP06 - Debt Service'!Y$25,'H-32A-WP06 - Debt Service'!X$28/12,0)),"-")</f>
        <v>0</v>
      </c>
      <c r="AB406" s="359">
        <f>IFERROR(IF(-SUM(AB$21:AB405)+AB$16&lt;0.000001,0,IF($C406&gt;='H-32A-WP06 - Debt Service'!Y$25,'H-32A-WP06 - Debt Service'!Y$28/12,0)),"-")</f>
        <v>0</v>
      </c>
      <c r="AC406" s="359">
        <f>IFERROR(IF(-SUM(AC$21:AC405)+AC$16&lt;0.000001,0,IF($C406&gt;='H-32A-WP06 - Debt Service'!Z$25,'H-32A-WP06 - Debt Service'!Z$28/12,0)),"-")</f>
        <v>0</v>
      </c>
      <c r="AD406" s="359">
        <f>IFERROR(IF(-SUM(AD$21:AD405)+AD$16&lt;0.000001,0,IF($C406&gt;='H-32A-WP06 - Debt Service'!AB$25,'H-32A-WP06 - Debt Service'!AA$28/12,0)),"-")</f>
        <v>0</v>
      </c>
      <c r="AE406" s="359">
        <f>IFERROR(IF(-SUM(AE$21:AE405)+AE$16&lt;0.000001,0,IF($C406&gt;='H-32A-WP06 - Debt Service'!AC$25,'H-32A-WP06 - Debt Service'!AB$28/12,0)),"-")</f>
        <v>0</v>
      </c>
      <c r="AF406" s="359">
        <f>IFERROR(IF(-SUM(AF$21:AF405)+AF$16&lt;0.000001,0,IF($C406&gt;='H-32A-WP06 - Debt Service'!AD$25,'H-32A-WP06 - Debt Service'!AC$28/12,0)),"-")</f>
        <v>0</v>
      </c>
    </row>
    <row r="407" spans="2:32">
      <c r="B407" s="351">
        <f t="shared" si="25"/>
        <v>2051</v>
      </c>
      <c r="C407" s="368">
        <f t="shared" ref="C407:C470" si="27">EOMONTH(C406,0)+1</f>
        <v>55213</v>
      </c>
      <c r="D407" s="368"/>
      <c r="E407" s="359">
        <f>IFERROR(IF(-SUM(E$33:E406)+E$16&lt;0.000001,0,IF($C407&gt;='H-32A-WP06 - Debt Service'!C$25,'H-32A-WP06 - Debt Service'!C$28/12,0)),"-")</f>
        <v>0</v>
      </c>
      <c r="F407" s="359">
        <f>IFERROR(IF(-SUM(F$33:F406)+F$16&lt;0.000001,0,IF($C407&gt;='H-32A-WP06 - Debt Service'!D$25,'H-32A-WP06 - Debt Service'!D$28/12,0)),"-")</f>
        <v>0</v>
      </c>
      <c r="G407" s="359">
        <f>IFERROR(IF(-SUM(G$33:G406)+G$16&lt;0.000001,0,IF($C407&gt;='H-32A-WP06 - Debt Service'!E$25,'H-32A-WP06 - Debt Service'!E$28/12,0)),"-")</f>
        <v>0</v>
      </c>
      <c r="H407" s="359">
        <f>IFERROR(IF(-SUM(H$21:H406)+H$16&lt;0.000001,0,IF($C407&gt;='H-32A-WP06 - Debt Service'!F$25,'H-32A-WP06 - Debt Service'!F$28/12,0)),"-")</f>
        <v>0</v>
      </c>
      <c r="I407" s="359">
        <f>IFERROR(IF(-SUM(I$21:I406)+I$16&lt;0.000001,0,IF($C407&gt;='H-32A-WP06 - Debt Service'!G$25,'H-32A-WP06 - Debt Service'!G$28/12,0)),"-")</f>
        <v>0</v>
      </c>
      <c r="J407" s="359">
        <f>IFERROR(IF(-SUM(J$21:J406)+J$16&lt;0.000001,0,IF($C407&gt;='H-32A-WP06 - Debt Service'!H$25,'H-32A-WP06 - Debt Service'!H$28/12,0)),"-")</f>
        <v>0</v>
      </c>
      <c r="K407" s="359">
        <f>IFERROR(IF(-SUM(K$21:K406)+K$16&lt;0.000001,0,IF($C407&gt;='H-32A-WP06 - Debt Service'!I$25,'H-32A-WP06 - Debt Service'!I$28/12,0)),"-")</f>
        <v>0</v>
      </c>
      <c r="L407" s="359">
        <f>IFERROR(IF(-SUM(L$21:L406)+L$16&lt;0.000001,0,IF($C407&gt;='H-32A-WP06 - Debt Service'!J$25,'H-32A-WP06 - Debt Service'!J$28/12,0)),"-")</f>
        <v>0</v>
      </c>
      <c r="M407" s="359">
        <f>IFERROR(IF(-SUM(M$21:M406)+M$16&lt;0.000001,0,IF($C407&gt;='H-32A-WP06 - Debt Service'!K$25,'H-32A-WP06 - Debt Service'!K$28/12,0)),"-")</f>
        <v>0</v>
      </c>
      <c r="N407" s="359">
        <f>IFERROR(IF(-SUM(N$21:N406)+N$16&lt;0.000001,0,IF($C407&gt;='H-32A-WP06 - Debt Service'!L$25,'H-32A-WP06 - Debt Service'!L$28/12,0)),"-")</f>
        <v>0</v>
      </c>
      <c r="O407" s="359">
        <f>IFERROR(IF(-SUM(O$21:O406)+O$16&lt;0.000001,0,IF($C407&gt;='H-32A-WP06 - Debt Service'!M$25,'H-32A-WP06 - Debt Service'!M$28/12,0)),"-")</f>
        <v>0</v>
      </c>
      <c r="P407" s="359">
        <f>IFERROR(IF(-SUM(P$21:P406)+P$16&lt;0.000001,0,IF($C407&gt;='H-32A-WP06 - Debt Service'!N$25,'H-32A-WP06 - Debt Service'!N$28/12,0)),"-")</f>
        <v>0</v>
      </c>
      <c r="Q407" s="449"/>
      <c r="R407" s="351">
        <f t="shared" si="26"/>
        <v>2051</v>
      </c>
      <c r="S407" s="368">
        <f t="shared" ref="S407:S470" si="28">EOMONTH(S406,0)+1</f>
        <v>55213</v>
      </c>
      <c r="T407" s="368"/>
      <c r="U407" s="359">
        <f>IFERROR(IF(-SUM(U$33:U406)+U$16&lt;0.000001,0,IF($C407&gt;='H-32A-WP06 - Debt Service'!R$25,'H-32A-WP06 - Debt Service'!R$28/12,0)),"-")</f>
        <v>0</v>
      </c>
      <c r="V407" s="359">
        <f>IFERROR(IF(-SUM(V$21:V406)+V$16&lt;0.000001,0,IF($C407&gt;='H-32A-WP06 - Debt Service'!S$25,'H-32A-WP06 - Debt Service'!S$28/12,0)),"-")</f>
        <v>0</v>
      </c>
      <c r="W407" s="359">
        <f>IFERROR(IF(-SUM(W$21:W406)+W$16&lt;0.000001,0,IF($C407&gt;='H-32A-WP06 - Debt Service'!T$25,'H-32A-WP06 - Debt Service'!T$28/12,0)),"-")</f>
        <v>0</v>
      </c>
      <c r="X407" s="359">
        <f>IFERROR(IF(-SUM(X$21:X406)+X$16&lt;0.000001,0,IF($C407&gt;='H-32A-WP06 - Debt Service'!U$25,'H-32A-WP06 - Debt Service'!U$28/12,0)),"-")</f>
        <v>0</v>
      </c>
      <c r="Y407" s="359">
        <f>IFERROR(IF(-SUM(Y$21:Y406)+Y$16&lt;0.000001,0,IF($C407&gt;='H-32A-WP06 - Debt Service'!W$25,'H-32A-WP06 - Debt Service'!V$28/12,0)),"-")</f>
        <v>0</v>
      </c>
      <c r="Z407" s="359">
        <f>IFERROR(IF(-SUM(Z$21:Z406)+Z$16&lt;0.000001,0,IF($C407&gt;='H-32A-WP06 - Debt Service'!W$25,'H-32A-WP06 - Debt Service'!W$28/12,0)),"-")</f>
        <v>0</v>
      </c>
      <c r="AA407" s="359">
        <f>IFERROR(IF(-SUM(AA$21:AA406)+AA$16&lt;0.000001,0,IF($C407&gt;='H-32A-WP06 - Debt Service'!Y$25,'H-32A-WP06 - Debt Service'!X$28/12,0)),"-")</f>
        <v>0</v>
      </c>
      <c r="AB407" s="359">
        <f>IFERROR(IF(-SUM(AB$21:AB406)+AB$16&lt;0.000001,0,IF($C407&gt;='H-32A-WP06 - Debt Service'!Y$25,'H-32A-WP06 - Debt Service'!Y$28/12,0)),"-")</f>
        <v>0</v>
      </c>
      <c r="AC407" s="359">
        <f>IFERROR(IF(-SUM(AC$21:AC406)+AC$16&lt;0.000001,0,IF($C407&gt;='H-32A-WP06 - Debt Service'!Z$25,'H-32A-WP06 - Debt Service'!Z$28/12,0)),"-")</f>
        <v>0</v>
      </c>
      <c r="AD407" s="359">
        <f>IFERROR(IF(-SUM(AD$21:AD406)+AD$16&lt;0.000001,0,IF($C407&gt;='H-32A-WP06 - Debt Service'!AB$25,'H-32A-WP06 - Debt Service'!AA$28/12,0)),"-")</f>
        <v>0</v>
      </c>
      <c r="AE407" s="359">
        <f>IFERROR(IF(-SUM(AE$21:AE406)+AE$16&lt;0.000001,0,IF($C407&gt;='H-32A-WP06 - Debt Service'!AC$25,'H-32A-WP06 - Debt Service'!AB$28/12,0)),"-")</f>
        <v>0</v>
      </c>
      <c r="AF407" s="359">
        <f>IFERROR(IF(-SUM(AF$21:AF406)+AF$16&lt;0.000001,0,IF($C407&gt;='H-32A-WP06 - Debt Service'!AD$25,'H-32A-WP06 - Debt Service'!AC$28/12,0)),"-")</f>
        <v>0</v>
      </c>
    </row>
    <row r="408" spans="2:32">
      <c r="B408" s="351">
        <f t="shared" si="25"/>
        <v>2051</v>
      </c>
      <c r="C408" s="368">
        <f t="shared" si="27"/>
        <v>55244</v>
      </c>
      <c r="D408" s="368"/>
      <c r="E408" s="359">
        <f>IFERROR(IF(-SUM(E$33:E407)+E$16&lt;0.000001,0,IF($C408&gt;='H-32A-WP06 - Debt Service'!C$25,'H-32A-WP06 - Debt Service'!C$28/12,0)),"-")</f>
        <v>0</v>
      </c>
      <c r="F408" s="359">
        <f>IFERROR(IF(-SUM(F$33:F407)+F$16&lt;0.000001,0,IF($C408&gt;='H-32A-WP06 - Debt Service'!D$25,'H-32A-WP06 - Debt Service'!D$28/12,0)),"-")</f>
        <v>0</v>
      </c>
      <c r="G408" s="359">
        <f>IFERROR(IF(-SUM(G$33:G407)+G$16&lt;0.000001,0,IF($C408&gt;='H-32A-WP06 - Debt Service'!E$25,'H-32A-WP06 - Debt Service'!E$28/12,0)),"-")</f>
        <v>0</v>
      </c>
      <c r="H408" s="359">
        <f>IFERROR(IF(-SUM(H$21:H407)+H$16&lt;0.000001,0,IF($C408&gt;='H-32A-WP06 - Debt Service'!F$25,'H-32A-WP06 - Debt Service'!F$28/12,0)),"-")</f>
        <v>0</v>
      </c>
      <c r="I408" s="359">
        <f>IFERROR(IF(-SUM(I$21:I407)+I$16&lt;0.000001,0,IF($C408&gt;='H-32A-WP06 - Debt Service'!G$25,'H-32A-WP06 - Debt Service'!G$28/12,0)),"-")</f>
        <v>0</v>
      </c>
      <c r="J408" s="359">
        <f>IFERROR(IF(-SUM(J$21:J407)+J$16&lt;0.000001,0,IF($C408&gt;='H-32A-WP06 - Debt Service'!H$25,'H-32A-WP06 - Debt Service'!H$28/12,0)),"-")</f>
        <v>0</v>
      </c>
      <c r="K408" s="359">
        <f>IFERROR(IF(-SUM(K$21:K407)+K$16&lt;0.000001,0,IF($C408&gt;='H-32A-WP06 - Debt Service'!I$25,'H-32A-WP06 - Debt Service'!I$28/12,0)),"-")</f>
        <v>0</v>
      </c>
      <c r="L408" s="359">
        <f>IFERROR(IF(-SUM(L$21:L407)+L$16&lt;0.000001,0,IF($C408&gt;='H-32A-WP06 - Debt Service'!J$25,'H-32A-WP06 - Debt Service'!J$28/12,0)),"-")</f>
        <v>0</v>
      </c>
      <c r="M408" s="359">
        <f>IFERROR(IF(-SUM(M$21:M407)+M$16&lt;0.000001,0,IF($C408&gt;='H-32A-WP06 - Debt Service'!K$25,'H-32A-WP06 - Debt Service'!K$28/12,0)),"-")</f>
        <v>0</v>
      </c>
      <c r="N408" s="359">
        <f>IFERROR(IF(-SUM(N$21:N407)+N$16&lt;0.000001,0,IF($C408&gt;='H-32A-WP06 - Debt Service'!L$25,'H-32A-WP06 - Debt Service'!L$28/12,0)),"-")</f>
        <v>0</v>
      </c>
      <c r="O408" s="359">
        <f>IFERROR(IF(-SUM(O$21:O407)+O$16&lt;0.000001,0,IF($C408&gt;='H-32A-WP06 - Debt Service'!M$25,'H-32A-WP06 - Debt Service'!M$28/12,0)),"-")</f>
        <v>0</v>
      </c>
      <c r="P408" s="359">
        <f>IFERROR(IF(-SUM(P$21:P407)+P$16&lt;0.000001,0,IF($C408&gt;='H-32A-WP06 - Debt Service'!N$25,'H-32A-WP06 - Debt Service'!N$28/12,0)),"-")</f>
        <v>0</v>
      </c>
      <c r="Q408" s="449"/>
      <c r="R408" s="351">
        <f t="shared" si="26"/>
        <v>2051</v>
      </c>
      <c r="S408" s="368">
        <f t="shared" si="28"/>
        <v>55244</v>
      </c>
      <c r="T408" s="368"/>
      <c r="U408" s="359">
        <f>IFERROR(IF(-SUM(U$33:U407)+U$16&lt;0.000001,0,IF($C408&gt;='H-32A-WP06 - Debt Service'!R$25,'H-32A-WP06 - Debt Service'!R$28/12,0)),"-")</f>
        <v>0</v>
      </c>
      <c r="V408" s="359">
        <f>IFERROR(IF(-SUM(V$21:V407)+V$16&lt;0.000001,0,IF($C408&gt;='H-32A-WP06 - Debt Service'!S$25,'H-32A-WP06 - Debt Service'!S$28/12,0)),"-")</f>
        <v>0</v>
      </c>
      <c r="W408" s="359">
        <f>IFERROR(IF(-SUM(W$21:W407)+W$16&lt;0.000001,0,IF($C408&gt;='H-32A-WP06 - Debt Service'!T$25,'H-32A-WP06 - Debt Service'!T$28/12,0)),"-")</f>
        <v>0</v>
      </c>
      <c r="X408" s="359">
        <f>IFERROR(IF(-SUM(X$21:X407)+X$16&lt;0.000001,0,IF($C408&gt;='H-32A-WP06 - Debt Service'!U$25,'H-32A-WP06 - Debt Service'!U$28/12,0)),"-")</f>
        <v>0</v>
      </c>
      <c r="Y408" s="359">
        <f>IFERROR(IF(-SUM(Y$21:Y407)+Y$16&lt;0.000001,0,IF($C408&gt;='H-32A-WP06 - Debt Service'!W$25,'H-32A-WP06 - Debt Service'!V$28/12,0)),"-")</f>
        <v>0</v>
      </c>
      <c r="Z408" s="359">
        <f>IFERROR(IF(-SUM(Z$21:Z407)+Z$16&lt;0.000001,0,IF($C408&gt;='H-32A-WP06 - Debt Service'!W$25,'H-32A-WP06 - Debt Service'!W$28/12,0)),"-")</f>
        <v>0</v>
      </c>
      <c r="AA408" s="359">
        <f>IFERROR(IF(-SUM(AA$21:AA407)+AA$16&lt;0.000001,0,IF($C408&gt;='H-32A-WP06 - Debt Service'!Y$25,'H-32A-WP06 - Debt Service'!X$28/12,0)),"-")</f>
        <v>0</v>
      </c>
      <c r="AB408" s="359">
        <f>IFERROR(IF(-SUM(AB$21:AB407)+AB$16&lt;0.000001,0,IF($C408&gt;='H-32A-WP06 - Debt Service'!Y$25,'H-32A-WP06 - Debt Service'!Y$28/12,0)),"-")</f>
        <v>0</v>
      </c>
      <c r="AC408" s="359">
        <f>IFERROR(IF(-SUM(AC$21:AC407)+AC$16&lt;0.000001,0,IF($C408&gt;='H-32A-WP06 - Debt Service'!Z$25,'H-32A-WP06 - Debt Service'!Z$28/12,0)),"-")</f>
        <v>0</v>
      </c>
      <c r="AD408" s="359">
        <f>IFERROR(IF(-SUM(AD$21:AD407)+AD$16&lt;0.000001,0,IF($C408&gt;='H-32A-WP06 - Debt Service'!AB$25,'H-32A-WP06 - Debt Service'!AA$28/12,0)),"-")</f>
        <v>0</v>
      </c>
      <c r="AE408" s="359">
        <f>IFERROR(IF(-SUM(AE$21:AE407)+AE$16&lt;0.000001,0,IF($C408&gt;='H-32A-WP06 - Debt Service'!AC$25,'H-32A-WP06 - Debt Service'!AB$28/12,0)),"-")</f>
        <v>0</v>
      </c>
      <c r="AF408" s="359">
        <f>IFERROR(IF(-SUM(AF$21:AF407)+AF$16&lt;0.000001,0,IF($C408&gt;='H-32A-WP06 - Debt Service'!AD$25,'H-32A-WP06 - Debt Service'!AC$28/12,0)),"-")</f>
        <v>0</v>
      </c>
    </row>
    <row r="409" spans="2:32">
      <c r="B409" s="351">
        <f t="shared" si="25"/>
        <v>2051</v>
      </c>
      <c r="C409" s="368">
        <f t="shared" si="27"/>
        <v>55274</v>
      </c>
      <c r="D409" s="368"/>
      <c r="E409" s="359">
        <f>IFERROR(IF(-SUM(E$33:E408)+E$16&lt;0.000001,0,IF($C409&gt;='H-32A-WP06 - Debt Service'!C$25,'H-32A-WP06 - Debt Service'!C$28/12,0)),"-")</f>
        <v>0</v>
      </c>
      <c r="F409" s="359">
        <f>IFERROR(IF(-SUM(F$33:F408)+F$16&lt;0.000001,0,IF($C409&gt;='H-32A-WP06 - Debt Service'!D$25,'H-32A-WP06 - Debt Service'!D$28/12,0)),"-")</f>
        <v>0</v>
      </c>
      <c r="G409" s="359">
        <f>IFERROR(IF(-SUM(G$33:G408)+G$16&lt;0.000001,0,IF($C409&gt;='H-32A-WP06 - Debt Service'!E$25,'H-32A-WP06 - Debt Service'!E$28/12,0)),"-")</f>
        <v>0</v>
      </c>
      <c r="H409" s="359">
        <f>IFERROR(IF(-SUM(H$21:H408)+H$16&lt;0.000001,0,IF($C409&gt;='H-32A-WP06 - Debt Service'!F$25,'H-32A-WP06 - Debt Service'!F$28/12,0)),"-")</f>
        <v>0</v>
      </c>
      <c r="I409" s="359">
        <f>IFERROR(IF(-SUM(I$21:I408)+I$16&lt;0.000001,0,IF($C409&gt;='H-32A-WP06 - Debt Service'!G$25,'H-32A-WP06 - Debt Service'!G$28/12,0)),"-")</f>
        <v>0</v>
      </c>
      <c r="J409" s="359">
        <f>IFERROR(IF(-SUM(J$21:J408)+J$16&lt;0.000001,0,IF($C409&gt;='H-32A-WP06 - Debt Service'!H$25,'H-32A-WP06 - Debt Service'!H$28/12,0)),"-")</f>
        <v>0</v>
      </c>
      <c r="K409" s="359">
        <f>IFERROR(IF(-SUM(K$21:K408)+K$16&lt;0.000001,0,IF($C409&gt;='H-32A-WP06 - Debt Service'!I$25,'H-32A-WP06 - Debt Service'!I$28/12,0)),"-")</f>
        <v>0</v>
      </c>
      <c r="L409" s="359">
        <f>IFERROR(IF(-SUM(L$21:L408)+L$16&lt;0.000001,0,IF($C409&gt;='H-32A-WP06 - Debt Service'!J$25,'H-32A-WP06 - Debt Service'!J$28/12,0)),"-")</f>
        <v>0</v>
      </c>
      <c r="M409" s="359">
        <f>IFERROR(IF(-SUM(M$21:M408)+M$16&lt;0.000001,0,IF($C409&gt;='H-32A-WP06 - Debt Service'!K$25,'H-32A-WP06 - Debt Service'!K$28/12,0)),"-")</f>
        <v>0</v>
      </c>
      <c r="N409" s="359">
        <f>IFERROR(IF(-SUM(N$21:N408)+N$16&lt;0.000001,0,IF($C409&gt;='H-32A-WP06 - Debt Service'!L$25,'H-32A-WP06 - Debt Service'!L$28/12,0)),"-")</f>
        <v>0</v>
      </c>
      <c r="O409" s="359">
        <f>IFERROR(IF(-SUM(O$21:O408)+O$16&lt;0.000001,0,IF($C409&gt;='H-32A-WP06 - Debt Service'!M$25,'H-32A-WP06 - Debt Service'!M$28/12,0)),"-")</f>
        <v>0</v>
      </c>
      <c r="P409" s="359">
        <f>IFERROR(IF(-SUM(P$21:P408)+P$16&lt;0.000001,0,IF($C409&gt;='H-32A-WP06 - Debt Service'!N$25,'H-32A-WP06 - Debt Service'!N$28/12,0)),"-")</f>
        <v>0</v>
      </c>
      <c r="Q409" s="449"/>
      <c r="R409" s="351">
        <f t="shared" si="26"/>
        <v>2051</v>
      </c>
      <c r="S409" s="368">
        <f t="shared" si="28"/>
        <v>55274</v>
      </c>
      <c r="T409" s="368"/>
      <c r="U409" s="359">
        <f>IFERROR(IF(-SUM(U$33:U408)+U$16&lt;0.000001,0,IF($C409&gt;='H-32A-WP06 - Debt Service'!R$25,'H-32A-WP06 - Debt Service'!R$28/12,0)),"-")</f>
        <v>0</v>
      </c>
      <c r="V409" s="359">
        <f>IFERROR(IF(-SUM(V$21:V408)+V$16&lt;0.000001,0,IF($C409&gt;='H-32A-WP06 - Debt Service'!S$25,'H-32A-WP06 - Debt Service'!S$28/12,0)),"-")</f>
        <v>0</v>
      </c>
      <c r="W409" s="359">
        <f>IFERROR(IF(-SUM(W$21:W408)+W$16&lt;0.000001,0,IF($C409&gt;='H-32A-WP06 - Debt Service'!T$25,'H-32A-WP06 - Debt Service'!T$28/12,0)),"-")</f>
        <v>0</v>
      </c>
      <c r="X409" s="359">
        <f>IFERROR(IF(-SUM(X$21:X408)+X$16&lt;0.000001,0,IF($C409&gt;='H-32A-WP06 - Debt Service'!U$25,'H-32A-WP06 - Debt Service'!U$28/12,0)),"-")</f>
        <v>0</v>
      </c>
      <c r="Y409" s="359">
        <f>IFERROR(IF(-SUM(Y$21:Y408)+Y$16&lt;0.000001,0,IF($C409&gt;='H-32A-WP06 - Debt Service'!W$25,'H-32A-WP06 - Debt Service'!V$28/12,0)),"-")</f>
        <v>0</v>
      </c>
      <c r="Z409" s="359">
        <f>IFERROR(IF(-SUM(Z$21:Z408)+Z$16&lt;0.000001,0,IF($C409&gt;='H-32A-WP06 - Debt Service'!W$25,'H-32A-WP06 - Debt Service'!W$28/12,0)),"-")</f>
        <v>0</v>
      </c>
      <c r="AA409" s="359">
        <f>IFERROR(IF(-SUM(AA$21:AA408)+AA$16&lt;0.000001,0,IF($C409&gt;='H-32A-WP06 - Debt Service'!Y$25,'H-32A-WP06 - Debt Service'!X$28/12,0)),"-")</f>
        <v>0</v>
      </c>
      <c r="AB409" s="359">
        <f>IFERROR(IF(-SUM(AB$21:AB408)+AB$16&lt;0.000001,0,IF($C409&gt;='H-32A-WP06 - Debt Service'!Y$25,'H-32A-WP06 - Debt Service'!Y$28/12,0)),"-")</f>
        <v>0</v>
      </c>
      <c r="AC409" s="359">
        <f>IFERROR(IF(-SUM(AC$21:AC408)+AC$16&lt;0.000001,0,IF($C409&gt;='H-32A-WP06 - Debt Service'!Z$25,'H-32A-WP06 - Debt Service'!Z$28/12,0)),"-")</f>
        <v>0</v>
      </c>
      <c r="AD409" s="359">
        <f>IFERROR(IF(-SUM(AD$21:AD408)+AD$16&lt;0.000001,0,IF($C409&gt;='H-32A-WP06 - Debt Service'!AB$25,'H-32A-WP06 - Debt Service'!AA$28/12,0)),"-")</f>
        <v>0</v>
      </c>
      <c r="AE409" s="359">
        <f>IFERROR(IF(-SUM(AE$21:AE408)+AE$16&lt;0.000001,0,IF($C409&gt;='H-32A-WP06 - Debt Service'!AC$25,'H-32A-WP06 - Debt Service'!AB$28/12,0)),"-")</f>
        <v>0</v>
      </c>
      <c r="AF409" s="359">
        <f>IFERROR(IF(-SUM(AF$21:AF408)+AF$16&lt;0.000001,0,IF($C409&gt;='H-32A-WP06 - Debt Service'!AD$25,'H-32A-WP06 - Debt Service'!AC$28/12,0)),"-")</f>
        <v>0</v>
      </c>
    </row>
    <row r="410" spans="2:32">
      <c r="B410" s="351">
        <f t="shared" si="25"/>
        <v>2051</v>
      </c>
      <c r="C410" s="368">
        <f t="shared" si="27"/>
        <v>55305</v>
      </c>
      <c r="D410" s="368"/>
      <c r="E410" s="359">
        <f>IFERROR(IF(-SUM(E$33:E409)+E$16&lt;0.000001,0,IF($C410&gt;='H-32A-WP06 - Debt Service'!C$25,'H-32A-WP06 - Debt Service'!C$28/12,0)),"-")</f>
        <v>0</v>
      </c>
      <c r="F410" s="359">
        <f>IFERROR(IF(-SUM(F$33:F409)+F$16&lt;0.000001,0,IF($C410&gt;='H-32A-WP06 - Debt Service'!D$25,'H-32A-WP06 - Debt Service'!D$28/12,0)),"-")</f>
        <v>0</v>
      </c>
      <c r="G410" s="359">
        <f>IFERROR(IF(-SUM(G$33:G409)+G$16&lt;0.000001,0,IF($C410&gt;='H-32A-WP06 - Debt Service'!E$25,'H-32A-WP06 - Debt Service'!E$28/12,0)),"-")</f>
        <v>0</v>
      </c>
      <c r="H410" s="359">
        <f>IFERROR(IF(-SUM(H$21:H409)+H$16&lt;0.000001,0,IF($C410&gt;='H-32A-WP06 - Debt Service'!F$25,'H-32A-WP06 - Debt Service'!F$28/12,0)),"-")</f>
        <v>0</v>
      </c>
      <c r="I410" s="359">
        <f>IFERROR(IF(-SUM(I$21:I409)+I$16&lt;0.000001,0,IF($C410&gt;='H-32A-WP06 - Debt Service'!G$25,'H-32A-WP06 - Debt Service'!G$28/12,0)),"-")</f>
        <v>0</v>
      </c>
      <c r="J410" s="359">
        <f>IFERROR(IF(-SUM(J$21:J409)+J$16&lt;0.000001,0,IF($C410&gt;='H-32A-WP06 - Debt Service'!H$25,'H-32A-WP06 - Debt Service'!H$28/12,0)),"-")</f>
        <v>0</v>
      </c>
      <c r="K410" s="359">
        <f>IFERROR(IF(-SUM(K$21:K409)+K$16&lt;0.000001,0,IF($C410&gt;='H-32A-WP06 - Debt Service'!I$25,'H-32A-WP06 - Debt Service'!I$28/12,0)),"-")</f>
        <v>0</v>
      </c>
      <c r="L410" s="359">
        <f>IFERROR(IF(-SUM(L$21:L409)+L$16&lt;0.000001,0,IF($C410&gt;='H-32A-WP06 - Debt Service'!J$25,'H-32A-WP06 - Debt Service'!J$28/12,0)),"-")</f>
        <v>0</v>
      </c>
      <c r="M410" s="359">
        <f>IFERROR(IF(-SUM(M$21:M409)+M$16&lt;0.000001,0,IF($C410&gt;='H-32A-WP06 - Debt Service'!K$25,'H-32A-WP06 - Debt Service'!K$28/12,0)),"-")</f>
        <v>0</v>
      </c>
      <c r="N410" s="359">
        <f>IFERROR(IF(-SUM(N$21:N409)+N$16&lt;0.000001,0,IF($C410&gt;='H-32A-WP06 - Debt Service'!L$25,'H-32A-WP06 - Debt Service'!L$28/12,0)),"-")</f>
        <v>0</v>
      </c>
      <c r="O410" s="359">
        <f>IFERROR(IF(-SUM(O$21:O409)+O$16&lt;0.000001,0,IF($C410&gt;='H-32A-WP06 - Debt Service'!M$25,'H-32A-WP06 - Debt Service'!M$28/12,0)),"-")</f>
        <v>0</v>
      </c>
      <c r="P410" s="359">
        <f>IFERROR(IF(-SUM(P$21:P409)+P$16&lt;0.000001,0,IF($C410&gt;='H-32A-WP06 - Debt Service'!N$25,'H-32A-WP06 - Debt Service'!N$28/12,0)),"-")</f>
        <v>0</v>
      </c>
      <c r="Q410" s="449"/>
      <c r="R410" s="351">
        <f t="shared" si="26"/>
        <v>2051</v>
      </c>
      <c r="S410" s="368">
        <f t="shared" si="28"/>
        <v>55305</v>
      </c>
      <c r="T410" s="368"/>
      <c r="U410" s="359">
        <f>IFERROR(IF(-SUM(U$33:U409)+U$16&lt;0.000001,0,IF($C410&gt;='H-32A-WP06 - Debt Service'!R$25,'H-32A-WP06 - Debt Service'!R$28/12,0)),"-")</f>
        <v>0</v>
      </c>
      <c r="V410" s="359">
        <f>IFERROR(IF(-SUM(V$21:V409)+V$16&lt;0.000001,0,IF($C410&gt;='H-32A-WP06 - Debt Service'!S$25,'H-32A-WP06 - Debt Service'!S$28/12,0)),"-")</f>
        <v>0</v>
      </c>
      <c r="W410" s="359">
        <f>IFERROR(IF(-SUM(W$21:W409)+W$16&lt;0.000001,0,IF($C410&gt;='H-32A-WP06 - Debt Service'!T$25,'H-32A-WP06 - Debt Service'!T$28/12,0)),"-")</f>
        <v>0</v>
      </c>
      <c r="X410" s="359">
        <f>IFERROR(IF(-SUM(X$21:X409)+X$16&lt;0.000001,0,IF($C410&gt;='H-32A-WP06 - Debt Service'!U$25,'H-32A-WP06 - Debt Service'!U$28/12,0)),"-")</f>
        <v>0</v>
      </c>
      <c r="Y410" s="359">
        <f>IFERROR(IF(-SUM(Y$21:Y409)+Y$16&lt;0.000001,0,IF($C410&gt;='H-32A-WP06 - Debt Service'!W$25,'H-32A-WP06 - Debt Service'!V$28/12,0)),"-")</f>
        <v>0</v>
      </c>
      <c r="Z410" s="359">
        <f>IFERROR(IF(-SUM(Z$21:Z409)+Z$16&lt;0.000001,0,IF($C410&gt;='H-32A-WP06 - Debt Service'!W$25,'H-32A-WP06 - Debt Service'!W$28/12,0)),"-")</f>
        <v>0</v>
      </c>
      <c r="AA410" s="359">
        <f>IFERROR(IF(-SUM(AA$21:AA409)+AA$16&lt;0.000001,0,IF($C410&gt;='H-32A-WP06 - Debt Service'!Y$25,'H-32A-WP06 - Debt Service'!X$28/12,0)),"-")</f>
        <v>0</v>
      </c>
      <c r="AB410" s="359">
        <f>IFERROR(IF(-SUM(AB$21:AB409)+AB$16&lt;0.000001,0,IF($C410&gt;='H-32A-WP06 - Debt Service'!Y$25,'H-32A-WP06 - Debt Service'!Y$28/12,0)),"-")</f>
        <v>0</v>
      </c>
      <c r="AC410" s="359">
        <f>IFERROR(IF(-SUM(AC$21:AC409)+AC$16&lt;0.000001,0,IF($C410&gt;='H-32A-WP06 - Debt Service'!Z$25,'H-32A-WP06 - Debt Service'!Z$28/12,0)),"-")</f>
        <v>0</v>
      </c>
      <c r="AD410" s="359">
        <f>IFERROR(IF(-SUM(AD$21:AD409)+AD$16&lt;0.000001,0,IF($C410&gt;='H-32A-WP06 - Debt Service'!AB$25,'H-32A-WP06 - Debt Service'!AA$28/12,0)),"-")</f>
        <v>0</v>
      </c>
      <c r="AE410" s="359">
        <f>IFERROR(IF(-SUM(AE$21:AE409)+AE$16&lt;0.000001,0,IF($C410&gt;='H-32A-WP06 - Debt Service'!AC$25,'H-32A-WP06 - Debt Service'!AB$28/12,0)),"-")</f>
        <v>0</v>
      </c>
      <c r="AF410" s="359">
        <f>IFERROR(IF(-SUM(AF$21:AF409)+AF$16&lt;0.000001,0,IF($C410&gt;='H-32A-WP06 - Debt Service'!AD$25,'H-32A-WP06 - Debt Service'!AC$28/12,0)),"-")</f>
        <v>0</v>
      </c>
    </row>
    <row r="411" spans="2:32">
      <c r="B411" s="351">
        <f t="shared" si="25"/>
        <v>2051</v>
      </c>
      <c r="C411" s="368">
        <f t="shared" si="27"/>
        <v>55335</v>
      </c>
      <c r="D411" s="368"/>
      <c r="E411" s="359">
        <f>IFERROR(IF(-SUM(E$33:E410)+E$16&lt;0.000001,0,IF($C411&gt;='H-32A-WP06 - Debt Service'!C$25,'H-32A-WP06 - Debt Service'!C$28/12,0)),"-")</f>
        <v>0</v>
      </c>
      <c r="F411" s="359">
        <f>IFERROR(IF(-SUM(F$33:F410)+F$16&lt;0.000001,0,IF($C411&gt;='H-32A-WP06 - Debt Service'!D$25,'H-32A-WP06 - Debt Service'!D$28/12,0)),"-")</f>
        <v>0</v>
      </c>
      <c r="G411" s="359">
        <f>IFERROR(IF(-SUM(G$33:G410)+G$16&lt;0.000001,0,IF($C411&gt;='H-32A-WP06 - Debt Service'!E$25,'H-32A-WP06 - Debt Service'!E$28/12,0)),"-")</f>
        <v>0</v>
      </c>
      <c r="H411" s="359">
        <f>IFERROR(IF(-SUM(H$21:H410)+H$16&lt;0.000001,0,IF($C411&gt;='H-32A-WP06 - Debt Service'!F$25,'H-32A-WP06 - Debt Service'!F$28/12,0)),"-")</f>
        <v>0</v>
      </c>
      <c r="I411" s="359">
        <f>IFERROR(IF(-SUM(I$21:I410)+I$16&lt;0.000001,0,IF($C411&gt;='H-32A-WP06 - Debt Service'!G$25,'H-32A-WP06 - Debt Service'!G$28/12,0)),"-")</f>
        <v>0</v>
      </c>
      <c r="J411" s="359">
        <f>IFERROR(IF(-SUM(J$21:J410)+J$16&lt;0.000001,0,IF($C411&gt;='H-32A-WP06 - Debt Service'!H$25,'H-32A-WP06 - Debt Service'!H$28/12,0)),"-")</f>
        <v>0</v>
      </c>
      <c r="K411" s="359">
        <f>IFERROR(IF(-SUM(K$21:K410)+K$16&lt;0.000001,0,IF($C411&gt;='H-32A-WP06 - Debt Service'!I$25,'H-32A-WP06 - Debt Service'!I$28/12,0)),"-")</f>
        <v>0</v>
      </c>
      <c r="L411" s="359">
        <f>IFERROR(IF(-SUM(L$21:L410)+L$16&lt;0.000001,0,IF($C411&gt;='H-32A-WP06 - Debt Service'!J$25,'H-32A-WP06 - Debt Service'!J$28/12,0)),"-")</f>
        <v>0</v>
      </c>
      <c r="M411" s="359">
        <f>IFERROR(IF(-SUM(M$21:M410)+M$16&lt;0.000001,0,IF($C411&gt;='H-32A-WP06 - Debt Service'!K$25,'H-32A-WP06 - Debt Service'!K$28/12,0)),"-")</f>
        <v>0</v>
      </c>
      <c r="N411" s="359">
        <f>IFERROR(IF(-SUM(N$21:N410)+N$16&lt;0.000001,0,IF($C411&gt;='H-32A-WP06 - Debt Service'!L$25,'H-32A-WP06 - Debt Service'!L$28/12,0)),"-")</f>
        <v>0</v>
      </c>
      <c r="O411" s="359">
        <f>IFERROR(IF(-SUM(O$21:O410)+O$16&lt;0.000001,0,IF($C411&gt;='H-32A-WP06 - Debt Service'!M$25,'H-32A-WP06 - Debt Service'!M$28/12,0)),"-")</f>
        <v>0</v>
      </c>
      <c r="P411" s="359">
        <f>IFERROR(IF(-SUM(P$21:P410)+P$16&lt;0.000001,0,IF($C411&gt;='H-32A-WP06 - Debt Service'!N$25,'H-32A-WP06 - Debt Service'!N$28/12,0)),"-")</f>
        <v>0</v>
      </c>
      <c r="Q411" s="449"/>
      <c r="R411" s="351">
        <f t="shared" si="26"/>
        <v>2051</v>
      </c>
      <c r="S411" s="368">
        <f t="shared" si="28"/>
        <v>55335</v>
      </c>
      <c r="T411" s="368"/>
      <c r="U411" s="359">
        <f>IFERROR(IF(-SUM(U$33:U410)+U$16&lt;0.000001,0,IF($C411&gt;='H-32A-WP06 - Debt Service'!R$25,'H-32A-WP06 - Debt Service'!R$28/12,0)),"-")</f>
        <v>0</v>
      </c>
      <c r="V411" s="359">
        <f>IFERROR(IF(-SUM(V$21:V410)+V$16&lt;0.000001,0,IF($C411&gt;='H-32A-WP06 - Debt Service'!S$25,'H-32A-WP06 - Debt Service'!S$28/12,0)),"-")</f>
        <v>0</v>
      </c>
      <c r="W411" s="359">
        <f>IFERROR(IF(-SUM(W$21:W410)+W$16&lt;0.000001,0,IF($C411&gt;='H-32A-WP06 - Debt Service'!T$25,'H-32A-WP06 - Debt Service'!T$28/12,0)),"-")</f>
        <v>0</v>
      </c>
      <c r="X411" s="359">
        <f>IFERROR(IF(-SUM(X$21:X410)+X$16&lt;0.000001,0,IF($C411&gt;='H-32A-WP06 - Debt Service'!U$25,'H-32A-WP06 - Debt Service'!U$28/12,0)),"-")</f>
        <v>0</v>
      </c>
      <c r="Y411" s="359">
        <f>IFERROR(IF(-SUM(Y$21:Y410)+Y$16&lt;0.000001,0,IF($C411&gt;='H-32A-WP06 - Debt Service'!W$25,'H-32A-WP06 - Debt Service'!V$28/12,0)),"-")</f>
        <v>0</v>
      </c>
      <c r="Z411" s="359">
        <f>IFERROR(IF(-SUM(Z$21:Z410)+Z$16&lt;0.000001,0,IF($C411&gt;='H-32A-WP06 - Debt Service'!W$25,'H-32A-WP06 - Debt Service'!W$28/12,0)),"-")</f>
        <v>0</v>
      </c>
      <c r="AA411" s="359">
        <f>IFERROR(IF(-SUM(AA$21:AA410)+AA$16&lt;0.000001,0,IF($C411&gt;='H-32A-WP06 - Debt Service'!Y$25,'H-32A-WP06 - Debt Service'!X$28/12,0)),"-")</f>
        <v>0</v>
      </c>
      <c r="AB411" s="359">
        <f>IFERROR(IF(-SUM(AB$21:AB410)+AB$16&lt;0.000001,0,IF($C411&gt;='H-32A-WP06 - Debt Service'!Y$25,'H-32A-WP06 - Debt Service'!Y$28/12,0)),"-")</f>
        <v>0</v>
      </c>
      <c r="AC411" s="359">
        <f>IFERROR(IF(-SUM(AC$21:AC410)+AC$16&lt;0.000001,0,IF($C411&gt;='H-32A-WP06 - Debt Service'!Z$25,'H-32A-WP06 - Debt Service'!Z$28/12,0)),"-")</f>
        <v>0</v>
      </c>
      <c r="AD411" s="359">
        <f>IFERROR(IF(-SUM(AD$21:AD410)+AD$16&lt;0.000001,0,IF($C411&gt;='H-32A-WP06 - Debt Service'!AB$25,'H-32A-WP06 - Debt Service'!AA$28/12,0)),"-")</f>
        <v>0</v>
      </c>
      <c r="AE411" s="359">
        <f>IFERROR(IF(-SUM(AE$21:AE410)+AE$16&lt;0.000001,0,IF($C411&gt;='H-32A-WP06 - Debt Service'!AC$25,'H-32A-WP06 - Debt Service'!AB$28/12,0)),"-")</f>
        <v>0</v>
      </c>
      <c r="AF411" s="359">
        <f>IFERROR(IF(-SUM(AF$21:AF410)+AF$16&lt;0.000001,0,IF($C411&gt;='H-32A-WP06 - Debt Service'!AD$25,'H-32A-WP06 - Debt Service'!AC$28/12,0)),"-")</f>
        <v>0</v>
      </c>
    </row>
    <row r="412" spans="2:32">
      <c r="B412" s="351">
        <f t="shared" si="25"/>
        <v>2051</v>
      </c>
      <c r="C412" s="368">
        <f t="shared" si="27"/>
        <v>55366</v>
      </c>
      <c r="D412" s="368"/>
      <c r="E412" s="359">
        <f>IFERROR(IF(-SUM(E$33:E411)+E$16&lt;0.000001,0,IF($C412&gt;='H-32A-WP06 - Debt Service'!C$25,'H-32A-WP06 - Debt Service'!C$28/12,0)),"-")</f>
        <v>0</v>
      </c>
      <c r="F412" s="359">
        <f>IFERROR(IF(-SUM(F$33:F411)+F$16&lt;0.000001,0,IF($C412&gt;='H-32A-WP06 - Debt Service'!D$25,'H-32A-WP06 - Debt Service'!D$28/12,0)),"-")</f>
        <v>0</v>
      </c>
      <c r="G412" s="359">
        <f>IFERROR(IF(-SUM(G$33:G411)+G$16&lt;0.000001,0,IF($C412&gt;='H-32A-WP06 - Debt Service'!E$25,'H-32A-WP06 - Debt Service'!E$28/12,0)),"-")</f>
        <v>0</v>
      </c>
      <c r="H412" s="359">
        <f>IFERROR(IF(-SUM(H$21:H411)+H$16&lt;0.000001,0,IF($C412&gt;='H-32A-WP06 - Debt Service'!F$25,'H-32A-WP06 - Debt Service'!F$28/12,0)),"-")</f>
        <v>0</v>
      </c>
      <c r="I412" s="359">
        <f>IFERROR(IF(-SUM(I$21:I411)+I$16&lt;0.000001,0,IF($C412&gt;='H-32A-WP06 - Debt Service'!G$25,'H-32A-WP06 - Debt Service'!G$28/12,0)),"-")</f>
        <v>0</v>
      </c>
      <c r="J412" s="359">
        <f>IFERROR(IF(-SUM(J$21:J411)+J$16&lt;0.000001,0,IF($C412&gt;='H-32A-WP06 - Debt Service'!H$25,'H-32A-WP06 - Debt Service'!H$28/12,0)),"-")</f>
        <v>0</v>
      </c>
      <c r="K412" s="359">
        <f>IFERROR(IF(-SUM(K$21:K411)+K$16&lt;0.000001,0,IF($C412&gt;='H-32A-WP06 - Debt Service'!I$25,'H-32A-WP06 - Debt Service'!I$28/12,0)),"-")</f>
        <v>0</v>
      </c>
      <c r="L412" s="359">
        <f>IFERROR(IF(-SUM(L$21:L411)+L$16&lt;0.000001,0,IF($C412&gt;='H-32A-WP06 - Debt Service'!J$25,'H-32A-WP06 - Debt Service'!J$28/12,0)),"-")</f>
        <v>0</v>
      </c>
      <c r="M412" s="359">
        <f>IFERROR(IF(-SUM(M$21:M411)+M$16&lt;0.000001,0,IF($C412&gt;='H-32A-WP06 - Debt Service'!K$25,'H-32A-WP06 - Debt Service'!K$28/12,0)),"-")</f>
        <v>0</v>
      </c>
      <c r="N412" s="359">
        <f>IFERROR(IF(-SUM(N$21:N411)+N$16&lt;0.000001,0,IF($C412&gt;='H-32A-WP06 - Debt Service'!L$25,'H-32A-WP06 - Debt Service'!L$28/12,0)),"-")</f>
        <v>0</v>
      </c>
      <c r="O412" s="359">
        <f>IFERROR(IF(-SUM(O$21:O411)+O$16&lt;0.000001,0,IF($C412&gt;='H-32A-WP06 - Debt Service'!M$25,'H-32A-WP06 - Debt Service'!M$28/12,0)),"-")</f>
        <v>0</v>
      </c>
      <c r="P412" s="359">
        <f>IFERROR(IF(-SUM(P$21:P411)+P$16&lt;0.000001,0,IF($C412&gt;='H-32A-WP06 - Debt Service'!N$25,'H-32A-WP06 - Debt Service'!N$28/12,0)),"-")</f>
        <v>0</v>
      </c>
      <c r="Q412" s="449"/>
      <c r="R412" s="351">
        <f t="shared" si="26"/>
        <v>2051</v>
      </c>
      <c r="S412" s="368">
        <f t="shared" si="28"/>
        <v>55366</v>
      </c>
      <c r="T412" s="368"/>
      <c r="U412" s="359">
        <f>IFERROR(IF(-SUM(U$33:U411)+U$16&lt;0.000001,0,IF($C412&gt;='H-32A-WP06 - Debt Service'!R$25,'H-32A-WP06 - Debt Service'!R$28/12,0)),"-")</f>
        <v>0</v>
      </c>
      <c r="V412" s="359">
        <f>IFERROR(IF(-SUM(V$21:V411)+V$16&lt;0.000001,0,IF($C412&gt;='H-32A-WP06 - Debt Service'!S$25,'H-32A-WP06 - Debt Service'!S$28/12,0)),"-")</f>
        <v>0</v>
      </c>
      <c r="W412" s="359">
        <f>IFERROR(IF(-SUM(W$21:W411)+W$16&lt;0.000001,0,IF($C412&gt;='H-32A-WP06 - Debt Service'!T$25,'H-32A-WP06 - Debt Service'!T$28/12,0)),"-")</f>
        <v>0</v>
      </c>
      <c r="X412" s="359">
        <f>IFERROR(IF(-SUM(X$21:X411)+X$16&lt;0.000001,0,IF($C412&gt;='H-32A-WP06 - Debt Service'!U$25,'H-32A-WP06 - Debt Service'!U$28/12,0)),"-")</f>
        <v>0</v>
      </c>
      <c r="Y412" s="359">
        <f>IFERROR(IF(-SUM(Y$21:Y411)+Y$16&lt;0.000001,0,IF($C412&gt;='H-32A-WP06 - Debt Service'!W$25,'H-32A-WP06 - Debt Service'!V$28/12,0)),"-")</f>
        <v>0</v>
      </c>
      <c r="Z412" s="359">
        <f>IFERROR(IF(-SUM(Z$21:Z411)+Z$16&lt;0.000001,0,IF($C412&gt;='H-32A-WP06 - Debt Service'!W$25,'H-32A-WP06 - Debt Service'!W$28/12,0)),"-")</f>
        <v>0</v>
      </c>
      <c r="AA412" s="359">
        <f>IFERROR(IF(-SUM(AA$21:AA411)+AA$16&lt;0.000001,0,IF($C412&gt;='H-32A-WP06 - Debt Service'!Y$25,'H-32A-WP06 - Debt Service'!X$28/12,0)),"-")</f>
        <v>0</v>
      </c>
      <c r="AB412" s="359">
        <f>IFERROR(IF(-SUM(AB$21:AB411)+AB$16&lt;0.000001,0,IF($C412&gt;='H-32A-WP06 - Debt Service'!Y$25,'H-32A-WP06 - Debt Service'!Y$28/12,0)),"-")</f>
        <v>0</v>
      </c>
      <c r="AC412" s="359">
        <f>IFERROR(IF(-SUM(AC$21:AC411)+AC$16&lt;0.000001,0,IF($C412&gt;='H-32A-WP06 - Debt Service'!Z$25,'H-32A-WP06 - Debt Service'!Z$28/12,0)),"-")</f>
        <v>0</v>
      </c>
      <c r="AD412" s="359">
        <f>IFERROR(IF(-SUM(AD$21:AD411)+AD$16&lt;0.000001,0,IF($C412&gt;='H-32A-WP06 - Debt Service'!AB$25,'H-32A-WP06 - Debt Service'!AA$28/12,0)),"-")</f>
        <v>0</v>
      </c>
      <c r="AE412" s="359">
        <f>IFERROR(IF(-SUM(AE$21:AE411)+AE$16&lt;0.000001,0,IF($C412&gt;='H-32A-WP06 - Debt Service'!AC$25,'H-32A-WP06 - Debt Service'!AB$28/12,0)),"-")</f>
        <v>0</v>
      </c>
      <c r="AF412" s="359">
        <f>IFERROR(IF(-SUM(AF$21:AF411)+AF$16&lt;0.000001,0,IF($C412&gt;='H-32A-WP06 - Debt Service'!AD$25,'H-32A-WP06 - Debt Service'!AC$28/12,0)),"-")</f>
        <v>0</v>
      </c>
    </row>
    <row r="413" spans="2:32">
      <c r="B413" s="351">
        <f t="shared" si="25"/>
        <v>2051</v>
      </c>
      <c r="C413" s="368">
        <f t="shared" si="27"/>
        <v>55397</v>
      </c>
      <c r="D413" s="368"/>
      <c r="E413" s="359">
        <f>IFERROR(IF(-SUM(E$33:E412)+E$16&lt;0.000001,0,IF($C413&gt;='H-32A-WP06 - Debt Service'!C$25,'H-32A-WP06 - Debt Service'!C$28/12,0)),"-")</f>
        <v>0</v>
      </c>
      <c r="F413" s="359">
        <f>IFERROR(IF(-SUM(F$33:F412)+F$16&lt;0.000001,0,IF($C413&gt;='H-32A-WP06 - Debt Service'!D$25,'H-32A-WP06 - Debt Service'!D$28/12,0)),"-")</f>
        <v>0</v>
      </c>
      <c r="G413" s="359">
        <f>IFERROR(IF(-SUM(G$33:G412)+G$16&lt;0.000001,0,IF($C413&gt;='H-32A-WP06 - Debt Service'!E$25,'H-32A-WP06 - Debt Service'!E$28/12,0)),"-")</f>
        <v>0</v>
      </c>
      <c r="H413" s="359">
        <f>IFERROR(IF(-SUM(H$21:H412)+H$16&lt;0.000001,0,IF($C413&gt;='H-32A-WP06 - Debt Service'!F$25,'H-32A-WP06 - Debt Service'!F$28/12,0)),"-")</f>
        <v>0</v>
      </c>
      <c r="I413" s="359">
        <f>IFERROR(IF(-SUM(I$21:I412)+I$16&lt;0.000001,0,IF($C413&gt;='H-32A-WP06 - Debt Service'!G$25,'H-32A-WP06 - Debt Service'!G$28/12,0)),"-")</f>
        <v>0</v>
      </c>
      <c r="J413" s="359">
        <f>IFERROR(IF(-SUM(J$21:J412)+J$16&lt;0.000001,0,IF($C413&gt;='H-32A-WP06 - Debt Service'!H$25,'H-32A-WP06 - Debt Service'!H$28/12,0)),"-")</f>
        <v>0</v>
      </c>
      <c r="K413" s="359">
        <f>IFERROR(IF(-SUM(K$21:K412)+K$16&lt;0.000001,0,IF($C413&gt;='H-32A-WP06 - Debt Service'!I$25,'H-32A-WP06 - Debt Service'!I$28/12,0)),"-")</f>
        <v>0</v>
      </c>
      <c r="L413" s="359">
        <f>IFERROR(IF(-SUM(L$21:L412)+L$16&lt;0.000001,0,IF($C413&gt;='H-32A-WP06 - Debt Service'!J$25,'H-32A-WP06 - Debt Service'!J$28/12,0)),"-")</f>
        <v>0</v>
      </c>
      <c r="M413" s="359">
        <f>IFERROR(IF(-SUM(M$21:M412)+M$16&lt;0.000001,0,IF($C413&gt;='H-32A-WP06 - Debt Service'!K$25,'H-32A-WP06 - Debt Service'!K$28/12,0)),"-")</f>
        <v>0</v>
      </c>
      <c r="N413" s="359">
        <f>IFERROR(IF(-SUM(N$21:N412)+N$16&lt;0.000001,0,IF($C413&gt;='H-32A-WP06 - Debt Service'!L$25,'H-32A-WP06 - Debt Service'!L$28/12,0)),"-")</f>
        <v>0</v>
      </c>
      <c r="O413" s="359">
        <f>IFERROR(IF(-SUM(O$21:O412)+O$16&lt;0.000001,0,IF($C413&gt;='H-32A-WP06 - Debt Service'!M$25,'H-32A-WP06 - Debt Service'!M$28/12,0)),"-")</f>
        <v>0</v>
      </c>
      <c r="P413" s="359">
        <f>IFERROR(IF(-SUM(P$21:P412)+P$16&lt;0.000001,0,IF($C413&gt;='H-32A-WP06 - Debt Service'!N$25,'H-32A-WP06 - Debt Service'!N$28/12,0)),"-")</f>
        <v>0</v>
      </c>
      <c r="Q413" s="449"/>
      <c r="R413" s="351">
        <f t="shared" si="26"/>
        <v>2051</v>
      </c>
      <c r="S413" s="368">
        <f t="shared" si="28"/>
        <v>55397</v>
      </c>
      <c r="T413" s="368"/>
      <c r="U413" s="359">
        <f>IFERROR(IF(-SUM(U$33:U412)+U$16&lt;0.000001,0,IF($C413&gt;='H-32A-WP06 - Debt Service'!R$25,'H-32A-WP06 - Debt Service'!R$28/12,0)),"-")</f>
        <v>0</v>
      </c>
      <c r="V413" s="359">
        <f>IFERROR(IF(-SUM(V$21:V412)+V$16&lt;0.000001,0,IF($C413&gt;='H-32A-WP06 - Debt Service'!S$25,'H-32A-WP06 - Debt Service'!S$28/12,0)),"-")</f>
        <v>0</v>
      </c>
      <c r="W413" s="359">
        <f>IFERROR(IF(-SUM(W$21:W412)+W$16&lt;0.000001,0,IF($C413&gt;='H-32A-WP06 - Debt Service'!T$25,'H-32A-WP06 - Debt Service'!T$28/12,0)),"-")</f>
        <v>0</v>
      </c>
      <c r="X413" s="359">
        <f>IFERROR(IF(-SUM(X$21:X412)+X$16&lt;0.000001,0,IF($C413&gt;='H-32A-WP06 - Debt Service'!U$25,'H-32A-WP06 - Debt Service'!U$28/12,0)),"-")</f>
        <v>0</v>
      </c>
      <c r="Y413" s="359">
        <f>IFERROR(IF(-SUM(Y$21:Y412)+Y$16&lt;0.000001,0,IF($C413&gt;='H-32A-WP06 - Debt Service'!W$25,'H-32A-WP06 - Debt Service'!V$28/12,0)),"-")</f>
        <v>0</v>
      </c>
      <c r="Z413" s="359">
        <f>IFERROR(IF(-SUM(Z$21:Z412)+Z$16&lt;0.000001,0,IF($C413&gt;='H-32A-WP06 - Debt Service'!W$25,'H-32A-WP06 - Debt Service'!W$28/12,0)),"-")</f>
        <v>0</v>
      </c>
      <c r="AA413" s="359">
        <f>IFERROR(IF(-SUM(AA$21:AA412)+AA$16&lt;0.000001,0,IF($C413&gt;='H-32A-WP06 - Debt Service'!Y$25,'H-32A-WP06 - Debt Service'!X$28/12,0)),"-")</f>
        <v>0</v>
      </c>
      <c r="AB413" s="359">
        <f>IFERROR(IF(-SUM(AB$21:AB412)+AB$16&lt;0.000001,0,IF($C413&gt;='H-32A-WP06 - Debt Service'!Y$25,'H-32A-WP06 - Debt Service'!Y$28/12,0)),"-")</f>
        <v>0</v>
      </c>
      <c r="AC413" s="359">
        <f>IFERROR(IF(-SUM(AC$21:AC412)+AC$16&lt;0.000001,0,IF($C413&gt;='H-32A-WP06 - Debt Service'!Z$25,'H-32A-WP06 - Debt Service'!Z$28/12,0)),"-")</f>
        <v>0</v>
      </c>
      <c r="AD413" s="359">
        <f>IFERROR(IF(-SUM(AD$21:AD412)+AD$16&lt;0.000001,0,IF($C413&gt;='H-32A-WP06 - Debt Service'!AB$25,'H-32A-WP06 - Debt Service'!AA$28/12,0)),"-")</f>
        <v>0</v>
      </c>
      <c r="AE413" s="359">
        <f>IFERROR(IF(-SUM(AE$21:AE412)+AE$16&lt;0.000001,0,IF($C413&gt;='H-32A-WP06 - Debt Service'!AC$25,'H-32A-WP06 - Debt Service'!AB$28/12,0)),"-")</f>
        <v>0</v>
      </c>
      <c r="AF413" s="359">
        <f>IFERROR(IF(-SUM(AF$21:AF412)+AF$16&lt;0.000001,0,IF($C413&gt;='H-32A-WP06 - Debt Service'!AD$25,'H-32A-WP06 - Debt Service'!AC$28/12,0)),"-")</f>
        <v>0</v>
      </c>
    </row>
    <row r="414" spans="2:32">
      <c r="B414" s="351">
        <f t="shared" si="25"/>
        <v>2051</v>
      </c>
      <c r="C414" s="368">
        <f t="shared" si="27"/>
        <v>55427</v>
      </c>
      <c r="D414" s="368"/>
      <c r="E414" s="359">
        <f>IFERROR(IF(-SUM(E$33:E413)+E$16&lt;0.000001,0,IF($C414&gt;='H-32A-WP06 - Debt Service'!C$25,'H-32A-WP06 - Debt Service'!C$28/12,0)),"-")</f>
        <v>0</v>
      </c>
      <c r="F414" s="359">
        <f>IFERROR(IF(-SUM(F$33:F413)+F$16&lt;0.000001,0,IF($C414&gt;='H-32A-WP06 - Debt Service'!D$25,'H-32A-WP06 - Debt Service'!D$28/12,0)),"-")</f>
        <v>0</v>
      </c>
      <c r="G414" s="359">
        <f>IFERROR(IF(-SUM(G$33:G413)+G$16&lt;0.000001,0,IF($C414&gt;='H-32A-WP06 - Debt Service'!E$25,'H-32A-WP06 - Debt Service'!E$28/12,0)),"-")</f>
        <v>0</v>
      </c>
      <c r="H414" s="359">
        <f>IFERROR(IF(-SUM(H$21:H413)+H$16&lt;0.000001,0,IF($C414&gt;='H-32A-WP06 - Debt Service'!F$25,'H-32A-WP06 - Debt Service'!F$28/12,0)),"-")</f>
        <v>0</v>
      </c>
      <c r="I414" s="359">
        <f>IFERROR(IF(-SUM(I$21:I413)+I$16&lt;0.000001,0,IF($C414&gt;='H-32A-WP06 - Debt Service'!G$25,'H-32A-WP06 - Debt Service'!G$28/12,0)),"-")</f>
        <v>0</v>
      </c>
      <c r="J414" s="359">
        <f>IFERROR(IF(-SUM(J$21:J413)+J$16&lt;0.000001,0,IF($C414&gt;='H-32A-WP06 - Debt Service'!H$25,'H-32A-WP06 - Debt Service'!H$28/12,0)),"-")</f>
        <v>0</v>
      </c>
      <c r="K414" s="359">
        <f>IFERROR(IF(-SUM(K$21:K413)+K$16&lt;0.000001,0,IF($C414&gt;='H-32A-WP06 - Debt Service'!I$25,'H-32A-WP06 - Debt Service'!I$28/12,0)),"-")</f>
        <v>0</v>
      </c>
      <c r="L414" s="359">
        <f>IFERROR(IF(-SUM(L$21:L413)+L$16&lt;0.000001,0,IF($C414&gt;='H-32A-WP06 - Debt Service'!J$25,'H-32A-WP06 - Debt Service'!J$28/12,0)),"-")</f>
        <v>0</v>
      </c>
      <c r="M414" s="359">
        <f>IFERROR(IF(-SUM(M$21:M413)+M$16&lt;0.000001,0,IF($C414&gt;='H-32A-WP06 - Debt Service'!K$25,'H-32A-WP06 - Debt Service'!K$28/12,0)),"-")</f>
        <v>0</v>
      </c>
      <c r="N414" s="359">
        <f>IFERROR(IF(-SUM(N$21:N413)+N$16&lt;0.000001,0,IF($C414&gt;='H-32A-WP06 - Debt Service'!L$25,'H-32A-WP06 - Debt Service'!L$28/12,0)),"-")</f>
        <v>0</v>
      </c>
      <c r="O414" s="359">
        <f>IFERROR(IF(-SUM(O$21:O413)+O$16&lt;0.000001,0,IF($C414&gt;='H-32A-WP06 - Debt Service'!M$25,'H-32A-WP06 - Debt Service'!M$28/12,0)),"-")</f>
        <v>0</v>
      </c>
      <c r="P414" s="359">
        <f>IFERROR(IF(-SUM(P$21:P413)+P$16&lt;0.000001,0,IF($C414&gt;='H-32A-WP06 - Debt Service'!N$25,'H-32A-WP06 - Debt Service'!N$28/12,0)),"-")</f>
        <v>0</v>
      </c>
      <c r="Q414" s="449"/>
      <c r="R414" s="351">
        <f t="shared" si="26"/>
        <v>2051</v>
      </c>
      <c r="S414" s="368">
        <f t="shared" si="28"/>
        <v>55427</v>
      </c>
      <c r="T414" s="368"/>
      <c r="U414" s="359">
        <f>IFERROR(IF(-SUM(U$33:U413)+U$16&lt;0.000001,0,IF($C414&gt;='H-32A-WP06 - Debt Service'!R$25,'H-32A-WP06 - Debt Service'!R$28/12,0)),"-")</f>
        <v>0</v>
      </c>
      <c r="V414" s="359">
        <f>IFERROR(IF(-SUM(V$21:V413)+V$16&lt;0.000001,0,IF($C414&gt;='H-32A-WP06 - Debt Service'!S$25,'H-32A-WP06 - Debt Service'!S$28/12,0)),"-")</f>
        <v>0</v>
      </c>
      <c r="W414" s="359">
        <f>IFERROR(IF(-SUM(W$21:W413)+W$16&lt;0.000001,0,IF($C414&gt;='H-32A-WP06 - Debt Service'!T$25,'H-32A-WP06 - Debt Service'!T$28/12,0)),"-")</f>
        <v>0</v>
      </c>
      <c r="X414" s="359">
        <f>IFERROR(IF(-SUM(X$21:X413)+X$16&lt;0.000001,0,IF($C414&gt;='H-32A-WP06 - Debt Service'!U$25,'H-32A-WP06 - Debt Service'!U$28/12,0)),"-")</f>
        <v>0</v>
      </c>
      <c r="Y414" s="359">
        <f>IFERROR(IF(-SUM(Y$21:Y413)+Y$16&lt;0.000001,0,IF($C414&gt;='H-32A-WP06 - Debt Service'!W$25,'H-32A-WP06 - Debt Service'!V$28/12,0)),"-")</f>
        <v>0</v>
      </c>
      <c r="Z414" s="359">
        <f>IFERROR(IF(-SUM(Z$21:Z413)+Z$16&lt;0.000001,0,IF($C414&gt;='H-32A-WP06 - Debt Service'!W$25,'H-32A-WP06 - Debt Service'!W$28/12,0)),"-")</f>
        <v>0</v>
      </c>
      <c r="AA414" s="359">
        <f>IFERROR(IF(-SUM(AA$21:AA413)+AA$16&lt;0.000001,0,IF($C414&gt;='H-32A-WP06 - Debt Service'!Y$25,'H-32A-WP06 - Debt Service'!X$28/12,0)),"-")</f>
        <v>0</v>
      </c>
      <c r="AB414" s="359">
        <f>IFERROR(IF(-SUM(AB$21:AB413)+AB$16&lt;0.000001,0,IF($C414&gt;='H-32A-WP06 - Debt Service'!Y$25,'H-32A-WP06 - Debt Service'!Y$28/12,0)),"-")</f>
        <v>0</v>
      </c>
      <c r="AC414" s="359">
        <f>IFERROR(IF(-SUM(AC$21:AC413)+AC$16&lt;0.000001,0,IF($C414&gt;='H-32A-WP06 - Debt Service'!Z$25,'H-32A-WP06 - Debt Service'!Z$28/12,0)),"-")</f>
        <v>0</v>
      </c>
      <c r="AD414" s="359">
        <f>IFERROR(IF(-SUM(AD$21:AD413)+AD$16&lt;0.000001,0,IF($C414&gt;='H-32A-WP06 - Debt Service'!AB$25,'H-32A-WP06 - Debt Service'!AA$28/12,0)),"-")</f>
        <v>0</v>
      </c>
      <c r="AE414" s="359">
        <f>IFERROR(IF(-SUM(AE$21:AE413)+AE$16&lt;0.000001,0,IF($C414&gt;='H-32A-WP06 - Debt Service'!AC$25,'H-32A-WP06 - Debt Service'!AB$28/12,0)),"-")</f>
        <v>0</v>
      </c>
      <c r="AF414" s="359">
        <f>IFERROR(IF(-SUM(AF$21:AF413)+AF$16&lt;0.000001,0,IF($C414&gt;='H-32A-WP06 - Debt Service'!AD$25,'H-32A-WP06 - Debt Service'!AC$28/12,0)),"-")</f>
        <v>0</v>
      </c>
    </row>
    <row r="415" spans="2:32">
      <c r="B415" s="351">
        <f t="shared" si="25"/>
        <v>2051</v>
      </c>
      <c r="C415" s="368">
        <f t="shared" si="27"/>
        <v>55458</v>
      </c>
      <c r="D415" s="368"/>
      <c r="E415" s="359">
        <f>IFERROR(IF(-SUM(E$33:E414)+E$16&lt;0.000001,0,IF($C415&gt;='H-32A-WP06 - Debt Service'!C$25,'H-32A-WP06 - Debt Service'!C$28/12,0)),"-")</f>
        <v>0</v>
      </c>
      <c r="F415" s="359">
        <f>IFERROR(IF(-SUM(F$33:F414)+F$16&lt;0.000001,0,IF($C415&gt;='H-32A-WP06 - Debt Service'!D$25,'H-32A-WP06 - Debt Service'!D$28/12,0)),"-")</f>
        <v>0</v>
      </c>
      <c r="G415" s="359">
        <f>IFERROR(IF(-SUM(G$33:G414)+G$16&lt;0.000001,0,IF($C415&gt;='H-32A-WP06 - Debt Service'!E$25,'H-32A-WP06 - Debt Service'!E$28/12,0)),"-")</f>
        <v>0</v>
      </c>
      <c r="H415" s="359">
        <f>IFERROR(IF(-SUM(H$21:H414)+H$16&lt;0.000001,0,IF($C415&gt;='H-32A-WP06 - Debt Service'!F$25,'H-32A-WP06 - Debt Service'!F$28/12,0)),"-")</f>
        <v>0</v>
      </c>
      <c r="I415" s="359">
        <f>IFERROR(IF(-SUM(I$21:I414)+I$16&lt;0.000001,0,IF($C415&gt;='H-32A-WP06 - Debt Service'!G$25,'H-32A-WP06 - Debt Service'!G$28/12,0)),"-")</f>
        <v>0</v>
      </c>
      <c r="J415" s="359">
        <f>IFERROR(IF(-SUM(J$21:J414)+J$16&lt;0.000001,0,IF($C415&gt;='H-32A-WP06 - Debt Service'!H$25,'H-32A-WP06 - Debt Service'!H$28/12,0)),"-")</f>
        <v>0</v>
      </c>
      <c r="K415" s="359">
        <f>IFERROR(IF(-SUM(K$21:K414)+K$16&lt;0.000001,0,IF($C415&gt;='H-32A-WP06 - Debt Service'!I$25,'H-32A-WP06 - Debt Service'!I$28/12,0)),"-")</f>
        <v>0</v>
      </c>
      <c r="L415" s="359">
        <f>IFERROR(IF(-SUM(L$21:L414)+L$16&lt;0.000001,0,IF($C415&gt;='H-32A-WP06 - Debt Service'!J$25,'H-32A-WP06 - Debt Service'!J$28/12,0)),"-")</f>
        <v>0</v>
      </c>
      <c r="M415" s="359">
        <f>IFERROR(IF(-SUM(M$21:M414)+M$16&lt;0.000001,0,IF($C415&gt;='H-32A-WP06 - Debt Service'!K$25,'H-32A-WP06 - Debt Service'!K$28/12,0)),"-")</f>
        <v>0</v>
      </c>
      <c r="N415" s="359">
        <f>IFERROR(IF(-SUM(N$21:N414)+N$16&lt;0.000001,0,IF($C415&gt;='H-32A-WP06 - Debt Service'!L$25,'H-32A-WP06 - Debt Service'!L$28/12,0)),"-")</f>
        <v>0</v>
      </c>
      <c r="O415" s="359">
        <f>IFERROR(IF(-SUM(O$21:O414)+O$16&lt;0.000001,0,IF($C415&gt;='H-32A-WP06 - Debt Service'!M$25,'H-32A-WP06 - Debt Service'!M$28/12,0)),"-")</f>
        <v>0</v>
      </c>
      <c r="P415" s="359">
        <f>IFERROR(IF(-SUM(P$21:P414)+P$16&lt;0.000001,0,IF($C415&gt;='H-32A-WP06 - Debt Service'!N$25,'H-32A-WP06 - Debt Service'!N$28/12,0)),"-")</f>
        <v>0</v>
      </c>
      <c r="Q415" s="449"/>
      <c r="R415" s="351">
        <f t="shared" si="26"/>
        <v>2051</v>
      </c>
      <c r="S415" s="368">
        <f t="shared" si="28"/>
        <v>55458</v>
      </c>
      <c r="T415" s="368"/>
      <c r="U415" s="359">
        <f>IFERROR(IF(-SUM(U$33:U414)+U$16&lt;0.000001,0,IF($C415&gt;='H-32A-WP06 - Debt Service'!R$25,'H-32A-WP06 - Debt Service'!R$28/12,0)),"-")</f>
        <v>0</v>
      </c>
      <c r="V415" s="359">
        <f>IFERROR(IF(-SUM(V$21:V414)+V$16&lt;0.000001,0,IF($C415&gt;='H-32A-WP06 - Debt Service'!S$25,'H-32A-WP06 - Debt Service'!S$28/12,0)),"-")</f>
        <v>0</v>
      </c>
      <c r="W415" s="359">
        <f>IFERROR(IF(-SUM(W$21:W414)+W$16&lt;0.000001,0,IF($C415&gt;='H-32A-WP06 - Debt Service'!T$25,'H-32A-WP06 - Debt Service'!T$28/12,0)),"-")</f>
        <v>0</v>
      </c>
      <c r="X415" s="359">
        <f>IFERROR(IF(-SUM(X$21:X414)+X$16&lt;0.000001,0,IF($C415&gt;='H-32A-WP06 - Debt Service'!U$25,'H-32A-WP06 - Debt Service'!U$28/12,0)),"-")</f>
        <v>0</v>
      </c>
      <c r="Y415" s="359">
        <f>IFERROR(IF(-SUM(Y$21:Y414)+Y$16&lt;0.000001,0,IF($C415&gt;='H-32A-WP06 - Debt Service'!W$25,'H-32A-WP06 - Debt Service'!V$28/12,0)),"-")</f>
        <v>0</v>
      </c>
      <c r="Z415" s="359">
        <f>IFERROR(IF(-SUM(Z$21:Z414)+Z$16&lt;0.000001,0,IF($C415&gt;='H-32A-WP06 - Debt Service'!W$25,'H-32A-WP06 - Debt Service'!W$28/12,0)),"-")</f>
        <v>0</v>
      </c>
      <c r="AA415" s="359">
        <f>IFERROR(IF(-SUM(AA$21:AA414)+AA$16&lt;0.000001,0,IF($C415&gt;='H-32A-WP06 - Debt Service'!Y$25,'H-32A-WP06 - Debt Service'!X$28/12,0)),"-")</f>
        <v>0</v>
      </c>
      <c r="AB415" s="359">
        <f>IFERROR(IF(-SUM(AB$21:AB414)+AB$16&lt;0.000001,0,IF($C415&gt;='H-32A-WP06 - Debt Service'!Y$25,'H-32A-WP06 - Debt Service'!Y$28/12,0)),"-")</f>
        <v>0</v>
      </c>
      <c r="AC415" s="359">
        <f>IFERROR(IF(-SUM(AC$21:AC414)+AC$16&lt;0.000001,0,IF($C415&gt;='H-32A-WP06 - Debt Service'!Z$25,'H-32A-WP06 - Debt Service'!Z$28/12,0)),"-")</f>
        <v>0</v>
      </c>
      <c r="AD415" s="359">
        <f>IFERROR(IF(-SUM(AD$21:AD414)+AD$16&lt;0.000001,0,IF($C415&gt;='H-32A-WP06 - Debt Service'!AB$25,'H-32A-WP06 - Debt Service'!AA$28/12,0)),"-")</f>
        <v>0</v>
      </c>
      <c r="AE415" s="359">
        <f>IFERROR(IF(-SUM(AE$21:AE414)+AE$16&lt;0.000001,0,IF($C415&gt;='H-32A-WP06 - Debt Service'!AC$25,'H-32A-WP06 - Debt Service'!AB$28/12,0)),"-")</f>
        <v>0</v>
      </c>
      <c r="AF415" s="359">
        <f>IFERROR(IF(-SUM(AF$21:AF414)+AF$16&lt;0.000001,0,IF($C415&gt;='H-32A-WP06 - Debt Service'!AD$25,'H-32A-WP06 - Debt Service'!AC$28/12,0)),"-")</f>
        <v>0</v>
      </c>
    </row>
    <row r="416" spans="2:32">
      <c r="B416" s="351">
        <f t="shared" si="25"/>
        <v>2051</v>
      </c>
      <c r="C416" s="368">
        <f t="shared" si="27"/>
        <v>55488</v>
      </c>
      <c r="D416" s="368"/>
      <c r="E416" s="359">
        <f>IFERROR(IF(-SUM(E$33:E415)+E$16&lt;0.000001,0,IF($C416&gt;='H-32A-WP06 - Debt Service'!C$25,'H-32A-WP06 - Debt Service'!C$28/12,0)),"-")</f>
        <v>0</v>
      </c>
      <c r="F416" s="359">
        <f>IFERROR(IF(-SUM(F$33:F415)+F$16&lt;0.000001,0,IF($C416&gt;='H-32A-WP06 - Debt Service'!D$25,'H-32A-WP06 - Debt Service'!D$28/12,0)),"-")</f>
        <v>0</v>
      </c>
      <c r="G416" s="359">
        <f>IFERROR(IF(-SUM(G$33:G415)+G$16&lt;0.000001,0,IF($C416&gt;='H-32A-WP06 - Debt Service'!E$25,'H-32A-WP06 - Debt Service'!E$28/12,0)),"-")</f>
        <v>0</v>
      </c>
      <c r="H416" s="359">
        <f>IFERROR(IF(-SUM(H$21:H415)+H$16&lt;0.000001,0,IF($C416&gt;='H-32A-WP06 - Debt Service'!F$25,'H-32A-WP06 - Debt Service'!F$28/12,0)),"-")</f>
        <v>0</v>
      </c>
      <c r="I416" s="359">
        <f>IFERROR(IF(-SUM(I$21:I415)+I$16&lt;0.000001,0,IF($C416&gt;='H-32A-WP06 - Debt Service'!G$25,'H-32A-WP06 - Debt Service'!G$28/12,0)),"-")</f>
        <v>0</v>
      </c>
      <c r="J416" s="359">
        <f>IFERROR(IF(-SUM(J$21:J415)+J$16&lt;0.000001,0,IF($C416&gt;='H-32A-WP06 - Debt Service'!H$25,'H-32A-WP06 - Debt Service'!H$28/12,0)),"-")</f>
        <v>0</v>
      </c>
      <c r="K416" s="359">
        <f>IFERROR(IF(-SUM(K$21:K415)+K$16&lt;0.000001,0,IF($C416&gt;='H-32A-WP06 - Debt Service'!I$25,'H-32A-WP06 - Debt Service'!I$28/12,0)),"-")</f>
        <v>0</v>
      </c>
      <c r="L416" s="359">
        <f>IFERROR(IF(-SUM(L$21:L415)+L$16&lt;0.000001,0,IF($C416&gt;='H-32A-WP06 - Debt Service'!J$25,'H-32A-WP06 - Debt Service'!J$28/12,0)),"-")</f>
        <v>0</v>
      </c>
      <c r="M416" s="359">
        <f>IFERROR(IF(-SUM(M$21:M415)+M$16&lt;0.000001,0,IF($C416&gt;='H-32A-WP06 - Debt Service'!K$25,'H-32A-WP06 - Debt Service'!K$28/12,0)),"-")</f>
        <v>0</v>
      </c>
      <c r="N416" s="359">
        <f>IFERROR(IF(-SUM(N$21:N415)+N$16&lt;0.000001,0,IF($C416&gt;='H-32A-WP06 - Debt Service'!L$25,'H-32A-WP06 - Debt Service'!L$28/12,0)),"-")</f>
        <v>0</v>
      </c>
      <c r="O416" s="359">
        <f>IFERROR(IF(-SUM(O$21:O415)+O$16&lt;0.000001,0,IF($C416&gt;='H-32A-WP06 - Debt Service'!M$25,'H-32A-WP06 - Debt Service'!M$28/12,0)),"-")</f>
        <v>0</v>
      </c>
      <c r="P416" s="359">
        <f>IFERROR(IF(-SUM(P$21:P415)+P$16&lt;0.000001,0,IF($C416&gt;='H-32A-WP06 - Debt Service'!N$25,'H-32A-WP06 - Debt Service'!N$28/12,0)),"-")</f>
        <v>0</v>
      </c>
      <c r="Q416" s="449"/>
      <c r="R416" s="351">
        <f t="shared" si="26"/>
        <v>2051</v>
      </c>
      <c r="S416" s="368">
        <f t="shared" si="28"/>
        <v>55488</v>
      </c>
      <c r="T416" s="368"/>
      <c r="U416" s="359">
        <f>IFERROR(IF(-SUM(U$33:U415)+U$16&lt;0.000001,0,IF($C416&gt;='H-32A-WP06 - Debt Service'!R$25,'H-32A-WP06 - Debt Service'!R$28/12,0)),"-")</f>
        <v>0</v>
      </c>
      <c r="V416" s="359">
        <f>IFERROR(IF(-SUM(V$21:V415)+V$16&lt;0.000001,0,IF($C416&gt;='H-32A-WP06 - Debt Service'!S$25,'H-32A-WP06 - Debt Service'!S$28/12,0)),"-")</f>
        <v>0</v>
      </c>
      <c r="W416" s="359">
        <f>IFERROR(IF(-SUM(W$21:W415)+W$16&lt;0.000001,0,IF($C416&gt;='H-32A-WP06 - Debt Service'!T$25,'H-32A-WP06 - Debt Service'!T$28/12,0)),"-")</f>
        <v>0</v>
      </c>
      <c r="X416" s="359">
        <f>IFERROR(IF(-SUM(X$21:X415)+X$16&lt;0.000001,0,IF($C416&gt;='H-32A-WP06 - Debt Service'!U$25,'H-32A-WP06 - Debt Service'!U$28/12,0)),"-")</f>
        <v>0</v>
      </c>
      <c r="Y416" s="359">
        <f>IFERROR(IF(-SUM(Y$21:Y415)+Y$16&lt;0.000001,0,IF($C416&gt;='H-32A-WP06 - Debt Service'!W$25,'H-32A-WP06 - Debt Service'!V$28/12,0)),"-")</f>
        <v>0</v>
      </c>
      <c r="Z416" s="359">
        <f>IFERROR(IF(-SUM(Z$21:Z415)+Z$16&lt;0.000001,0,IF($C416&gt;='H-32A-WP06 - Debt Service'!W$25,'H-32A-WP06 - Debt Service'!W$28/12,0)),"-")</f>
        <v>0</v>
      </c>
      <c r="AA416" s="359">
        <f>IFERROR(IF(-SUM(AA$21:AA415)+AA$16&lt;0.000001,0,IF($C416&gt;='H-32A-WP06 - Debt Service'!Y$25,'H-32A-WP06 - Debt Service'!X$28/12,0)),"-")</f>
        <v>0</v>
      </c>
      <c r="AB416" s="359">
        <f>IFERROR(IF(-SUM(AB$21:AB415)+AB$16&lt;0.000001,0,IF($C416&gt;='H-32A-WP06 - Debt Service'!Y$25,'H-32A-WP06 - Debt Service'!Y$28/12,0)),"-")</f>
        <v>0</v>
      </c>
      <c r="AC416" s="359">
        <f>IFERROR(IF(-SUM(AC$21:AC415)+AC$16&lt;0.000001,0,IF($C416&gt;='H-32A-WP06 - Debt Service'!Z$25,'H-32A-WP06 - Debt Service'!Z$28/12,0)),"-")</f>
        <v>0</v>
      </c>
      <c r="AD416" s="359">
        <f>IFERROR(IF(-SUM(AD$21:AD415)+AD$16&lt;0.000001,0,IF($C416&gt;='H-32A-WP06 - Debt Service'!AB$25,'H-32A-WP06 - Debt Service'!AA$28/12,0)),"-")</f>
        <v>0</v>
      </c>
      <c r="AE416" s="359">
        <f>IFERROR(IF(-SUM(AE$21:AE415)+AE$16&lt;0.000001,0,IF($C416&gt;='H-32A-WP06 - Debt Service'!AC$25,'H-32A-WP06 - Debt Service'!AB$28/12,0)),"-")</f>
        <v>0</v>
      </c>
      <c r="AF416" s="359">
        <f>IFERROR(IF(-SUM(AF$21:AF415)+AF$16&lt;0.000001,0,IF($C416&gt;='H-32A-WP06 - Debt Service'!AD$25,'H-32A-WP06 - Debt Service'!AC$28/12,0)),"-")</f>
        <v>0</v>
      </c>
    </row>
    <row r="417" spans="2:32">
      <c r="B417" s="351">
        <f t="shared" si="25"/>
        <v>2052</v>
      </c>
      <c r="C417" s="368">
        <f t="shared" si="27"/>
        <v>55519</v>
      </c>
      <c r="D417" s="368"/>
      <c r="E417" s="359">
        <f>IFERROR(IF(-SUM(E$33:E416)+E$16&lt;0.000001,0,IF($C417&gt;='H-32A-WP06 - Debt Service'!C$25,'H-32A-WP06 - Debt Service'!C$28/12,0)),"-")</f>
        <v>0</v>
      </c>
      <c r="F417" s="359">
        <f>IFERROR(IF(-SUM(F$33:F416)+F$16&lt;0.000001,0,IF($C417&gt;='H-32A-WP06 - Debt Service'!D$25,'H-32A-WP06 - Debt Service'!D$28/12,0)),"-")</f>
        <v>0</v>
      </c>
      <c r="G417" s="359">
        <f>IFERROR(IF(-SUM(G$33:G416)+G$16&lt;0.000001,0,IF($C417&gt;='H-32A-WP06 - Debt Service'!E$25,'H-32A-WP06 - Debt Service'!E$28/12,0)),"-")</f>
        <v>0</v>
      </c>
      <c r="H417" s="359">
        <f>IFERROR(IF(-SUM(H$21:H416)+H$16&lt;0.000001,0,IF($C417&gt;='H-32A-WP06 - Debt Service'!F$25,'H-32A-WP06 - Debt Service'!F$28/12,0)),"-")</f>
        <v>0</v>
      </c>
      <c r="I417" s="359">
        <f>IFERROR(IF(-SUM(I$21:I416)+I$16&lt;0.000001,0,IF($C417&gt;='H-32A-WP06 - Debt Service'!G$25,'H-32A-WP06 - Debt Service'!G$28/12,0)),"-")</f>
        <v>0</v>
      </c>
      <c r="J417" s="359">
        <f>IFERROR(IF(-SUM(J$21:J416)+J$16&lt;0.000001,0,IF($C417&gt;='H-32A-WP06 - Debt Service'!H$25,'H-32A-WP06 - Debt Service'!H$28/12,0)),"-")</f>
        <v>0</v>
      </c>
      <c r="K417" s="359">
        <f>IFERROR(IF(-SUM(K$21:K416)+K$16&lt;0.000001,0,IF($C417&gt;='H-32A-WP06 - Debt Service'!I$25,'H-32A-WP06 - Debt Service'!I$28/12,0)),"-")</f>
        <v>0</v>
      </c>
      <c r="L417" s="359">
        <f>IFERROR(IF(-SUM(L$21:L416)+L$16&lt;0.000001,0,IF($C417&gt;='H-32A-WP06 - Debt Service'!J$25,'H-32A-WP06 - Debt Service'!J$28/12,0)),"-")</f>
        <v>0</v>
      </c>
      <c r="M417" s="359">
        <f>IFERROR(IF(-SUM(M$21:M416)+M$16&lt;0.000001,0,IF($C417&gt;='H-32A-WP06 - Debt Service'!K$25,'H-32A-WP06 - Debt Service'!K$28/12,0)),"-")</f>
        <v>0</v>
      </c>
      <c r="N417" s="359">
        <f>IFERROR(IF(-SUM(N$21:N416)+N$16&lt;0.000001,0,IF($C417&gt;='H-32A-WP06 - Debt Service'!L$25,'H-32A-WP06 - Debt Service'!L$28/12,0)),"-")</f>
        <v>0</v>
      </c>
      <c r="O417" s="359">
        <f>IFERROR(IF(-SUM(O$21:O416)+O$16&lt;0.000001,0,IF($C417&gt;='H-32A-WP06 - Debt Service'!M$25,'H-32A-WP06 - Debt Service'!M$28/12,0)),"-")</f>
        <v>0</v>
      </c>
      <c r="P417" s="359">
        <f>IFERROR(IF(-SUM(P$21:P416)+P$16&lt;0.000001,0,IF($C417&gt;='H-32A-WP06 - Debt Service'!N$25,'H-32A-WP06 - Debt Service'!N$28/12,0)),"-")</f>
        <v>0</v>
      </c>
      <c r="Q417" s="449"/>
      <c r="R417" s="351">
        <f t="shared" si="26"/>
        <v>2052</v>
      </c>
      <c r="S417" s="368">
        <f t="shared" si="28"/>
        <v>55519</v>
      </c>
      <c r="T417" s="368"/>
      <c r="U417" s="359">
        <f>IFERROR(IF(-SUM(U$33:U416)+U$16&lt;0.000001,0,IF($C417&gt;='H-32A-WP06 - Debt Service'!R$25,'H-32A-WP06 - Debt Service'!R$28/12,0)),"-")</f>
        <v>0</v>
      </c>
      <c r="V417" s="359">
        <f>IFERROR(IF(-SUM(V$21:V416)+V$16&lt;0.000001,0,IF($C417&gt;='H-32A-WP06 - Debt Service'!S$25,'H-32A-WP06 - Debt Service'!S$28/12,0)),"-")</f>
        <v>0</v>
      </c>
      <c r="W417" s="359">
        <f>IFERROR(IF(-SUM(W$21:W416)+W$16&lt;0.000001,0,IF($C417&gt;='H-32A-WP06 - Debt Service'!T$25,'H-32A-WP06 - Debt Service'!T$28/12,0)),"-")</f>
        <v>0</v>
      </c>
      <c r="X417" s="359">
        <f>IFERROR(IF(-SUM(X$21:X416)+X$16&lt;0.000001,0,IF($C417&gt;='H-32A-WP06 - Debt Service'!U$25,'H-32A-WP06 - Debt Service'!U$28/12,0)),"-")</f>
        <v>0</v>
      </c>
      <c r="Y417" s="359">
        <f>IFERROR(IF(-SUM(Y$21:Y416)+Y$16&lt;0.000001,0,IF($C417&gt;='H-32A-WP06 - Debt Service'!W$25,'H-32A-WP06 - Debt Service'!V$28/12,0)),"-")</f>
        <v>0</v>
      </c>
      <c r="Z417" s="359">
        <f>IFERROR(IF(-SUM(Z$21:Z416)+Z$16&lt;0.000001,0,IF($C417&gt;='H-32A-WP06 - Debt Service'!W$25,'H-32A-WP06 - Debt Service'!W$28/12,0)),"-")</f>
        <v>0</v>
      </c>
      <c r="AA417" s="359">
        <f>IFERROR(IF(-SUM(AA$21:AA416)+AA$16&lt;0.000001,0,IF($C417&gt;='H-32A-WP06 - Debt Service'!Y$25,'H-32A-WP06 - Debt Service'!X$28/12,0)),"-")</f>
        <v>0</v>
      </c>
      <c r="AB417" s="359">
        <f>IFERROR(IF(-SUM(AB$21:AB416)+AB$16&lt;0.000001,0,IF($C417&gt;='H-32A-WP06 - Debt Service'!Y$25,'H-32A-WP06 - Debt Service'!Y$28/12,0)),"-")</f>
        <v>0</v>
      </c>
      <c r="AC417" s="359">
        <f>IFERROR(IF(-SUM(AC$21:AC416)+AC$16&lt;0.000001,0,IF($C417&gt;='H-32A-WP06 - Debt Service'!Z$25,'H-32A-WP06 - Debt Service'!Z$28/12,0)),"-")</f>
        <v>0</v>
      </c>
      <c r="AD417" s="359">
        <f>IFERROR(IF(-SUM(AD$21:AD416)+AD$16&lt;0.000001,0,IF($C417&gt;='H-32A-WP06 - Debt Service'!AB$25,'H-32A-WP06 - Debt Service'!AA$28/12,0)),"-")</f>
        <v>0</v>
      </c>
      <c r="AE417" s="359">
        <f>IFERROR(IF(-SUM(AE$21:AE416)+AE$16&lt;0.000001,0,IF($C417&gt;='H-32A-WP06 - Debt Service'!AC$25,'H-32A-WP06 - Debt Service'!AB$28/12,0)),"-")</f>
        <v>0</v>
      </c>
      <c r="AF417" s="359">
        <f>IFERROR(IF(-SUM(AF$21:AF416)+AF$16&lt;0.000001,0,IF($C417&gt;='H-32A-WP06 - Debt Service'!AD$25,'H-32A-WP06 - Debt Service'!AC$28/12,0)),"-")</f>
        <v>0</v>
      </c>
    </row>
    <row r="418" spans="2:32">
      <c r="B418" s="351">
        <f t="shared" si="25"/>
        <v>2052</v>
      </c>
      <c r="C418" s="368">
        <f t="shared" si="27"/>
        <v>55550</v>
      </c>
      <c r="D418" s="368"/>
      <c r="E418" s="359">
        <f>IFERROR(IF(-SUM(E$33:E417)+E$16&lt;0.000001,0,IF($C418&gt;='H-32A-WP06 - Debt Service'!C$25,'H-32A-WP06 - Debt Service'!C$28/12,0)),"-")</f>
        <v>0</v>
      </c>
      <c r="F418" s="359">
        <f>IFERROR(IF(-SUM(F$33:F417)+F$16&lt;0.000001,0,IF($C418&gt;='H-32A-WP06 - Debt Service'!D$25,'H-32A-WP06 - Debt Service'!D$28/12,0)),"-")</f>
        <v>0</v>
      </c>
      <c r="G418" s="359">
        <f>IFERROR(IF(-SUM(G$33:G417)+G$16&lt;0.000001,0,IF($C418&gt;='H-32A-WP06 - Debt Service'!E$25,'H-32A-WP06 - Debt Service'!E$28/12,0)),"-")</f>
        <v>0</v>
      </c>
      <c r="H418" s="359">
        <f>IFERROR(IF(-SUM(H$21:H417)+H$16&lt;0.000001,0,IF($C418&gt;='H-32A-WP06 - Debt Service'!F$25,'H-32A-WP06 - Debt Service'!F$28/12,0)),"-")</f>
        <v>0</v>
      </c>
      <c r="I418" s="359">
        <f>IFERROR(IF(-SUM(I$21:I417)+I$16&lt;0.000001,0,IF($C418&gt;='H-32A-WP06 - Debt Service'!G$25,'H-32A-WP06 - Debt Service'!G$28/12,0)),"-")</f>
        <v>0</v>
      </c>
      <c r="J418" s="359">
        <f>IFERROR(IF(-SUM(J$21:J417)+J$16&lt;0.000001,0,IF($C418&gt;='H-32A-WP06 - Debt Service'!H$25,'H-32A-WP06 - Debt Service'!H$28/12,0)),"-")</f>
        <v>0</v>
      </c>
      <c r="K418" s="359">
        <f>IFERROR(IF(-SUM(K$21:K417)+K$16&lt;0.000001,0,IF($C418&gt;='H-32A-WP06 - Debt Service'!I$25,'H-32A-WP06 - Debt Service'!I$28/12,0)),"-")</f>
        <v>0</v>
      </c>
      <c r="L418" s="359">
        <f>IFERROR(IF(-SUM(L$21:L417)+L$16&lt;0.000001,0,IF($C418&gt;='H-32A-WP06 - Debt Service'!J$25,'H-32A-WP06 - Debt Service'!J$28/12,0)),"-")</f>
        <v>0</v>
      </c>
      <c r="M418" s="359">
        <f>IFERROR(IF(-SUM(M$21:M417)+M$16&lt;0.000001,0,IF($C418&gt;='H-32A-WP06 - Debt Service'!K$25,'H-32A-WP06 - Debt Service'!K$28/12,0)),"-")</f>
        <v>0</v>
      </c>
      <c r="N418" s="359">
        <f>IFERROR(IF(-SUM(N$21:N417)+N$16&lt;0.000001,0,IF($C418&gt;='H-32A-WP06 - Debt Service'!L$25,'H-32A-WP06 - Debt Service'!L$28/12,0)),"-")</f>
        <v>0</v>
      </c>
      <c r="O418" s="359">
        <f>IFERROR(IF(-SUM(O$21:O417)+O$16&lt;0.000001,0,IF($C418&gt;='H-32A-WP06 - Debt Service'!M$25,'H-32A-WP06 - Debt Service'!M$28/12,0)),"-")</f>
        <v>0</v>
      </c>
      <c r="P418" s="359">
        <f>IFERROR(IF(-SUM(P$21:P417)+P$16&lt;0.000001,0,IF($C418&gt;='H-32A-WP06 - Debt Service'!N$25,'H-32A-WP06 - Debt Service'!N$28/12,0)),"-")</f>
        <v>0</v>
      </c>
      <c r="Q418" s="449"/>
      <c r="R418" s="351">
        <f t="shared" si="26"/>
        <v>2052</v>
      </c>
      <c r="S418" s="368">
        <f t="shared" si="28"/>
        <v>55550</v>
      </c>
      <c r="T418" s="368"/>
      <c r="U418" s="359">
        <f>IFERROR(IF(-SUM(U$33:U417)+U$16&lt;0.000001,0,IF($C418&gt;='H-32A-WP06 - Debt Service'!R$25,'H-32A-WP06 - Debt Service'!R$28/12,0)),"-")</f>
        <v>0</v>
      </c>
      <c r="V418" s="359">
        <f>IFERROR(IF(-SUM(V$21:V417)+V$16&lt;0.000001,0,IF($C418&gt;='H-32A-WP06 - Debt Service'!S$25,'H-32A-WP06 - Debt Service'!S$28/12,0)),"-")</f>
        <v>0</v>
      </c>
      <c r="W418" s="359">
        <f>IFERROR(IF(-SUM(W$21:W417)+W$16&lt;0.000001,0,IF($C418&gt;='H-32A-WP06 - Debt Service'!T$25,'H-32A-WP06 - Debt Service'!T$28/12,0)),"-")</f>
        <v>0</v>
      </c>
      <c r="X418" s="359">
        <f>IFERROR(IF(-SUM(X$21:X417)+X$16&lt;0.000001,0,IF($C418&gt;='H-32A-WP06 - Debt Service'!U$25,'H-32A-WP06 - Debt Service'!U$28/12,0)),"-")</f>
        <v>0</v>
      </c>
      <c r="Y418" s="359">
        <f>IFERROR(IF(-SUM(Y$21:Y417)+Y$16&lt;0.000001,0,IF($C418&gt;='H-32A-WP06 - Debt Service'!W$25,'H-32A-WP06 - Debt Service'!V$28/12,0)),"-")</f>
        <v>0</v>
      </c>
      <c r="Z418" s="359">
        <f>IFERROR(IF(-SUM(Z$21:Z417)+Z$16&lt;0.000001,0,IF($C418&gt;='H-32A-WP06 - Debt Service'!W$25,'H-32A-WP06 - Debt Service'!W$28/12,0)),"-")</f>
        <v>0</v>
      </c>
      <c r="AA418" s="359">
        <f>IFERROR(IF(-SUM(AA$21:AA417)+AA$16&lt;0.000001,0,IF($C418&gt;='H-32A-WP06 - Debt Service'!Y$25,'H-32A-WP06 - Debt Service'!X$28/12,0)),"-")</f>
        <v>0</v>
      </c>
      <c r="AB418" s="359">
        <f>IFERROR(IF(-SUM(AB$21:AB417)+AB$16&lt;0.000001,0,IF($C418&gt;='H-32A-WP06 - Debt Service'!Y$25,'H-32A-WP06 - Debt Service'!Y$28/12,0)),"-")</f>
        <v>0</v>
      </c>
      <c r="AC418" s="359">
        <f>IFERROR(IF(-SUM(AC$21:AC417)+AC$16&lt;0.000001,0,IF($C418&gt;='H-32A-WP06 - Debt Service'!Z$25,'H-32A-WP06 - Debt Service'!Z$28/12,0)),"-")</f>
        <v>0</v>
      </c>
      <c r="AD418" s="359">
        <f>IFERROR(IF(-SUM(AD$21:AD417)+AD$16&lt;0.000001,0,IF($C418&gt;='H-32A-WP06 - Debt Service'!AB$25,'H-32A-WP06 - Debt Service'!AA$28/12,0)),"-")</f>
        <v>0</v>
      </c>
      <c r="AE418" s="359">
        <f>IFERROR(IF(-SUM(AE$21:AE417)+AE$16&lt;0.000001,0,IF($C418&gt;='H-32A-WP06 - Debt Service'!AC$25,'H-32A-WP06 - Debt Service'!AB$28/12,0)),"-")</f>
        <v>0</v>
      </c>
      <c r="AF418" s="359">
        <f>IFERROR(IF(-SUM(AF$21:AF417)+AF$16&lt;0.000001,0,IF($C418&gt;='H-32A-WP06 - Debt Service'!AD$25,'H-32A-WP06 - Debt Service'!AC$28/12,0)),"-")</f>
        <v>0</v>
      </c>
    </row>
    <row r="419" spans="2:32">
      <c r="B419" s="351">
        <f t="shared" si="25"/>
        <v>2052</v>
      </c>
      <c r="C419" s="368">
        <f t="shared" si="27"/>
        <v>55579</v>
      </c>
      <c r="D419" s="368"/>
      <c r="E419" s="359">
        <f>IFERROR(IF(-SUM(E$33:E418)+E$16&lt;0.000001,0,IF($C419&gt;='H-32A-WP06 - Debt Service'!C$25,'H-32A-WP06 - Debt Service'!C$28/12,0)),"-")</f>
        <v>0</v>
      </c>
      <c r="F419" s="359">
        <f>IFERROR(IF(-SUM(F$33:F418)+F$16&lt;0.000001,0,IF($C419&gt;='H-32A-WP06 - Debt Service'!D$25,'H-32A-WP06 - Debt Service'!D$28/12,0)),"-")</f>
        <v>0</v>
      </c>
      <c r="G419" s="359">
        <f>IFERROR(IF(-SUM(G$33:G418)+G$16&lt;0.000001,0,IF($C419&gt;='H-32A-WP06 - Debt Service'!E$25,'H-32A-WP06 - Debt Service'!E$28/12,0)),"-")</f>
        <v>0</v>
      </c>
      <c r="H419" s="359">
        <f>IFERROR(IF(-SUM(H$21:H418)+H$16&lt;0.000001,0,IF($C419&gt;='H-32A-WP06 - Debt Service'!F$25,'H-32A-WP06 - Debt Service'!F$28/12,0)),"-")</f>
        <v>0</v>
      </c>
      <c r="I419" s="359">
        <f>IFERROR(IF(-SUM(I$21:I418)+I$16&lt;0.000001,0,IF($C419&gt;='H-32A-WP06 - Debt Service'!G$25,'H-32A-WP06 - Debt Service'!G$28/12,0)),"-")</f>
        <v>0</v>
      </c>
      <c r="J419" s="359">
        <f>IFERROR(IF(-SUM(J$21:J418)+J$16&lt;0.000001,0,IF($C419&gt;='H-32A-WP06 - Debt Service'!H$25,'H-32A-WP06 - Debt Service'!H$28/12,0)),"-")</f>
        <v>0</v>
      </c>
      <c r="K419" s="359">
        <f>IFERROR(IF(-SUM(K$21:K418)+K$16&lt;0.000001,0,IF($C419&gt;='H-32A-WP06 - Debt Service'!I$25,'H-32A-WP06 - Debt Service'!I$28/12,0)),"-")</f>
        <v>0</v>
      </c>
      <c r="L419" s="359">
        <f>IFERROR(IF(-SUM(L$21:L418)+L$16&lt;0.000001,0,IF($C419&gt;='H-32A-WP06 - Debt Service'!J$25,'H-32A-WP06 - Debt Service'!J$28/12,0)),"-")</f>
        <v>0</v>
      </c>
      <c r="M419" s="359">
        <f>IFERROR(IF(-SUM(M$21:M418)+M$16&lt;0.000001,0,IF($C419&gt;='H-32A-WP06 - Debt Service'!K$25,'H-32A-WP06 - Debt Service'!K$28/12,0)),"-")</f>
        <v>0</v>
      </c>
      <c r="N419" s="359">
        <f>IFERROR(IF(-SUM(N$21:N418)+N$16&lt;0.000001,0,IF($C419&gt;='H-32A-WP06 - Debt Service'!L$25,'H-32A-WP06 - Debt Service'!L$28/12,0)),"-")</f>
        <v>0</v>
      </c>
      <c r="O419" s="359">
        <f>IFERROR(IF(-SUM(O$21:O418)+O$16&lt;0.000001,0,IF($C419&gt;='H-32A-WP06 - Debt Service'!M$25,'H-32A-WP06 - Debt Service'!M$28/12,0)),"-")</f>
        <v>0</v>
      </c>
      <c r="P419" s="359">
        <f>IFERROR(IF(-SUM(P$21:P418)+P$16&lt;0.000001,0,IF($C419&gt;='H-32A-WP06 - Debt Service'!N$25,'H-32A-WP06 - Debt Service'!N$28/12,0)),"-")</f>
        <v>0</v>
      </c>
      <c r="Q419" s="449"/>
      <c r="R419" s="351">
        <f t="shared" si="26"/>
        <v>2052</v>
      </c>
      <c r="S419" s="368">
        <f t="shared" si="28"/>
        <v>55579</v>
      </c>
      <c r="T419" s="368"/>
      <c r="U419" s="359">
        <f>IFERROR(IF(-SUM(U$33:U418)+U$16&lt;0.000001,0,IF($C419&gt;='H-32A-WP06 - Debt Service'!R$25,'H-32A-WP06 - Debt Service'!R$28/12,0)),"-")</f>
        <v>0</v>
      </c>
      <c r="V419" s="359">
        <f>IFERROR(IF(-SUM(V$21:V418)+V$16&lt;0.000001,0,IF($C419&gt;='H-32A-WP06 - Debt Service'!S$25,'H-32A-WP06 - Debt Service'!S$28/12,0)),"-")</f>
        <v>0</v>
      </c>
      <c r="W419" s="359">
        <f>IFERROR(IF(-SUM(W$21:W418)+W$16&lt;0.000001,0,IF($C419&gt;='H-32A-WP06 - Debt Service'!T$25,'H-32A-WP06 - Debt Service'!T$28/12,0)),"-")</f>
        <v>0</v>
      </c>
      <c r="X419" s="359">
        <f>IFERROR(IF(-SUM(X$21:X418)+X$16&lt;0.000001,0,IF($C419&gt;='H-32A-WP06 - Debt Service'!U$25,'H-32A-WP06 - Debt Service'!U$28/12,0)),"-")</f>
        <v>0</v>
      </c>
      <c r="Y419" s="359">
        <f>IFERROR(IF(-SUM(Y$21:Y418)+Y$16&lt;0.000001,0,IF($C419&gt;='H-32A-WP06 - Debt Service'!W$25,'H-32A-WP06 - Debt Service'!V$28/12,0)),"-")</f>
        <v>0</v>
      </c>
      <c r="Z419" s="359">
        <f>IFERROR(IF(-SUM(Z$21:Z418)+Z$16&lt;0.000001,0,IF($C419&gt;='H-32A-WP06 - Debt Service'!W$25,'H-32A-WP06 - Debt Service'!W$28/12,0)),"-")</f>
        <v>0</v>
      </c>
      <c r="AA419" s="359">
        <f>IFERROR(IF(-SUM(AA$21:AA418)+AA$16&lt;0.000001,0,IF($C419&gt;='H-32A-WP06 - Debt Service'!Y$25,'H-32A-WP06 - Debt Service'!X$28/12,0)),"-")</f>
        <v>0</v>
      </c>
      <c r="AB419" s="359">
        <f>IFERROR(IF(-SUM(AB$21:AB418)+AB$16&lt;0.000001,0,IF($C419&gt;='H-32A-WP06 - Debt Service'!Y$25,'H-32A-WP06 - Debt Service'!Y$28/12,0)),"-")</f>
        <v>0</v>
      </c>
      <c r="AC419" s="359">
        <f>IFERROR(IF(-SUM(AC$21:AC418)+AC$16&lt;0.000001,0,IF($C419&gt;='H-32A-WP06 - Debt Service'!Z$25,'H-32A-WP06 - Debt Service'!Z$28/12,0)),"-")</f>
        <v>0</v>
      </c>
      <c r="AD419" s="359">
        <f>IFERROR(IF(-SUM(AD$21:AD418)+AD$16&lt;0.000001,0,IF($C419&gt;='H-32A-WP06 - Debt Service'!AB$25,'H-32A-WP06 - Debt Service'!AA$28/12,0)),"-")</f>
        <v>0</v>
      </c>
      <c r="AE419" s="359">
        <f>IFERROR(IF(-SUM(AE$21:AE418)+AE$16&lt;0.000001,0,IF($C419&gt;='H-32A-WP06 - Debt Service'!AC$25,'H-32A-WP06 - Debt Service'!AB$28/12,0)),"-")</f>
        <v>0</v>
      </c>
      <c r="AF419" s="359">
        <f>IFERROR(IF(-SUM(AF$21:AF418)+AF$16&lt;0.000001,0,IF($C419&gt;='H-32A-WP06 - Debt Service'!AD$25,'H-32A-WP06 - Debt Service'!AC$28/12,0)),"-")</f>
        <v>0</v>
      </c>
    </row>
    <row r="420" spans="2:32">
      <c r="B420" s="351">
        <f t="shared" si="25"/>
        <v>2052</v>
      </c>
      <c r="C420" s="368">
        <f t="shared" si="27"/>
        <v>55610</v>
      </c>
      <c r="D420" s="368"/>
      <c r="E420" s="359">
        <f>IFERROR(IF(-SUM(E$33:E419)+E$16&lt;0.000001,0,IF($C420&gt;='H-32A-WP06 - Debt Service'!C$25,'H-32A-WP06 - Debt Service'!C$28/12,0)),"-")</f>
        <v>0</v>
      </c>
      <c r="F420" s="359">
        <f>IFERROR(IF(-SUM(F$33:F419)+F$16&lt;0.000001,0,IF($C420&gt;='H-32A-WP06 - Debt Service'!D$25,'H-32A-WP06 - Debt Service'!D$28/12,0)),"-")</f>
        <v>0</v>
      </c>
      <c r="G420" s="359">
        <f>IFERROR(IF(-SUM(G$33:G419)+G$16&lt;0.000001,0,IF($C420&gt;='H-32A-WP06 - Debt Service'!E$25,'H-32A-WP06 - Debt Service'!E$28/12,0)),"-")</f>
        <v>0</v>
      </c>
      <c r="H420" s="359">
        <f>IFERROR(IF(-SUM(H$21:H419)+H$16&lt;0.000001,0,IF($C420&gt;='H-32A-WP06 - Debt Service'!F$25,'H-32A-WP06 - Debt Service'!F$28/12,0)),"-")</f>
        <v>0</v>
      </c>
      <c r="I420" s="359">
        <f>IFERROR(IF(-SUM(I$21:I419)+I$16&lt;0.000001,0,IF($C420&gt;='H-32A-WP06 - Debt Service'!G$25,'H-32A-WP06 - Debt Service'!G$28/12,0)),"-")</f>
        <v>0</v>
      </c>
      <c r="J420" s="359">
        <f>IFERROR(IF(-SUM(J$21:J419)+J$16&lt;0.000001,0,IF($C420&gt;='H-32A-WP06 - Debt Service'!H$25,'H-32A-WP06 - Debt Service'!H$28/12,0)),"-")</f>
        <v>0</v>
      </c>
      <c r="K420" s="359">
        <f>IFERROR(IF(-SUM(K$21:K419)+K$16&lt;0.000001,0,IF($C420&gt;='H-32A-WP06 - Debt Service'!I$25,'H-32A-WP06 - Debt Service'!I$28/12,0)),"-")</f>
        <v>0</v>
      </c>
      <c r="L420" s="359">
        <f>IFERROR(IF(-SUM(L$21:L419)+L$16&lt;0.000001,0,IF($C420&gt;='H-32A-WP06 - Debt Service'!J$25,'H-32A-WP06 - Debt Service'!J$28/12,0)),"-")</f>
        <v>0</v>
      </c>
      <c r="M420" s="359">
        <f>IFERROR(IF(-SUM(M$21:M419)+M$16&lt;0.000001,0,IF($C420&gt;='H-32A-WP06 - Debt Service'!K$25,'H-32A-WP06 - Debt Service'!K$28/12,0)),"-")</f>
        <v>0</v>
      </c>
      <c r="N420" s="359">
        <f>IFERROR(IF(-SUM(N$21:N419)+N$16&lt;0.000001,0,IF($C420&gt;='H-32A-WP06 - Debt Service'!L$25,'H-32A-WP06 - Debt Service'!L$28/12,0)),"-")</f>
        <v>0</v>
      </c>
      <c r="O420" s="359">
        <f>IFERROR(IF(-SUM(O$21:O419)+O$16&lt;0.000001,0,IF($C420&gt;='H-32A-WP06 - Debt Service'!M$25,'H-32A-WP06 - Debt Service'!M$28/12,0)),"-")</f>
        <v>0</v>
      </c>
      <c r="P420" s="359">
        <f>IFERROR(IF(-SUM(P$21:P419)+P$16&lt;0.000001,0,IF($C420&gt;='H-32A-WP06 - Debt Service'!N$25,'H-32A-WP06 - Debt Service'!N$28/12,0)),"-")</f>
        <v>0</v>
      </c>
      <c r="Q420" s="449"/>
      <c r="R420" s="351">
        <f t="shared" si="26"/>
        <v>2052</v>
      </c>
      <c r="S420" s="368">
        <f t="shared" si="28"/>
        <v>55610</v>
      </c>
      <c r="T420" s="368"/>
      <c r="U420" s="359">
        <f>IFERROR(IF(-SUM(U$33:U419)+U$16&lt;0.000001,0,IF($C420&gt;='H-32A-WP06 - Debt Service'!R$25,'H-32A-WP06 - Debt Service'!R$28/12,0)),"-")</f>
        <v>0</v>
      </c>
      <c r="V420" s="359">
        <f>IFERROR(IF(-SUM(V$21:V419)+V$16&lt;0.000001,0,IF($C420&gt;='H-32A-WP06 - Debt Service'!S$25,'H-32A-WP06 - Debt Service'!S$28/12,0)),"-")</f>
        <v>0</v>
      </c>
      <c r="W420" s="359">
        <f>IFERROR(IF(-SUM(W$21:W419)+W$16&lt;0.000001,0,IF($C420&gt;='H-32A-WP06 - Debt Service'!T$25,'H-32A-WP06 - Debt Service'!T$28/12,0)),"-")</f>
        <v>0</v>
      </c>
      <c r="X420" s="359">
        <f>IFERROR(IF(-SUM(X$21:X419)+X$16&lt;0.000001,0,IF($C420&gt;='H-32A-WP06 - Debt Service'!U$25,'H-32A-WP06 - Debt Service'!U$28/12,0)),"-")</f>
        <v>0</v>
      </c>
      <c r="Y420" s="359">
        <f>IFERROR(IF(-SUM(Y$21:Y419)+Y$16&lt;0.000001,0,IF($C420&gt;='H-32A-WP06 - Debt Service'!W$25,'H-32A-WP06 - Debt Service'!V$28/12,0)),"-")</f>
        <v>0</v>
      </c>
      <c r="Z420" s="359">
        <f>IFERROR(IF(-SUM(Z$21:Z419)+Z$16&lt;0.000001,0,IF($C420&gt;='H-32A-WP06 - Debt Service'!W$25,'H-32A-WP06 - Debt Service'!W$28/12,0)),"-")</f>
        <v>0</v>
      </c>
      <c r="AA420" s="359">
        <f>IFERROR(IF(-SUM(AA$21:AA419)+AA$16&lt;0.000001,0,IF($C420&gt;='H-32A-WP06 - Debt Service'!Y$25,'H-32A-WP06 - Debt Service'!X$28/12,0)),"-")</f>
        <v>0</v>
      </c>
      <c r="AB420" s="359">
        <f>IFERROR(IF(-SUM(AB$21:AB419)+AB$16&lt;0.000001,0,IF($C420&gt;='H-32A-WP06 - Debt Service'!Y$25,'H-32A-WP06 - Debt Service'!Y$28/12,0)),"-")</f>
        <v>0</v>
      </c>
      <c r="AC420" s="359">
        <f>IFERROR(IF(-SUM(AC$21:AC419)+AC$16&lt;0.000001,0,IF($C420&gt;='H-32A-WP06 - Debt Service'!Z$25,'H-32A-WP06 - Debt Service'!Z$28/12,0)),"-")</f>
        <v>0</v>
      </c>
      <c r="AD420" s="359">
        <f>IFERROR(IF(-SUM(AD$21:AD419)+AD$16&lt;0.000001,0,IF($C420&gt;='H-32A-WP06 - Debt Service'!AB$25,'H-32A-WP06 - Debt Service'!AA$28/12,0)),"-")</f>
        <v>0</v>
      </c>
      <c r="AE420" s="359">
        <f>IFERROR(IF(-SUM(AE$21:AE419)+AE$16&lt;0.000001,0,IF($C420&gt;='H-32A-WP06 - Debt Service'!AC$25,'H-32A-WP06 - Debt Service'!AB$28/12,0)),"-")</f>
        <v>0</v>
      </c>
      <c r="AF420" s="359">
        <f>IFERROR(IF(-SUM(AF$21:AF419)+AF$16&lt;0.000001,0,IF($C420&gt;='H-32A-WP06 - Debt Service'!AD$25,'H-32A-WP06 - Debt Service'!AC$28/12,0)),"-")</f>
        <v>0</v>
      </c>
    </row>
    <row r="421" spans="2:32">
      <c r="B421" s="351">
        <f t="shared" si="25"/>
        <v>2052</v>
      </c>
      <c r="C421" s="368">
        <f t="shared" si="27"/>
        <v>55640</v>
      </c>
      <c r="D421" s="368"/>
      <c r="E421" s="359">
        <f>IFERROR(IF(-SUM(E$33:E420)+E$16&lt;0.000001,0,IF($C421&gt;='H-32A-WP06 - Debt Service'!C$25,'H-32A-WP06 - Debt Service'!C$28/12,0)),"-")</f>
        <v>0</v>
      </c>
      <c r="F421" s="359">
        <f>IFERROR(IF(-SUM(F$33:F420)+F$16&lt;0.000001,0,IF($C421&gt;='H-32A-WP06 - Debt Service'!D$25,'H-32A-WP06 - Debt Service'!D$28/12,0)),"-")</f>
        <v>0</v>
      </c>
      <c r="G421" s="359">
        <f>IFERROR(IF(-SUM(G$33:G420)+G$16&lt;0.000001,0,IF($C421&gt;='H-32A-WP06 - Debt Service'!E$25,'H-32A-WP06 - Debt Service'!E$28/12,0)),"-")</f>
        <v>0</v>
      </c>
      <c r="H421" s="359">
        <f>IFERROR(IF(-SUM(H$21:H420)+H$16&lt;0.000001,0,IF($C421&gt;='H-32A-WP06 - Debt Service'!F$25,'H-32A-WP06 - Debt Service'!F$28/12,0)),"-")</f>
        <v>0</v>
      </c>
      <c r="I421" s="359">
        <f>IFERROR(IF(-SUM(I$21:I420)+I$16&lt;0.000001,0,IF($C421&gt;='H-32A-WP06 - Debt Service'!G$25,'H-32A-WP06 - Debt Service'!G$28/12,0)),"-")</f>
        <v>0</v>
      </c>
      <c r="J421" s="359">
        <f>IFERROR(IF(-SUM(J$21:J420)+J$16&lt;0.000001,0,IF($C421&gt;='H-32A-WP06 - Debt Service'!H$25,'H-32A-WP06 - Debt Service'!H$28/12,0)),"-")</f>
        <v>0</v>
      </c>
      <c r="K421" s="359">
        <f>IFERROR(IF(-SUM(K$21:K420)+K$16&lt;0.000001,0,IF($C421&gt;='H-32A-WP06 - Debt Service'!I$25,'H-32A-WP06 - Debt Service'!I$28/12,0)),"-")</f>
        <v>0</v>
      </c>
      <c r="L421" s="359">
        <f>IFERROR(IF(-SUM(L$21:L420)+L$16&lt;0.000001,0,IF($C421&gt;='H-32A-WP06 - Debt Service'!J$25,'H-32A-WP06 - Debt Service'!J$28/12,0)),"-")</f>
        <v>0</v>
      </c>
      <c r="M421" s="359">
        <f>IFERROR(IF(-SUM(M$21:M420)+M$16&lt;0.000001,0,IF($C421&gt;='H-32A-WP06 - Debt Service'!K$25,'H-32A-WP06 - Debt Service'!K$28/12,0)),"-")</f>
        <v>0</v>
      </c>
      <c r="N421" s="359">
        <f>IFERROR(IF(-SUM(N$21:N420)+N$16&lt;0.000001,0,IF($C421&gt;='H-32A-WP06 - Debt Service'!L$25,'H-32A-WP06 - Debt Service'!L$28/12,0)),"-")</f>
        <v>0</v>
      </c>
      <c r="O421" s="359">
        <f>IFERROR(IF(-SUM(O$21:O420)+O$16&lt;0.000001,0,IF($C421&gt;='H-32A-WP06 - Debt Service'!M$25,'H-32A-WP06 - Debt Service'!M$28/12,0)),"-")</f>
        <v>0</v>
      </c>
      <c r="P421" s="359">
        <f>IFERROR(IF(-SUM(P$21:P420)+P$16&lt;0.000001,0,IF($C421&gt;='H-32A-WP06 - Debt Service'!N$25,'H-32A-WP06 - Debt Service'!N$28/12,0)),"-")</f>
        <v>0</v>
      </c>
      <c r="Q421" s="449"/>
      <c r="R421" s="351">
        <f t="shared" si="26"/>
        <v>2052</v>
      </c>
      <c r="S421" s="368">
        <f t="shared" si="28"/>
        <v>55640</v>
      </c>
      <c r="T421" s="368"/>
      <c r="U421" s="359">
        <f>IFERROR(IF(-SUM(U$33:U420)+U$16&lt;0.000001,0,IF($C421&gt;='H-32A-WP06 - Debt Service'!R$25,'H-32A-WP06 - Debt Service'!R$28/12,0)),"-")</f>
        <v>0</v>
      </c>
      <c r="V421" s="359">
        <f>IFERROR(IF(-SUM(V$21:V420)+V$16&lt;0.000001,0,IF($C421&gt;='H-32A-WP06 - Debt Service'!S$25,'H-32A-WP06 - Debt Service'!S$28/12,0)),"-")</f>
        <v>0</v>
      </c>
      <c r="W421" s="359">
        <f>IFERROR(IF(-SUM(W$21:W420)+W$16&lt;0.000001,0,IF($C421&gt;='H-32A-WP06 - Debt Service'!T$25,'H-32A-WP06 - Debt Service'!T$28/12,0)),"-")</f>
        <v>0</v>
      </c>
      <c r="X421" s="359">
        <f>IFERROR(IF(-SUM(X$21:X420)+X$16&lt;0.000001,0,IF($C421&gt;='H-32A-WP06 - Debt Service'!U$25,'H-32A-WP06 - Debt Service'!U$28/12,0)),"-")</f>
        <v>0</v>
      </c>
      <c r="Y421" s="359">
        <f>IFERROR(IF(-SUM(Y$21:Y420)+Y$16&lt;0.000001,0,IF($C421&gt;='H-32A-WP06 - Debt Service'!W$25,'H-32A-WP06 - Debt Service'!V$28/12,0)),"-")</f>
        <v>0</v>
      </c>
      <c r="Z421" s="359">
        <f>IFERROR(IF(-SUM(Z$21:Z420)+Z$16&lt;0.000001,0,IF($C421&gt;='H-32A-WP06 - Debt Service'!W$25,'H-32A-WP06 - Debt Service'!W$28/12,0)),"-")</f>
        <v>0</v>
      </c>
      <c r="AA421" s="359">
        <f>IFERROR(IF(-SUM(AA$21:AA420)+AA$16&lt;0.000001,0,IF($C421&gt;='H-32A-WP06 - Debt Service'!Y$25,'H-32A-WP06 - Debt Service'!X$28/12,0)),"-")</f>
        <v>0</v>
      </c>
      <c r="AB421" s="359">
        <f>IFERROR(IF(-SUM(AB$21:AB420)+AB$16&lt;0.000001,0,IF($C421&gt;='H-32A-WP06 - Debt Service'!Y$25,'H-32A-WP06 - Debt Service'!Y$28/12,0)),"-")</f>
        <v>0</v>
      </c>
      <c r="AC421" s="359">
        <f>IFERROR(IF(-SUM(AC$21:AC420)+AC$16&lt;0.000001,0,IF($C421&gt;='H-32A-WP06 - Debt Service'!Z$25,'H-32A-WP06 - Debt Service'!Z$28/12,0)),"-")</f>
        <v>0</v>
      </c>
      <c r="AD421" s="359">
        <f>IFERROR(IF(-SUM(AD$21:AD420)+AD$16&lt;0.000001,0,IF($C421&gt;='H-32A-WP06 - Debt Service'!AB$25,'H-32A-WP06 - Debt Service'!AA$28/12,0)),"-")</f>
        <v>0</v>
      </c>
      <c r="AE421" s="359">
        <f>IFERROR(IF(-SUM(AE$21:AE420)+AE$16&lt;0.000001,0,IF($C421&gt;='H-32A-WP06 - Debt Service'!AC$25,'H-32A-WP06 - Debt Service'!AB$28/12,0)),"-")</f>
        <v>0</v>
      </c>
      <c r="AF421" s="359">
        <f>IFERROR(IF(-SUM(AF$21:AF420)+AF$16&lt;0.000001,0,IF($C421&gt;='H-32A-WP06 - Debt Service'!AD$25,'H-32A-WP06 - Debt Service'!AC$28/12,0)),"-")</f>
        <v>0</v>
      </c>
    </row>
    <row r="422" spans="2:32">
      <c r="B422" s="351">
        <f t="shared" si="25"/>
        <v>2052</v>
      </c>
      <c r="C422" s="368">
        <f t="shared" si="27"/>
        <v>55671</v>
      </c>
      <c r="D422" s="368"/>
      <c r="E422" s="359">
        <f>IFERROR(IF(-SUM(E$33:E421)+E$16&lt;0.000001,0,IF($C422&gt;='H-32A-WP06 - Debt Service'!C$25,'H-32A-WP06 - Debt Service'!C$28/12,0)),"-")</f>
        <v>0</v>
      </c>
      <c r="F422" s="359">
        <f>IFERROR(IF(-SUM(F$33:F421)+F$16&lt;0.000001,0,IF($C422&gt;='H-32A-WP06 - Debt Service'!D$25,'H-32A-WP06 - Debt Service'!D$28/12,0)),"-")</f>
        <v>0</v>
      </c>
      <c r="G422" s="359">
        <f>IFERROR(IF(-SUM(G$33:G421)+G$16&lt;0.000001,0,IF($C422&gt;='H-32A-WP06 - Debt Service'!E$25,'H-32A-WP06 - Debt Service'!E$28/12,0)),"-")</f>
        <v>0</v>
      </c>
      <c r="H422" s="359">
        <f>IFERROR(IF(-SUM(H$21:H421)+H$16&lt;0.000001,0,IF($C422&gt;='H-32A-WP06 - Debt Service'!F$25,'H-32A-WP06 - Debt Service'!F$28/12,0)),"-")</f>
        <v>0</v>
      </c>
      <c r="I422" s="359">
        <f>IFERROR(IF(-SUM(I$21:I421)+I$16&lt;0.000001,0,IF($C422&gt;='H-32A-WP06 - Debt Service'!G$25,'H-32A-WP06 - Debt Service'!G$28/12,0)),"-")</f>
        <v>0</v>
      </c>
      <c r="J422" s="359">
        <f>IFERROR(IF(-SUM(J$21:J421)+J$16&lt;0.000001,0,IF($C422&gt;='H-32A-WP06 - Debt Service'!H$25,'H-32A-WP06 - Debt Service'!H$28/12,0)),"-")</f>
        <v>0</v>
      </c>
      <c r="K422" s="359">
        <f>IFERROR(IF(-SUM(K$21:K421)+K$16&lt;0.000001,0,IF($C422&gt;='H-32A-WP06 - Debt Service'!I$25,'H-32A-WP06 - Debt Service'!I$28/12,0)),"-")</f>
        <v>0</v>
      </c>
      <c r="L422" s="359">
        <f>IFERROR(IF(-SUM(L$21:L421)+L$16&lt;0.000001,0,IF($C422&gt;='H-32A-WP06 - Debt Service'!J$25,'H-32A-WP06 - Debt Service'!J$28/12,0)),"-")</f>
        <v>0</v>
      </c>
      <c r="M422" s="359">
        <f>IFERROR(IF(-SUM(M$21:M421)+M$16&lt;0.000001,0,IF($C422&gt;='H-32A-WP06 - Debt Service'!K$25,'H-32A-WP06 - Debt Service'!K$28/12,0)),"-")</f>
        <v>0</v>
      </c>
      <c r="N422" s="359">
        <f>IFERROR(IF(-SUM(N$21:N421)+N$16&lt;0.000001,0,IF($C422&gt;='H-32A-WP06 - Debt Service'!L$25,'H-32A-WP06 - Debt Service'!L$28/12,0)),"-")</f>
        <v>0</v>
      </c>
      <c r="O422" s="359">
        <f>IFERROR(IF(-SUM(O$21:O421)+O$16&lt;0.000001,0,IF($C422&gt;='H-32A-WP06 - Debt Service'!M$25,'H-32A-WP06 - Debt Service'!M$28/12,0)),"-")</f>
        <v>0</v>
      </c>
      <c r="P422" s="359">
        <f>IFERROR(IF(-SUM(P$21:P421)+P$16&lt;0.000001,0,IF($C422&gt;='H-32A-WP06 - Debt Service'!N$25,'H-32A-WP06 - Debt Service'!N$28/12,0)),"-")</f>
        <v>0</v>
      </c>
      <c r="Q422" s="449"/>
      <c r="R422" s="351">
        <f t="shared" si="26"/>
        <v>2052</v>
      </c>
      <c r="S422" s="368">
        <f t="shared" si="28"/>
        <v>55671</v>
      </c>
      <c r="T422" s="368"/>
      <c r="U422" s="359">
        <f>IFERROR(IF(-SUM(U$33:U421)+U$16&lt;0.000001,0,IF($C422&gt;='H-32A-WP06 - Debt Service'!R$25,'H-32A-WP06 - Debt Service'!R$28/12,0)),"-")</f>
        <v>0</v>
      </c>
      <c r="V422" s="359">
        <f>IFERROR(IF(-SUM(V$21:V421)+V$16&lt;0.000001,0,IF($C422&gt;='H-32A-WP06 - Debt Service'!S$25,'H-32A-WP06 - Debt Service'!S$28/12,0)),"-")</f>
        <v>0</v>
      </c>
      <c r="W422" s="359">
        <f>IFERROR(IF(-SUM(W$21:W421)+W$16&lt;0.000001,0,IF($C422&gt;='H-32A-WP06 - Debt Service'!T$25,'H-32A-WP06 - Debt Service'!T$28/12,0)),"-")</f>
        <v>0</v>
      </c>
      <c r="X422" s="359">
        <f>IFERROR(IF(-SUM(X$21:X421)+X$16&lt;0.000001,0,IF($C422&gt;='H-32A-WP06 - Debt Service'!U$25,'H-32A-WP06 - Debt Service'!U$28/12,0)),"-")</f>
        <v>0</v>
      </c>
      <c r="Y422" s="359">
        <f>IFERROR(IF(-SUM(Y$21:Y421)+Y$16&lt;0.000001,0,IF($C422&gt;='H-32A-WP06 - Debt Service'!W$25,'H-32A-WP06 - Debt Service'!V$28/12,0)),"-")</f>
        <v>0</v>
      </c>
      <c r="Z422" s="359">
        <f>IFERROR(IF(-SUM(Z$21:Z421)+Z$16&lt;0.000001,0,IF($C422&gt;='H-32A-WP06 - Debt Service'!W$25,'H-32A-WP06 - Debt Service'!W$28/12,0)),"-")</f>
        <v>0</v>
      </c>
      <c r="AA422" s="359">
        <f>IFERROR(IF(-SUM(AA$21:AA421)+AA$16&lt;0.000001,0,IF($C422&gt;='H-32A-WP06 - Debt Service'!Y$25,'H-32A-WP06 - Debt Service'!X$28/12,0)),"-")</f>
        <v>0</v>
      </c>
      <c r="AB422" s="359">
        <f>IFERROR(IF(-SUM(AB$21:AB421)+AB$16&lt;0.000001,0,IF($C422&gt;='H-32A-WP06 - Debt Service'!Y$25,'H-32A-WP06 - Debt Service'!Y$28/12,0)),"-")</f>
        <v>0</v>
      </c>
      <c r="AC422" s="359">
        <f>IFERROR(IF(-SUM(AC$21:AC421)+AC$16&lt;0.000001,0,IF($C422&gt;='H-32A-WP06 - Debt Service'!Z$25,'H-32A-WP06 - Debt Service'!Z$28/12,0)),"-")</f>
        <v>0</v>
      </c>
      <c r="AD422" s="359">
        <f>IFERROR(IF(-SUM(AD$21:AD421)+AD$16&lt;0.000001,0,IF($C422&gt;='H-32A-WP06 - Debt Service'!AB$25,'H-32A-WP06 - Debt Service'!AA$28/12,0)),"-")</f>
        <v>0</v>
      </c>
      <c r="AE422" s="359">
        <f>IFERROR(IF(-SUM(AE$21:AE421)+AE$16&lt;0.000001,0,IF($C422&gt;='H-32A-WP06 - Debt Service'!AC$25,'H-32A-WP06 - Debt Service'!AB$28/12,0)),"-")</f>
        <v>0</v>
      </c>
      <c r="AF422" s="359">
        <f>IFERROR(IF(-SUM(AF$21:AF421)+AF$16&lt;0.000001,0,IF($C422&gt;='H-32A-WP06 - Debt Service'!AD$25,'H-32A-WP06 - Debt Service'!AC$28/12,0)),"-")</f>
        <v>0</v>
      </c>
    </row>
    <row r="423" spans="2:32">
      <c r="B423" s="351">
        <f t="shared" si="25"/>
        <v>2052</v>
      </c>
      <c r="C423" s="368">
        <f t="shared" si="27"/>
        <v>55701</v>
      </c>
      <c r="D423" s="368"/>
      <c r="E423" s="359">
        <f>IFERROR(IF(-SUM(E$33:E422)+E$16&lt;0.000001,0,IF($C423&gt;='H-32A-WP06 - Debt Service'!C$25,'H-32A-WP06 - Debt Service'!C$28/12,0)),"-")</f>
        <v>0</v>
      </c>
      <c r="F423" s="359">
        <f>IFERROR(IF(-SUM(F$33:F422)+F$16&lt;0.000001,0,IF($C423&gt;='H-32A-WP06 - Debt Service'!D$25,'H-32A-WP06 - Debt Service'!D$28/12,0)),"-")</f>
        <v>0</v>
      </c>
      <c r="G423" s="359">
        <f>IFERROR(IF(-SUM(G$33:G422)+G$16&lt;0.000001,0,IF($C423&gt;='H-32A-WP06 - Debt Service'!E$25,'H-32A-WP06 - Debt Service'!E$28/12,0)),"-")</f>
        <v>0</v>
      </c>
      <c r="H423" s="359">
        <f>IFERROR(IF(-SUM(H$21:H422)+H$16&lt;0.000001,0,IF($C423&gt;='H-32A-WP06 - Debt Service'!F$25,'H-32A-WP06 - Debt Service'!F$28/12,0)),"-")</f>
        <v>0</v>
      </c>
      <c r="I423" s="359">
        <f>IFERROR(IF(-SUM(I$21:I422)+I$16&lt;0.000001,0,IF($C423&gt;='H-32A-WP06 - Debt Service'!G$25,'H-32A-WP06 - Debt Service'!G$28/12,0)),"-")</f>
        <v>0</v>
      </c>
      <c r="J423" s="359">
        <f>IFERROR(IF(-SUM(J$21:J422)+J$16&lt;0.000001,0,IF($C423&gt;='H-32A-WP06 - Debt Service'!H$25,'H-32A-WP06 - Debt Service'!H$28/12,0)),"-")</f>
        <v>0</v>
      </c>
      <c r="K423" s="359">
        <f>IFERROR(IF(-SUM(K$21:K422)+K$16&lt;0.000001,0,IF($C423&gt;='H-32A-WP06 - Debt Service'!I$25,'H-32A-WP06 - Debt Service'!I$28/12,0)),"-")</f>
        <v>0</v>
      </c>
      <c r="L423" s="359">
        <f>IFERROR(IF(-SUM(L$21:L422)+L$16&lt;0.000001,0,IF($C423&gt;='H-32A-WP06 - Debt Service'!J$25,'H-32A-WP06 - Debt Service'!J$28/12,0)),"-")</f>
        <v>0</v>
      </c>
      <c r="M423" s="359">
        <f>IFERROR(IF(-SUM(M$21:M422)+M$16&lt;0.000001,0,IF($C423&gt;='H-32A-WP06 - Debt Service'!K$25,'H-32A-WP06 - Debt Service'!K$28/12,0)),"-")</f>
        <v>0</v>
      </c>
      <c r="N423" s="359">
        <f>IFERROR(IF(-SUM(N$21:N422)+N$16&lt;0.000001,0,IF($C423&gt;='H-32A-WP06 - Debt Service'!L$25,'H-32A-WP06 - Debt Service'!L$28/12,0)),"-")</f>
        <v>0</v>
      </c>
      <c r="O423" s="359">
        <f>IFERROR(IF(-SUM(O$21:O422)+O$16&lt;0.000001,0,IF($C423&gt;='H-32A-WP06 - Debt Service'!M$25,'H-32A-WP06 - Debt Service'!M$28/12,0)),"-")</f>
        <v>0</v>
      </c>
      <c r="P423" s="359">
        <f>IFERROR(IF(-SUM(P$21:P422)+P$16&lt;0.000001,0,IF($C423&gt;='H-32A-WP06 - Debt Service'!N$25,'H-32A-WP06 - Debt Service'!N$28/12,0)),"-")</f>
        <v>0</v>
      </c>
      <c r="Q423" s="449"/>
      <c r="R423" s="351">
        <f t="shared" si="26"/>
        <v>2052</v>
      </c>
      <c r="S423" s="368">
        <f t="shared" si="28"/>
        <v>55701</v>
      </c>
      <c r="T423" s="368"/>
      <c r="U423" s="359">
        <f>IFERROR(IF(-SUM(U$33:U422)+U$16&lt;0.000001,0,IF($C423&gt;='H-32A-WP06 - Debt Service'!R$25,'H-32A-WP06 - Debt Service'!R$28/12,0)),"-")</f>
        <v>0</v>
      </c>
      <c r="V423" s="359">
        <f>IFERROR(IF(-SUM(V$21:V422)+V$16&lt;0.000001,0,IF($C423&gt;='H-32A-WP06 - Debt Service'!S$25,'H-32A-WP06 - Debt Service'!S$28/12,0)),"-")</f>
        <v>0</v>
      </c>
      <c r="W423" s="359">
        <f>IFERROR(IF(-SUM(W$21:W422)+W$16&lt;0.000001,0,IF($C423&gt;='H-32A-WP06 - Debt Service'!T$25,'H-32A-WP06 - Debt Service'!T$28/12,0)),"-")</f>
        <v>0</v>
      </c>
      <c r="X423" s="359">
        <f>IFERROR(IF(-SUM(X$21:X422)+X$16&lt;0.000001,0,IF($C423&gt;='H-32A-WP06 - Debt Service'!U$25,'H-32A-WP06 - Debt Service'!U$28/12,0)),"-")</f>
        <v>0</v>
      </c>
      <c r="Y423" s="359">
        <f>IFERROR(IF(-SUM(Y$21:Y422)+Y$16&lt;0.000001,0,IF($C423&gt;='H-32A-WP06 - Debt Service'!W$25,'H-32A-WP06 - Debt Service'!V$28/12,0)),"-")</f>
        <v>0</v>
      </c>
      <c r="Z423" s="359">
        <f>IFERROR(IF(-SUM(Z$21:Z422)+Z$16&lt;0.000001,0,IF($C423&gt;='H-32A-WP06 - Debt Service'!W$25,'H-32A-WP06 - Debt Service'!W$28/12,0)),"-")</f>
        <v>0</v>
      </c>
      <c r="AA423" s="359">
        <f>IFERROR(IF(-SUM(AA$21:AA422)+AA$16&lt;0.000001,0,IF($C423&gt;='H-32A-WP06 - Debt Service'!Y$25,'H-32A-WP06 - Debt Service'!X$28/12,0)),"-")</f>
        <v>0</v>
      </c>
      <c r="AB423" s="359">
        <f>IFERROR(IF(-SUM(AB$21:AB422)+AB$16&lt;0.000001,0,IF($C423&gt;='H-32A-WP06 - Debt Service'!Y$25,'H-32A-WP06 - Debt Service'!Y$28/12,0)),"-")</f>
        <v>0</v>
      </c>
      <c r="AC423" s="359">
        <f>IFERROR(IF(-SUM(AC$21:AC422)+AC$16&lt;0.000001,0,IF($C423&gt;='H-32A-WP06 - Debt Service'!Z$25,'H-32A-WP06 - Debt Service'!Z$28/12,0)),"-")</f>
        <v>0</v>
      </c>
      <c r="AD423" s="359">
        <f>IFERROR(IF(-SUM(AD$21:AD422)+AD$16&lt;0.000001,0,IF($C423&gt;='H-32A-WP06 - Debt Service'!AB$25,'H-32A-WP06 - Debt Service'!AA$28/12,0)),"-")</f>
        <v>0</v>
      </c>
      <c r="AE423" s="359">
        <f>IFERROR(IF(-SUM(AE$21:AE422)+AE$16&lt;0.000001,0,IF($C423&gt;='H-32A-WP06 - Debt Service'!AC$25,'H-32A-WP06 - Debt Service'!AB$28/12,0)),"-")</f>
        <v>0</v>
      </c>
      <c r="AF423" s="359">
        <f>IFERROR(IF(-SUM(AF$21:AF422)+AF$16&lt;0.000001,0,IF($C423&gt;='H-32A-WP06 - Debt Service'!AD$25,'H-32A-WP06 - Debt Service'!AC$28/12,0)),"-")</f>
        <v>0</v>
      </c>
    </row>
    <row r="424" spans="2:32">
      <c r="B424" s="351">
        <f t="shared" si="25"/>
        <v>2052</v>
      </c>
      <c r="C424" s="368">
        <f t="shared" si="27"/>
        <v>55732</v>
      </c>
      <c r="D424" s="368"/>
      <c r="E424" s="359">
        <f>IFERROR(IF(-SUM(E$33:E423)+E$16&lt;0.000001,0,IF($C424&gt;='H-32A-WP06 - Debt Service'!C$25,'H-32A-WP06 - Debt Service'!C$28/12,0)),"-")</f>
        <v>0</v>
      </c>
      <c r="F424" s="359">
        <f>IFERROR(IF(-SUM(F$33:F423)+F$16&lt;0.000001,0,IF($C424&gt;='H-32A-WP06 - Debt Service'!D$25,'H-32A-WP06 - Debt Service'!D$28/12,0)),"-")</f>
        <v>0</v>
      </c>
      <c r="G424" s="359">
        <f>IFERROR(IF(-SUM(G$33:G423)+G$16&lt;0.000001,0,IF($C424&gt;='H-32A-WP06 - Debt Service'!E$25,'H-32A-WP06 - Debt Service'!E$28/12,0)),"-")</f>
        <v>0</v>
      </c>
      <c r="H424" s="359">
        <f>IFERROR(IF(-SUM(H$21:H423)+H$16&lt;0.000001,0,IF($C424&gt;='H-32A-WP06 - Debt Service'!F$25,'H-32A-WP06 - Debt Service'!F$28/12,0)),"-")</f>
        <v>0</v>
      </c>
      <c r="I424" s="359">
        <f>IFERROR(IF(-SUM(I$21:I423)+I$16&lt;0.000001,0,IF($C424&gt;='H-32A-WP06 - Debt Service'!G$25,'H-32A-WP06 - Debt Service'!G$28/12,0)),"-")</f>
        <v>0</v>
      </c>
      <c r="J424" s="359">
        <f>IFERROR(IF(-SUM(J$21:J423)+J$16&lt;0.000001,0,IF($C424&gt;='H-32A-WP06 - Debt Service'!H$25,'H-32A-WP06 - Debt Service'!H$28/12,0)),"-")</f>
        <v>0</v>
      </c>
      <c r="K424" s="359">
        <f>IFERROR(IF(-SUM(K$21:K423)+K$16&lt;0.000001,0,IF($C424&gt;='H-32A-WP06 - Debt Service'!I$25,'H-32A-WP06 - Debt Service'!I$28/12,0)),"-")</f>
        <v>0</v>
      </c>
      <c r="L424" s="359">
        <f>IFERROR(IF(-SUM(L$21:L423)+L$16&lt;0.000001,0,IF($C424&gt;='H-32A-WP06 - Debt Service'!J$25,'H-32A-WP06 - Debt Service'!J$28/12,0)),"-")</f>
        <v>0</v>
      </c>
      <c r="M424" s="359">
        <f>IFERROR(IF(-SUM(M$21:M423)+M$16&lt;0.000001,0,IF($C424&gt;='H-32A-WP06 - Debt Service'!K$25,'H-32A-WP06 - Debt Service'!K$28/12,0)),"-")</f>
        <v>0</v>
      </c>
      <c r="N424" s="359">
        <f>IFERROR(IF(-SUM(N$21:N423)+N$16&lt;0.000001,0,IF($C424&gt;='H-32A-WP06 - Debt Service'!L$25,'H-32A-WP06 - Debt Service'!L$28/12,0)),"-")</f>
        <v>0</v>
      </c>
      <c r="O424" s="359">
        <f>IFERROR(IF(-SUM(O$21:O423)+O$16&lt;0.000001,0,IF($C424&gt;='H-32A-WP06 - Debt Service'!M$25,'H-32A-WP06 - Debt Service'!M$28/12,0)),"-")</f>
        <v>0</v>
      </c>
      <c r="P424" s="359">
        <f>IFERROR(IF(-SUM(P$21:P423)+P$16&lt;0.000001,0,IF($C424&gt;='H-32A-WP06 - Debt Service'!N$25,'H-32A-WP06 - Debt Service'!N$28/12,0)),"-")</f>
        <v>0</v>
      </c>
      <c r="Q424" s="449"/>
      <c r="R424" s="351">
        <f t="shared" si="26"/>
        <v>2052</v>
      </c>
      <c r="S424" s="368">
        <f t="shared" si="28"/>
        <v>55732</v>
      </c>
      <c r="T424" s="368"/>
      <c r="U424" s="359">
        <f>IFERROR(IF(-SUM(U$33:U423)+U$16&lt;0.000001,0,IF($C424&gt;='H-32A-WP06 - Debt Service'!R$25,'H-32A-WP06 - Debt Service'!R$28/12,0)),"-")</f>
        <v>0</v>
      </c>
      <c r="V424" s="359">
        <f>IFERROR(IF(-SUM(V$21:V423)+V$16&lt;0.000001,0,IF($C424&gt;='H-32A-WP06 - Debt Service'!S$25,'H-32A-WP06 - Debt Service'!S$28/12,0)),"-")</f>
        <v>0</v>
      </c>
      <c r="W424" s="359">
        <f>IFERROR(IF(-SUM(W$21:W423)+W$16&lt;0.000001,0,IF($C424&gt;='H-32A-WP06 - Debt Service'!T$25,'H-32A-WP06 - Debt Service'!T$28/12,0)),"-")</f>
        <v>0</v>
      </c>
      <c r="X424" s="359">
        <f>IFERROR(IF(-SUM(X$21:X423)+X$16&lt;0.000001,0,IF($C424&gt;='H-32A-WP06 - Debt Service'!U$25,'H-32A-WP06 - Debt Service'!U$28/12,0)),"-")</f>
        <v>0</v>
      </c>
      <c r="Y424" s="359">
        <f>IFERROR(IF(-SUM(Y$21:Y423)+Y$16&lt;0.000001,0,IF($C424&gt;='H-32A-WP06 - Debt Service'!W$25,'H-32A-WP06 - Debt Service'!V$28/12,0)),"-")</f>
        <v>0</v>
      </c>
      <c r="Z424" s="359">
        <f>IFERROR(IF(-SUM(Z$21:Z423)+Z$16&lt;0.000001,0,IF($C424&gt;='H-32A-WP06 - Debt Service'!W$25,'H-32A-WP06 - Debt Service'!W$28/12,0)),"-")</f>
        <v>0</v>
      </c>
      <c r="AA424" s="359">
        <f>IFERROR(IF(-SUM(AA$21:AA423)+AA$16&lt;0.000001,0,IF($C424&gt;='H-32A-WP06 - Debt Service'!Y$25,'H-32A-WP06 - Debt Service'!X$28/12,0)),"-")</f>
        <v>0</v>
      </c>
      <c r="AB424" s="359">
        <f>IFERROR(IF(-SUM(AB$21:AB423)+AB$16&lt;0.000001,0,IF($C424&gt;='H-32A-WP06 - Debt Service'!Y$25,'H-32A-WP06 - Debt Service'!Y$28/12,0)),"-")</f>
        <v>0</v>
      </c>
      <c r="AC424" s="359">
        <f>IFERROR(IF(-SUM(AC$21:AC423)+AC$16&lt;0.000001,0,IF($C424&gt;='H-32A-WP06 - Debt Service'!Z$25,'H-32A-WP06 - Debt Service'!Z$28/12,0)),"-")</f>
        <v>0</v>
      </c>
      <c r="AD424" s="359">
        <f>IFERROR(IF(-SUM(AD$21:AD423)+AD$16&lt;0.000001,0,IF($C424&gt;='H-32A-WP06 - Debt Service'!AB$25,'H-32A-WP06 - Debt Service'!AA$28/12,0)),"-")</f>
        <v>0</v>
      </c>
      <c r="AE424" s="359">
        <f>IFERROR(IF(-SUM(AE$21:AE423)+AE$16&lt;0.000001,0,IF($C424&gt;='H-32A-WP06 - Debt Service'!AC$25,'H-32A-WP06 - Debt Service'!AB$28/12,0)),"-")</f>
        <v>0</v>
      </c>
      <c r="AF424" s="359">
        <f>IFERROR(IF(-SUM(AF$21:AF423)+AF$16&lt;0.000001,0,IF($C424&gt;='H-32A-WP06 - Debt Service'!AD$25,'H-32A-WP06 - Debt Service'!AC$28/12,0)),"-")</f>
        <v>0</v>
      </c>
    </row>
    <row r="425" spans="2:32">
      <c r="B425" s="351">
        <f t="shared" si="25"/>
        <v>2052</v>
      </c>
      <c r="C425" s="368">
        <f t="shared" si="27"/>
        <v>55763</v>
      </c>
      <c r="D425" s="368"/>
      <c r="E425" s="359">
        <f>IFERROR(IF(-SUM(E$33:E424)+E$16&lt;0.000001,0,IF($C425&gt;='H-32A-WP06 - Debt Service'!C$25,'H-32A-WP06 - Debt Service'!C$28/12,0)),"-")</f>
        <v>0</v>
      </c>
      <c r="F425" s="359">
        <f>IFERROR(IF(-SUM(F$33:F424)+F$16&lt;0.000001,0,IF($C425&gt;='H-32A-WP06 - Debt Service'!D$25,'H-32A-WP06 - Debt Service'!D$28/12,0)),"-")</f>
        <v>0</v>
      </c>
      <c r="G425" s="359">
        <f>IFERROR(IF(-SUM(G$33:G424)+G$16&lt;0.000001,0,IF($C425&gt;='H-32A-WP06 - Debt Service'!E$25,'H-32A-WP06 - Debt Service'!E$28/12,0)),"-")</f>
        <v>0</v>
      </c>
      <c r="H425" s="359">
        <f>IFERROR(IF(-SUM(H$21:H424)+H$16&lt;0.000001,0,IF($C425&gt;='H-32A-WP06 - Debt Service'!F$25,'H-32A-WP06 - Debt Service'!F$28/12,0)),"-")</f>
        <v>0</v>
      </c>
      <c r="I425" s="359">
        <f>IFERROR(IF(-SUM(I$21:I424)+I$16&lt;0.000001,0,IF($C425&gt;='H-32A-WP06 - Debt Service'!G$25,'H-32A-WP06 - Debt Service'!G$28/12,0)),"-")</f>
        <v>0</v>
      </c>
      <c r="J425" s="359">
        <f>IFERROR(IF(-SUM(J$21:J424)+J$16&lt;0.000001,0,IF($C425&gt;='H-32A-WP06 - Debt Service'!H$25,'H-32A-WP06 - Debt Service'!H$28/12,0)),"-")</f>
        <v>0</v>
      </c>
      <c r="K425" s="359">
        <f>IFERROR(IF(-SUM(K$21:K424)+K$16&lt;0.000001,0,IF($C425&gt;='H-32A-WP06 - Debt Service'!I$25,'H-32A-WP06 - Debt Service'!I$28/12,0)),"-")</f>
        <v>0</v>
      </c>
      <c r="L425" s="359">
        <f>IFERROR(IF(-SUM(L$21:L424)+L$16&lt;0.000001,0,IF($C425&gt;='H-32A-WP06 - Debt Service'!J$25,'H-32A-WP06 - Debt Service'!J$28/12,0)),"-")</f>
        <v>0</v>
      </c>
      <c r="M425" s="359">
        <f>IFERROR(IF(-SUM(M$21:M424)+M$16&lt;0.000001,0,IF($C425&gt;='H-32A-WP06 - Debt Service'!K$25,'H-32A-WP06 - Debt Service'!K$28/12,0)),"-")</f>
        <v>0</v>
      </c>
      <c r="N425" s="359">
        <f>IFERROR(IF(-SUM(N$21:N424)+N$16&lt;0.000001,0,IF($C425&gt;='H-32A-WP06 - Debt Service'!L$25,'H-32A-WP06 - Debt Service'!L$28/12,0)),"-")</f>
        <v>0</v>
      </c>
      <c r="O425" s="359">
        <f>IFERROR(IF(-SUM(O$21:O424)+O$16&lt;0.000001,0,IF($C425&gt;='H-32A-WP06 - Debt Service'!M$25,'H-32A-WP06 - Debt Service'!M$28/12,0)),"-")</f>
        <v>0</v>
      </c>
      <c r="P425" s="359">
        <f>IFERROR(IF(-SUM(P$21:P424)+P$16&lt;0.000001,0,IF($C425&gt;='H-32A-WP06 - Debt Service'!N$25,'H-32A-WP06 - Debt Service'!N$28/12,0)),"-")</f>
        <v>0</v>
      </c>
      <c r="Q425" s="449"/>
      <c r="R425" s="351">
        <f t="shared" si="26"/>
        <v>2052</v>
      </c>
      <c r="S425" s="368">
        <f t="shared" si="28"/>
        <v>55763</v>
      </c>
      <c r="T425" s="368"/>
      <c r="U425" s="359">
        <f>IFERROR(IF(-SUM(U$33:U424)+U$16&lt;0.000001,0,IF($C425&gt;='H-32A-WP06 - Debt Service'!R$25,'H-32A-WP06 - Debt Service'!R$28/12,0)),"-")</f>
        <v>0</v>
      </c>
      <c r="V425" s="359">
        <f>IFERROR(IF(-SUM(V$21:V424)+V$16&lt;0.000001,0,IF($C425&gt;='H-32A-WP06 - Debt Service'!S$25,'H-32A-WP06 - Debt Service'!S$28/12,0)),"-")</f>
        <v>0</v>
      </c>
      <c r="W425" s="359">
        <f>IFERROR(IF(-SUM(W$21:W424)+W$16&lt;0.000001,0,IF($C425&gt;='H-32A-WP06 - Debt Service'!T$25,'H-32A-WP06 - Debt Service'!T$28/12,0)),"-")</f>
        <v>0</v>
      </c>
      <c r="X425" s="359">
        <f>IFERROR(IF(-SUM(X$21:X424)+X$16&lt;0.000001,0,IF($C425&gt;='H-32A-WP06 - Debt Service'!U$25,'H-32A-WP06 - Debt Service'!U$28/12,0)),"-")</f>
        <v>0</v>
      </c>
      <c r="Y425" s="359">
        <f>IFERROR(IF(-SUM(Y$21:Y424)+Y$16&lt;0.000001,0,IF($C425&gt;='H-32A-WP06 - Debt Service'!W$25,'H-32A-WP06 - Debt Service'!V$28/12,0)),"-")</f>
        <v>0</v>
      </c>
      <c r="Z425" s="359">
        <f>IFERROR(IF(-SUM(Z$21:Z424)+Z$16&lt;0.000001,0,IF($C425&gt;='H-32A-WP06 - Debt Service'!W$25,'H-32A-WP06 - Debt Service'!W$28/12,0)),"-")</f>
        <v>0</v>
      </c>
      <c r="AA425" s="359">
        <f>IFERROR(IF(-SUM(AA$21:AA424)+AA$16&lt;0.000001,0,IF($C425&gt;='H-32A-WP06 - Debt Service'!Y$25,'H-32A-WP06 - Debt Service'!X$28/12,0)),"-")</f>
        <v>0</v>
      </c>
      <c r="AB425" s="359">
        <f>IFERROR(IF(-SUM(AB$21:AB424)+AB$16&lt;0.000001,0,IF($C425&gt;='H-32A-WP06 - Debt Service'!Y$25,'H-32A-WP06 - Debt Service'!Y$28/12,0)),"-")</f>
        <v>0</v>
      </c>
      <c r="AC425" s="359">
        <f>IFERROR(IF(-SUM(AC$21:AC424)+AC$16&lt;0.000001,0,IF($C425&gt;='H-32A-WP06 - Debt Service'!Z$25,'H-32A-WP06 - Debt Service'!Z$28/12,0)),"-")</f>
        <v>0</v>
      </c>
      <c r="AD425" s="359">
        <f>IFERROR(IF(-SUM(AD$21:AD424)+AD$16&lt;0.000001,0,IF($C425&gt;='H-32A-WP06 - Debt Service'!AB$25,'H-32A-WP06 - Debt Service'!AA$28/12,0)),"-")</f>
        <v>0</v>
      </c>
      <c r="AE425" s="359">
        <f>IFERROR(IF(-SUM(AE$21:AE424)+AE$16&lt;0.000001,0,IF($C425&gt;='H-32A-WP06 - Debt Service'!AC$25,'H-32A-WP06 - Debt Service'!AB$28/12,0)),"-")</f>
        <v>0</v>
      </c>
      <c r="AF425" s="359">
        <f>IFERROR(IF(-SUM(AF$21:AF424)+AF$16&lt;0.000001,0,IF($C425&gt;='H-32A-WP06 - Debt Service'!AD$25,'H-32A-WP06 - Debt Service'!AC$28/12,0)),"-")</f>
        <v>0</v>
      </c>
    </row>
    <row r="426" spans="2:32">
      <c r="B426" s="351">
        <f t="shared" si="25"/>
        <v>2052</v>
      </c>
      <c r="C426" s="368">
        <f t="shared" si="27"/>
        <v>55793</v>
      </c>
      <c r="D426" s="368"/>
      <c r="E426" s="359">
        <f>IFERROR(IF(-SUM(E$33:E425)+E$16&lt;0.000001,0,IF($C426&gt;='H-32A-WP06 - Debt Service'!C$25,'H-32A-WP06 - Debt Service'!C$28/12,0)),"-")</f>
        <v>0</v>
      </c>
      <c r="F426" s="359">
        <f>IFERROR(IF(-SUM(F$33:F425)+F$16&lt;0.000001,0,IF($C426&gt;='H-32A-WP06 - Debt Service'!D$25,'H-32A-WP06 - Debt Service'!D$28/12,0)),"-")</f>
        <v>0</v>
      </c>
      <c r="G426" s="359">
        <f>IFERROR(IF(-SUM(G$33:G425)+G$16&lt;0.000001,0,IF($C426&gt;='H-32A-WP06 - Debt Service'!E$25,'H-32A-WP06 - Debt Service'!E$28/12,0)),"-")</f>
        <v>0</v>
      </c>
      <c r="H426" s="359">
        <f>IFERROR(IF(-SUM(H$21:H425)+H$16&lt;0.000001,0,IF($C426&gt;='H-32A-WP06 - Debt Service'!F$25,'H-32A-WP06 - Debt Service'!F$28/12,0)),"-")</f>
        <v>0</v>
      </c>
      <c r="I426" s="359">
        <f>IFERROR(IF(-SUM(I$21:I425)+I$16&lt;0.000001,0,IF($C426&gt;='H-32A-WP06 - Debt Service'!G$25,'H-32A-WP06 - Debt Service'!G$28/12,0)),"-")</f>
        <v>0</v>
      </c>
      <c r="J426" s="359">
        <f>IFERROR(IF(-SUM(J$21:J425)+J$16&lt;0.000001,0,IF($C426&gt;='H-32A-WP06 - Debt Service'!H$25,'H-32A-WP06 - Debt Service'!H$28/12,0)),"-")</f>
        <v>0</v>
      </c>
      <c r="K426" s="359">
        <f>IFERROR(IF(-SUM(K$21:K425)+K$16&lt;0.000001,0,IF($C426&gt;='H-32A-WP06 - Debt Service'!I$25,'H-32A-WP06 - Debt Service'!I$28/12,0)),"-")</f>
        <v>0</v>
      </c>
      <c r="L426" s="359">
        <f>IFERROR(IF(-SUM(L$21:L425)+L$16&lt;0.000001,0,IF($C426&gt;='H-32A-WP06 - Debt Service'!J$25,'H-32A-WP06 - Debt Service'!J$28/12,0)),"-")</f>
        <v>0</v>
      </c>
      <c r="M426" s="359">
        <f>IFERROR(IF(-SUM(M$21:M425)+M$16&lt;0.000001,0,IF($C426&gt;='H-32A-WP06 - Debt Service'!K$25,'H-32A-WP06 - Debt Service'!K$28/12,0)),"-")</f>
        <v>0</v>
      </c>
      <c r="N426" s="359">
        <f>IFERROR(IF(-SUM(N$21:N425)+N$16&lt;0.000001,0,IF($C426&gt;='H-32A-WP06 - Debt Service'!L$25,'H-32A-WP06 - Debt Service'!L$28/12,0)),"-")</f>
        <v>0</v>
      </c>
      <c r="O426" s="359">
        <f>IFERROR(IF(-SUM(O$21:O425)+O$16&lt;0.000001,0,IF($C426&gt;='H-32A-WP06 - Debt Service'!M$25,'H-32A-WP06 - Debt Service'!M$28/12,0)),"-")</f>
        <v>0</v>
      </c>
      <c r="P426" s="359">
        <f>IFERROR(IF(-SUM(P$21:P425)+P$16&lt;0.000001,0,IF($C426&gt;='H-32A-WP06 - Debt Service'!N$25,'H-32A-WP06 - Debt Service'!N$28/12,0)),"-")</f>
        <v>0</v>
      </c>
      <c r="Q426" s="449"/>
      <c r="R426" s="351">
        <f t="shared" si="26"/>
        <v>2052</v>
      </c>
      <c r="S426" s="368">
        <f t="shared" si="28"/>
        <v>55793</v>
      </c>
      <c r="T426" s="368"/>
      <c r="U426" s="359">
        <f>IFERROR(IF(-SUM(U$33:U425)+U$16&lt;0.000001,0,IF($C426&gt;='H-32A-WP06 - Debt Service'!R$25,'H-32A-WP06 - Debt Service'!R$28/12,0)),"-")</f>
        <v>0</v>
      </c>
      <c r="V426" s="359">
        <f>IFERROR(IF(-SUM(V$21:V425)+V$16&lt;0.000001,0,IF($C426&gt;='H-32A-WP06 - Debt Service'!S$25,'H-32A-WP06 - Debt Service'!S$28/12,0)),"-")</f>
        <v>0</v>
      </c>
      <c r="W426" s="359">
        <f>IFERROR(IF(-SUM(W$21:W425)+W$16&lt;0.000001,0,IF($C426&gt;='H-32A-WP06 - Debt Service'!T$25,'H-32A-WP06 - Debt Service'!T$28/12,0)),"-")</f>
        <v>0</v>
      </c>
      <c r="X426" s="359">
        <f>IFERROR(IF(-SUM(X$21:X425)+X$16&lt;0.000001,0,IF($C426&gt;='H-32A-WP06 - Debt Service'!U$25,'H-32A-WP06 - Debt Service'!U$28/12,0)),"-")</f>
        <v>0</v>
      </c>
      <c r="Y426" s="359">
        <f>IFERROR(IF(-SUM(Y$21:Y425)+Y$16&lt;0.000001,0,IF($C426&gt;='H-32A-WP06 - Debt Service'!W$25,'H-32A-WP06 - Debt Service'!V$28/12,0)),"-")</f>
        <v>0</v>
      </c>
      <c r="Z426" s="359">
        <f>IFERROR(IF(-SUM(Z$21:Z425)+Z$16&lt;0.000001,0,IF($C426&gt;='H-32A-WP06 - Debt Service'!W$25,'H-32A-WP06 - Debt Service'!W$28/12,0)),"-")</f>
        <v>0</v>
      </c>
      <c r="AA426" s="359">
        <f>IFERROR(IF(-SUM(AA$21:AA425)+AA$16&lt;0.000001,0,IF($C426&gt;='H-32A-WP06 - Debt Service'!Y$25,'H-32A-WP06 - Debt Service'!X$28/12,0)),"-")</f>
        <v>0</v>
      </c>
      <c r="AB426" s="359">
        <f>IFERROR(IF(-SUM(AB$21:AB425)+AB$16&lt;0.000001,0,IF($C426&gt;='H-32A-WP06 - Debt Service'!Y$25,'H-32A-WP06 - Debt Service'!Y$28/12,0)),"-")</f>
        <v>0</v>
      </c>
      <c r="AC426" s="359">
        <f>IFERROR(IF(-SUM(AC$21:AC425)+AC$16&lt;0.000001,0,IF($C426&gt;='H-32A-WP06 - Debt Service'!Z$25,'H-32A-WP06 - Debt Service'!Z$28/12,0)),"-")</f>
        <v>0</v>
      </c>
      <c r="AD426" s="359">
        <f>IFERROR(IF(-SUM(AD$21:AD425)+AD$16&lt;0.000001,0,IF($C426&gt;='H-32A-WP06 - Debt Service'!AB$25,'H-32A-WP06 - Debt Service'!AA$28/12,0)),"-")</f>
        <v>0</v>
      </c>
      <c r="AE426" s="359">
        <f>IFERROR(IF(-SUM(AE$21:AE425)+AE$16&lt;0.000001,0,IF($C426&gt;='H-32A-WP06 - Debt Service'!AC$25,'H-32A-WP06 - Debt Service'!AB$28/12,0)),"-")</f>
        <v>0</v>
      </c>
      <c r="AF426" s="359">
        <f>IFERROR(IF(-SUM(AF$21:AF425)+AF$16&lt;0.000001,0,IF($C426&gt;='H-32A-WP06 - Debt Service'!AD$25,'H-32A-WP06 - Debt Service'!AC$28/12,0)),"-")</f>
        <v>0</v>
      </c>
    </row>
    <row r="427" spans="2:32">
      <c r="B427" s="351">
        <f t="shared" si="25"/>
        <v>2052</v>
      </c>
      <c r="C427" s="368">
        <f t="shared" si="27"/>
        <v>55824</v>
      </c>
      <c r="D427" s="368"/>
      <c r="E427" s="359">
        <f>IFERROR(IF(-SUM(E$33:E426)+E$16&lt;0.000001,0,IF($C427&gt;='H-32A-WP06 - Debt Service'!C$25,'H-32A-WP06 - Debt Service'!C$28/12,0)),"-")</f>
        <v>0</v>
      </c>
      <c r="F427" s="359">
        <f>IFERROR(IF(-SUM(F$33:F426)+F$16&lt;0.000001,0,IF($C427&gt;='H-32A-WP06 - Debt Service'!D$25,'H-32A-WP06 - Debt Service'!D$28/12,0)),"-")</f>
        <v>0</v>
      </c>
      <c r="G427" s="359">
        <f>IFERROR(IF(-SUM(G$33:G426)+G$16&lt;0.000001,0,IF($C427&gt;='H-32A-WP06 - Debt Service'!E$25,'H-32A-WP06 - Debt Service'!E$28/12,0)),"-")</f>
        <v>0</v>
      </c>
      <c r="H427" s="359">
        <f>IFERROR(IF(-SUM(H$21:H426)+H$16&lt;0.000001,0,IF($C427&gt;='H-32A-WP06 - Debt Service'!F$25,'H-32A-WP06 - Debt Service'!F$28/12,0)),"-")</f>
        <v>0</v>
      </c>
      <c r="I427" s="359">
        <f>IFERROR(IF(-SUM(I$21:I426)+I$16&lt;0.000001,0,IF($C427&gt;='H-32A-WP06 - Debt Service'!G$25,'H-32A-WP06 - Debt Service'!G$28/12,0)),"-")</f>
        <v>0</v>
      </c>
      <c r="J427" s="359">
        <f>IFERROR(IF(-SUM(J$21:J426)+J$16&lt;0.000001,0,IF($C427&gt;='H-32A-WP06 - Debt Service'!H$25,'H-32A-WP06 - Debt Service'!H$28/12,0)),"-")</f>
        <v>0</v>
      </c>
      <c r="K427" s="359">
        <f>IFERROR(IF(-SUM(K$21:K426)+K$16&lt;0.000001,0,IF($C427&gt;='H-32A-WP06 - Debt Service'!I$25,'H-32A-WP06 - Debt Service'!I$28/12,0)),"-")</f>
        <v>0</v>
      </c>
      <c r="L427" s="359">
        <f>IFERROR(IF(-SUM(L$21:L426)+L$16&lt;0.000001,0,IF($C427&gt;='H-32A-WP06 - Debt Service'!J$25,'H-32A-WP06 - Debt Service'!J$28/12,0)),"-")</f>
        <v>0</v>
      </c>
      <c r="M427" s="359">
        <f>IFERROR(IF(-SUM(M$21:M426)+M$16&lt;0.000001,0,IF($C427&gt;='H-32A-WP06 - Debt Service'!K$25,'H-32A-WP06 - Debt Service'!K$28/12,0)),"-")</f>
        <v>0</v>
      </c>
      <c r="N427" s="359">
        <f>IFERROR(IF(-SUM(N$21:N426)+N$16&lt;0.000001,0,IF($C427&gt;='H-32A-WP06 - Debt Service'!L$25,'H-32A-WP06 - Debt Service'!L$28/12,0)),"-")</f>
        <v>0</v>
      </c>
      <c r="O427" s="359">
        <f>IFERROR(IF(-SUM(O$21:O426)+O$16&lt;0.000001,0,IF($C427&gt;='H-32A-WP06 - Debt Service'!M$25,'H-32A-WP06 - Debt Service'!M$28/12,0)),"-")</f>
        <v>0</v>
      </c>
      <c r="P427" s="359">
        <f>IFERROR(IF(-SUM(P$21:P426)+P$16&lt;0.000001,0,IF($C427&gt;='H-32A-WP06 - Debt Service'!N$25,'H-32A-WP06 - Debt Service'!N$28/12,0)),"-")</f>
        <v>0</v>
      </c>
      <c r="Q427" s="449"/>
      <c r="R427" s="351">
        <f t="shared" si="26"/>
        <v>2052</v>
      </c>
      <c r="S427" s="368">
        <f t="shared" si="28"/>
        <v>55824</v>
      </c>
      <c r="T427" s="368"/>
      <c r="U427" s="359">
        <f>IFERROR(IF(-SUM(U$33:U426)+U$16&lt;0.000001,0,IF($C427&gt;='H-32A-WP06 - Debt Service'!R$25,'H-32A-WP06 - Debt Service'!R$28/12,0)),"-")</f>
        <v>0</v>
      </c>
      <c r="V427" s="359">
        <f>IFERROR(IF(-SUM(V$21:V426)+V$16&lt;0.000001,0,IF($C427&gt;='H-32A-WP06 - Debt Service'!S$25,'H-32A-WP06 - Debt Service'!S$28/12,0)),"-")</f>
        <v>0</v>
      </c>
      <c r="W427" s="359">
        <f>IFERROR(IF(-SUM(W$21:W426)+W$16&lt;0.000001,0,IF($C427&gt;='H-32A-WP06 - Debt Service'!T$25,'H-32A-WP06 - Debt Service'!T$28/12,0)),"-")</f>
        <v>0</v>
      </c>
      <c r="X427" s="359">
        <f>IFERROR(IF(-SUM(X$21:X426)+X$16&lt;0.000001,0,IF($C427&gt;='H-32A-WP06 - Debt Service'!U$25,'H-32A-WP06 - Debt Service'!U$28/12,0)),"-")</f>
        <v>0</v>
      </c>
      <c r="Y427" s="359">
        <f>IFERROR(IF(-SUM(Y$21:Y426)+Y$16&lt;0.000001,0,IF($C427&gt;='H-32A-WP06 - Debt Service'!W$25,'H-32A-WP06 - Debt Service'!V$28/12,0)),"-")</f>
        <v>0</v>
      </c>
      <c r="Z427" s="359">
        <f>IFERROR(IF(-SUM(Z$21:Z426)+Z$16&lt;0.000001,0,IF($C427&gt;='H-32A-WP06 - Debt Service'!W$25,'H-32A-WP06 - Debt Service'!W$28/12,0)),"-")</f>
        <v>0</v>
      </c>
      <c r="AA427" s="359">
        <f>IFERROR(IF(-SUM(AA$21:AA426)+AA$16&lt;0.000001,0,IF($C427&gt;='H-32A-WP06 - Debt Service'!Y$25,'H-32A-WP06 - Debt Service'!X$28/12,0)),"-")</f>
        <v>0</v>
      </c>
      <c r="AB427" s="359">
        <f>IFERROR(IF(-SUM(AB$21:AB426)+AB$16&lt;0.000001,0,IF($C427&gt;='H-32A-WP06 - Debt Service'!Y$25,'H-32A-WP06 - Debt Service'!Y$28/12,0)),"-")</f>
        <v>0</v>
      </c>
      <c r="AC427" s="359">
        <f>IFERROR(IF(-SUM(AC$21:AC426)+AC$16&lt;0.000001,0,IF($C427&gt;='H-32A-WP06 - Debt Service'!Z$25,'H-32A-WP06 - Debt Service'!Z$28/12,0)),"-")</f>
        <v>0</v>
      </c>
      <c r="AD427" s="359">
        <f>IFERROR(IF(-SUM(AD$21:AD426)+AD$16&lt;0.000001,0,IF($C427&gt;='H-32A-WP06 - Debt Service'!AB$25,'H-32A-WP06 - Debt Service'!AA$28/12,0)),"-")</f>
        <v>0</v>
      </c>
      <c r="AE427" s="359">
        <f>IFERROR(IF(-SUM(AE$21:AE426)+AE$16&lt;0.000001,0,IF($C427&gt;='H-32A-WP06 - Debt Service'!AC$25,'H-32A-WP06 - Debt Service'!AB$28/12,0)),"-")</f>
        <v>0</v>
      </c>
      <c r="AF427" s="359">
        <f>IFERROR(IF(-SUM(AF$21:AF426)+AF$16&lt;0.000001,0,IF($C427&gt;='H-32A-WP06 - Debt Service'!AD$25,'H-32A-WP06 - Debt Service'!AC$28/12,0)),"-")</f>
        <v>0</v>
      </c>
    </row>
    <row r="428" spans="2:32">
      <c r="B428" s="351">
        <f t="shared" si="25"/>
        <v>2052</v>
      </c>
      <c r="C428" s="368">
        <f t="shared" si="27"/>
        <v>55854</v>
      </c>
      <c r="D428" s="368"/>
      <c r="E428" s="359">
        <f>IFERROR(IF(-SUM(E$33:E427)+E$16&lt;0.000001,0,IF($C428&gt;='H-32A-WP06 - Debt Service'!C$25,'H-32A-WP06 - Debt Service'!C$28/12,0)),"-")</f>
        <v>0</v>
      </c>
      <c r="F428" s="359">
        <f>IFERROR(IF(-SUM(F$33:F427)+F$16&lt;0.000001,0,IF($C428&gt;='H-32A-WP06 - Debt Service'!D$25,'H-32A-WP06 - Debt Service'!D$28/12,0)),"-")</f>
        <v>0</v>
      </c>
      <c r="G428" s="359">
        <f>IFERROR(IF(-SUM(G$33:G427)+G$16&lt;0.000001,0,IF($C428&gt;='H-32A-WP06 - Debt Service'!E$25,'H-32A-WP06 - Debt Service'!E$28/12,0)),"-")</f>
        <v>0</v>
      </c>
      <c r="H428" s="359">
        <f>IFERROR(IF(-SUM(H$21:H427)+H$16&lt;0.000001,0,IF($C428&gt;='H-32A-WP06 - Debt Service'!F$25,'H-32A-WP06 - Debt Service'!F$28/12,0)),"-")</f>
        <v>0</v>
      </c>
      <c r="I428" s="359">
        <f>IFERROR(IF(-SUM(I$21:I427)+I$16&lt;0.000001,0,IF($C428&gt;='H-32A-WP06 - Debt Service'!G$25,'H-32A-WP06 - Debt Service'!G$28/12,0)),"-")</f>
        <v>0</v>
      </c>
      <c r="J428" s="359">
        <f>IFERROR(IF(-SUM(J$21:J427)+J$16&lt;0.000001,0,IF($C428&gt;='H-32A-WP06 - Debt Service'!H$25,'H-32A-WP06 - Debt Service'!H$28/12,0)),"-")</f>
        <v>0</v>
      </c>
      <c r="K428" s="359">
        <f>IFERROR(IF(-SUM(K$21:K427)+K$16&lt;0.000001,0,IF($C428&gt;='H-32A-WP06 - Debt Service'!I$25,'H-32A-WP06 - Debt Service'!I$28/12,0)),"-")</f>
        <v>0</v>
      </c>
      <c r="L428" s="359">
        <f>IFERROR(IF(-SUM(L$21:L427)+L$16&lt;0.000001,0,IF($C428&gt;='H-32A-WP06 - Debt Service'!J$25,'H-32A-WP06 - Debt Service'!J$28/12,0)),"-")</f>
        <v>0</v>
      </c>
      <c r="M428" s="359">
        <f>IFERROR(IF(-SUM(M$21:M427)+M$16&lt;0.000001,0,IF($C428&gt;='H-32A-WP06 - Debt Service'!K$25,'H-32A-WP06 - Debt Service'!K$28/12,0)),"-")</f>
        <v>0</v>
      </c>
      <c r="N428" s="359">
        <f>IFERROR(IF(-SUM(N$21:N427)+N$16&lt;0.000001,0,IF($C428&gt;='H-32A-WP06 - Debt Service'!L$25,'H-32A-WP06 - Debt Service'!L$28/12,0)),"-")</f>
        <v>0</v>
      </c>
      <c r="O428" s="359">
        <f>IFERROR(IF(-SUM(O$21:O427)+O$16&lt;0.000001,0,IF($C428&gt;='H-32A-WP06 - Debt Service'!M$25,'H-32A-WP06 - Debt Service'!M$28/12,0)),"-")</f>
        <v>0</v>
      </c>
      <c r="P428" s="359">
        <f>IFERROR(IF(-SUM(P$21:P427)+P$16&lt;0.000001,0,IF($C428&gt;='H-32A-WP06 - Debt Service'!N$25,'H-32A-WP06 - Debt Service'!N$28/12,0)),"-")</f>
        <v>0</v>
      </c>
      <c r="Q428" s="449"/>
      <c r="R428" s="351">
        <f t="shared" si="26"/>
        <v>2052</v>
      </c>
      <c r="S428" s="368">
        <f t="shared" si="28"/>
        <v>55854</v>
      </c>
      <c r="T428" s="368"/>
      <c r="U428" s="359">
        <f>IFERROR(IF(-SUM(U$33:U427)+U$16&lt;0.000001,0,IF($C428&gt;='H-32A-WP06 - Debt Service'!R$25,'H-32A-WP06 - Debt Service'!R$28/12,0)),"-")</f>
        <v>0</v>
      </c>
      <c r="V428" s="359">
        <f>IFERROR(IF(-SUM(V$21:V427)+V$16&lt;0.000001,0,IF($C428&gt;='H-32A-WP06 - Debt Service'!S$25,'H-32A-WP06 - Debt Service'!S$28/12,0)),"-")</f>
        <v>0</v>
      </c>
      <c r="W428" s="359">
        <f>IFERROR(IF(-SUM(W$21:W427)+W$16&lt;0.000001,0,IF($C428&gt;='H-32A-WP06 - Debt Service'!T$25,'H-32A-WP06 - Debt Service'!T$28/12,0)),"-")</f>
        <v>0</v>
      </c>
      <c r="X428" s="359">
        <f>IFERROR(IF(-SUM(X$21:X427)+X$16&lt;0.000001,0,IF($C428&gt;='H-32A-WP06 - Debt Service'!U$25,'H-32A-WP06 - Debt Service'!U$28/12,0)),"-")</f>
        <v>0</v>
      </c>
      <c r="Y428" s="359">
        <f>IFERROR(IF(-SUM(Y$21:Y427)+Y$16&lt;0.000001,0,IF($C428&gt;='H-32A-WP06 - Debt Service'!W$25,'H-32A-WP06 - Debt Service'!V$28/12,0)),"-")</f>
        <v>0</v>
      </c>
      <c r="Z428" s="359">
        <f>IFERROR(IF(-SUM(Z$21:Z427)+Z$16&lt;0.000001,0,IF($C428&gt;='H-32A-WP06 - Debt Service'!W$25,'H-32A-WP06 - Debt Service'!W$28/12,0)),"-")</f>
        <v>0</v>
      </c>
      <c r="AA428" s="359">
        <f>IFERROR(IF(-SUM(AA$21:AA427)+AA$16&lt;0.000001,0,IF($C428&gt;='H-32A-WP06 - Debt Service'!Y$25,'H-32A-WP06 - Debt Service'!X$28/12,0)),"-")</f>
        <v>0</v>
      </c>
      <c r="AB428" s="359">
        <f>IFERROR(IF(-SUM(AB$21:AB427)+AB$16&lt;0.000001,0,IF($C428&gt;='H-32A-WP06 - Debt Service'!Y$25,'H-32A-WP06 - Debt Service'!Y$28/12,0)),"-")</f>
        <v>0</v>
      </c>
      <c r="AC428" s="359">
        <f>IFERROR(IF(-SUM(AC$21:AC427)+AC$16&lt;0.000001,0,IF($C428&gt;='H-32A-WP06 - Debt Service'!Z$25,'H-32A-WP06 - Debt Service'!Z$28/12,0)),"-")</f>
        <v>0</v>
      </c>
      <c r="AD428" s="359">
        <f>IFERROR(IF(-SUM(AD$21:AD427)+AD$16&lt;0.000001,0,IF($C428&gt;='H-32A-WP06 - Debt Service'!AB$25,'H-32A-WP06 - Debt Service'!AA$28/12,0)),"-")</f>
        <v>0</v>
      </c>
      <c r="AE428" s="359">
        <f>IFERROR(IF(-SUM(AE$21:AE427)+AE$16&lt;0.000001,0,IF($C428&gt;='H-32A-WP06 - Debt Service'!AC$25,'H-32A-WP06 - Debt Service'!AB$28/12,0)),"-")</f>
        <v>0</v>
      </c>
      <c r="AF428" s="359">
        <f>IFERROR(IF(-SUM(AF$21:AF427)+AF$16&lt;0.000001,0,IF($C428&gt;='H-32A-WP06 - Debt Service'!AD$25,'H-32A-WP06 - Debt Service'!AC$28/12,0)),"-")</f>
        <v>0</v>
      </c>
    </row>
    <row r="429" spans="2:32">
      <c r="B429" s="351">
        <f t="shared" si="25"/>
        <v>2053</v>
      </c>
      <c r="C429" s="368">
        <f t="shared" si="27"/>
        <v>55885</v>
      </c>
      <c r="D429" s="368"/>
      <c r="E429" s="359">
        <f>IFERROR(IF(-SUM(E$33:E428)+E$16&lt;0.000001,0,IF($C429&gt;='H-32A-WP06 - Debt Service'!C$25,'H-32A-WP06 - Debt Service'!C$28/12,0)),"-")</f>
        <v>0</v>
      </c>
      <c r="F429" s="359">
        <f>IFERROR(IF(-SUM(F$33:F428)+F$16&lt;0.000001,0,IF($C429&gt;='H-32A-WP06 - Debt Service'!D$25,'H-32A-WP06 - Debt Service'!D$28/12,0)),"-")</f>
        <v>0</v>
      </c>
      <c r="G429" s="359">
        <f>IFERROR(IF(-SUM(G$33:G428)+G$16&lt;0.000001,0,IF($C429&gt;='H-32A-WP06 - Debt Service'!E$25,'H-32A-WP06 - Debt Service'!E$28/12,0)),"-")</f>
        <v>0</v>
      </c>
      <c r="H429" s="359">
        <f>IFERROR(IF(-SUM(H$21:H428)+H$16&lt;0.000001,0,IF($C429&gt;='H-32A-WP06 - Debt Service'!F$25,'H-32A-WP06 - Debt Service'!F$28/12,0)),"-")</f>
        <v>0</v>
      </c>
      <c r="I429" s="359">
        <f>IFERROR(IF(-SUM(I$21:I428)+I$16&lt;0.000001,0,IF($C429&gt;='H-32A-WP06 - Debt Service'!G$25,'H-32A-WP06 - Debt Service'!G$28/12,0)),"-")</f>
        <v>0</v>
      </c>
      <c r="J429" s="359">
        <f>IFERROR(IF(-SUM(J$21:J428)+J$16&lt;0.000001,0,IF($C429&gt;='H-32A-WP06 - Debt Service'!H$25,'H-32A-WP06 - Debt Service'!H$28/12,0)),"-")</f>
        <v>0</v>
      </c>
      <c r="K429" s="359">
        <f>IFERROR(IF(-SUM(K$21:K428)+K$16&lt;0.000001,0,IF($C429&gt;='H-32A-WP06 - Debt Service'!I$25,'H-32A-WP06 - Debt Service'!I$28/12,0)),"-")</f>
        <v>0</v>
      </c>
      <c r="L429" s="359">
        <f>IFERROR(IF(-SUM(L$21:L428)+L$16&lt;0.000001,0,IF($C429&gt;='H-32A-WP06 - Debt Service'!J$25,'H-32A-WP06 - Debt Service'!J$28/12,0)),"-")</f>
        <v>0</v>
      </c>
      <c r="M429" s="359">
        <f>IFERROR(IF(-SUM(M$21:M428)+M$16&lt;0.000001,0,IF($C429&gt;='H-32A-WP06 - Debt Service'!K$25,'H-32A-WP06 - Debt Service'!K$28/12,0)),"-")</f>
        <v>0</v>
      </c>
      <c r="N429" s="359">
        <f>IFERROR(IF(-SUM(N$21:N428)+N$16&lt;0.000001,0,IF($C429&gt;='H-32A-WP06 - Debt Service'!L$25,'H-32A-WP06 - Debt Service'!L$28/12,0)),"-")</f>
        <v>0</v>
      </c>
      <c r="O429" s="359">
        <f>IFERROR(IF(-SUM(O$21:O428)+O$16&lt;0.000001,0,IF($C429&gt;='H-32A-WP06 - Debt Service'!M$25,'H-32A-WP06 - Debt Service'!M$28/12,0)),"-")</f>
        <v>0</v>
      </c>
      <c r="P429" s="359">
        <f>IFERROR(IF(-SUM(P$21:P428)+P$16&lt;0.000001,0,IF($C429&gt;='H-32A-WP06 - Debt Service'!N$25,'H-32A-WP06 - Debt Service'!N$28/12,0)),"-")</f>
        <v>0</v>
      </c>
      <c r="Q429" s="449"/>
      <c r="R429" s="351">
        <f t="shared" si="26"/>
        <v>2053</v>
      </c>
      <c r="S429" s="368">
        <f t="shared" si="28"/>
        <v>55885</v>
      </c>
      <c r="T429" s="368"/>
      <c r="U429" s="359">
        <f>IFERROR(IF(-SUM(U$33:U428)+U$16&lt;0.000001,0,IF($C429&gt;='H-32A-WP06 - Debt Service'!R$25,'H-32A-WP06 - Debt Service'!R$28/12,0)),"-")</f>
        <v>0</v>
      </c>
      <c r="V429" s="359">
        <f>IFERROR(IF(-SUM(V$21:V428)+V$16&lt;0.000001,0,IF($C429&gt;='H-32A-WP06 - Debt Service'!S$25,'H-32A-WP06 - Debt Service'!S$28/12,0)),"-")</f>
        <v>0</v>
      </c>
      <c r="W429" s="359">
        <f>IFERROR(IF(-SUM(W$21:W428)+W$16&lt;0.000001,0,IF($C429&gt;='H-32A-WP06 - Debt Service'!T$25,'H-32A-WP06 - Debt Service'!T$28/12,0)),"-")</f>
        <v>0</v>
      </c>
      <c r="X429" s="359">
        <f>IFERROR(IF(-SUM(X$21:X428)+X$16&lt;0.000001,0,IF($C429&gt;='H-32A-WP06 - Debt Service'!U$25,'H-32A-WP06 - Debt Service'!U$28/12,0)),"-")</f>
        <v>0</v>
      </c>
      <c r="Y429" s="359">
        <f>IFERROR(IF(-SUM(Y$21:Y428)+Y$16&lt;0.000001,0,IF($C429&gt;='H-32A-WP06 - Debt Service'!W$25,'H-32A-WP06 - Debt Service'!V$28/12,0)),"-")</f>
        <v>0</v>
      </c>
      <c r="Z429" s="359">
        <f>IFERROR(IF(-SUM(Z$21:Z428)+Z$16&lt;0.000001,0,IF($C429&gt;='H-32A-WP06 - Debt Service'!W$25,'H-32A-WP06 - Debt Service'!W$28/12,0)),"-")</f>
        <v>0</v>
      </c>
      <c r="AA429" s="359">
        <f>IFERROR(IF(-SUM(AA$21:AA428)+AA$16&lt;0.000001,0,IF($C429&gt;='H-32A-WP06 - Debt Service'!Y$25,'H-32A-WP06 - Debt Service'!X$28/12,0)),"-")</f>
        <v>0</v>
      </c>
      <c r="AB429" s="359">
        <f>IFERROR(IF(-SUM(AB$21:AB428)+AB$16&lt;0.000001,0,IF($C429&gt;='H-32A-WP06 - Debt Service'!Y$25,'H-32A-WP06 - Debt Service'!Y$28/12,0)),"-")</f>
        <v>0</v>
      </c>
      <c r="AC429" s="359">
        <f>IFERROR(IF(-SUM(AC$21:AC428)+AC$16&lt;0.000001,0,IF($C429&gt;='H-32A-WP06 - Debt Service'!Z$25,'H-32A-WP06 - Debt Service'!Z$28/12,0)),"-")</f>
        <v>0</v>
      </c>
      <c r="AD429" s="359">
        <f>IFERROR(IF(-SUM(AD$21:AD428)+AD$16&lt;0.000001,0,IF($C429&gt;='H-32A-WP06 - Debt Service'!AB$25,'H-32A-WP06 - Debt Service'!AA$28/12,0)),"-")</f>
        <v>0</v>
      </c>
      <c r="AE429" s="359">
        <f>IFERROR(IF(-SUM(AE$21:AE428)+AE$16&lt;0.000001,0,IF($C429&gt;='H-32A-WP06 - Debt Service'!AC$25,'H-32A-WP06 - Debt Service'!AB$28/12,0)),"-")</f>
        <v>0</v>
      </c>
      <c r="AF429" s="359">
        <f>IFERROR(IF(-SUM(AF$21:AF428)+AF$16&lt;0.000001,0,IF($C429&gt;='H-32A-WP06 - Debt Service'!AD$25,'H-32A-WP06 - Debt Service'!AC$28/12,0)),"-")</f>
        <v>0</v>
      </c>
    </row>
    <row r="430" spans="2:32">
      <c r="B430" s="351">
        <f t="shared" si="25"/>
        <v>2053</v>
      </c>
      <c r="C430" s="368">
        <f t="shared" si="27"/>
        <v>55916</v>
      </c>
      <c r="D430" s="368"/>
      <c r="E430" s="359">
        <f>IFERROR(IF(-SUM(E$33:E429)+E$16&lt;0.000001,0,IF($C430&gt;='H-32A-WP06 - Debt Service'!C$25,'H-32A-WP06 - Debt Service'!C$28/12,0)),"-")</f>
        <v>0</v>
      </c>
      <c r="F430" s="359">
        <f>IFERROR(IF(-SUM(F$33:F429)+F$16&lt;0.000001,0,IF($C430&gt;='H-32A-WP06 - Debt Service'!D$25,'H-32A-WP06 - Debt Service'!D$28/12,0)),"-")</f>
        <v>0</v>
      </c>
      <c r="G430" s="359">
        <f>IFERROR(IF(-SUM(G$33:G429)+G$16&lt;0.000001,0,IF($C430&gt;='H-32A-WP06 - Debt Service'!E$25,'H-32A-WP06 - Debt Service'!E$28/12,0)),"-")</f>
        <v>0</v>
      </c>
      <c r="H430" s="359">
        <f>IFERROR(IF(-SUM(H$21:H429)+H$16&lt;0.000001,0,IF($C430&gt;='H-32A-WP06 - Debt Service'!F$25,'H-32A-WP06 - Debt Service'!F$28/12,0)),"-")</f>
        <v>0</v>
      </c>
      <c r="I430" s="359">
        <f>IFERROR(IF(-SUM(I$21:I429)+I$16&lt;0.000001,0,IF($C430&gt;='H-32A-WP06 - Debt Service'!G$25,'H-32A-WP06 - Debt Service'!G$28/12,0)),"-")</f>
        <v>0</v>
      </c>
      <c r="J430" s="359">
        <f>IFERROR(IF(-SUM(J$21:J429)+J$16&lt;0.000001,0,IF($C430&gt;='H-32A-WP06 - Debt Service'!H$25,'H-32A-WP06 - Debt Service'!H$28/12,0)),"-")</f>
        <v>0</v>
      </c>
      <c r="K430" s="359">
        <f>IFERROR(IF(-SUM(K$21:K429)+K$16&lt;0.000001,0,IF($C430&gt;='H-32A-WP06 - Debt Service'!I$25,'H-32A-WP06 - Debt Service'!I$28/12,0)),"-")</f>
        <v>0</v>
      </c>
      <c r="L430" s="359">
        <f>IFERROR(IF(-SUM(L$21:L429)+L$16&lt;0.000001,0,IF($C430&gt;='H-32A-WP06 - Debt Service'!J$25,'H-32A-WP06 - Debt Service'!J$28/12,0)),"-")</f>
        <v>0</v>
      </c>
      <c r="M430" s="359">
        <f>IFERROR(IF(-SUM(M$21:M429)+M$16&lt;0.000001,0,IF($C430&gt;='H-32A-WP06 - Debt Service'!K$25,'H-32A-WP06 - Debt Service'!K$28/12,0)),"-")</f>
        <v>0</v>
      </c>
      <c r="N430" s="359">
        <f>IFERROR(IF(-SUM(N$21:N429)+N$16&lt;0.000001,0,IF($C430&gt;='H-32A-WP06 - Debt Service'!L$25,'H-32A-WP06 - Debt Service'!L$28/12,0)),"-")</f>
        <v>0</v>
      </c>
      <c r="O430" s="359">
        <f>IFERROR(IF(-SUM(O$21:O429)+O$16&lt;0.000001,0,IF($C430&gt;='H-32A-WP06 - Debt Service'!M$25,'H-32A-WP06 - Debt Service'!M$28/12,0)),"-")</f>
        <v>0</v>
      </c>
      <c r="P430" s="359">
        <f>IFERROR(IF(-SUM(P$21:P429)+P$16&lt;0.000001,0,IF($C430&gt;='H-32A-WP06 - Debt Service'!N$25,'H-32A-WP06 - Debt Service'!N$28/12,0)),"-")</f>
        <v>0</v>
      </c>
      <c r="Q430" s="449"/>
      <c r="R430" s="351">
        <f t="shared" si="26"/>
        <v>2053</v>
      </c>
      <c r="S430" s="368">
        <f t="shared" si="28"/>
        <v>55916</v>
      </c>
      <c r="T430" s="368"/>
      <c r="U430" s="359">
        <f>IFERROR(IF(-SUM(U$33:U429)+U$16&lt;0.000001,0,IF($C430&gt;='H-32A-WP06 - Debt Service'!R$25,'H-32A-WP06 - Debt Service'!R$28/12,0)),"-")</f>
        <v>0</v>
      </c>
      <c r="V430" s="359">
        <f>IFERROR(IF(-SUM(V$21:V429)+V$16&lt;0.000001,0,IF($C430&gt;='H-32A-WP06 - Debt Service'!S$25,'H-32A-WP06 - Debt Service'!S$28/12,0)),"-")</f>
        <v>0</v>
      </c>
      <c r="W430" s="359">
        <f>IFERROR(IF(-SUM(W$21:W429)+W$16&lt;0.000001,0,IF($C430&gt;='H-32A-WP06 - Debt Service'!T$25,'H-32A-WP06 - Debt Service'!T$28/12,0)),"-")</f>
        <v>0</v>
      </c>
      <c r="X430" s="359">
        <f>IFERROR(IF(-SUM(X$21:X429)+X$16&lt;0.000001,0,IF($C430&gt;='H-32A-WP06 - Debt Service'!U$25,'H-32A-WP06 - Debt Service'!U$28/12,0)),"-")</f>
        <v>0</v>
      </c>
      <c r="Y430" s="359">
        <f>IFERROR(IF(-SUM(Y$21:Y429)+Y$16&lt;0.000001,0,IF($C430&gt;='H-32A-WP06 - Debt Service'!W$25,'H-32A-WP06 - Debt Service'!V$28/12,0)),"-")</f>
        <v>0</v>
      </c>
      <c r="Z430" s="359">
        <f>IFERROR(IF(-SUM(Z$21:Z429)+Z$16&lt;0.000001,0,IF($C430&gt;='H-32A-WP06 - Debt Service'!W$25,'H-32A-WP06 - Debt Service'!W$28/12,0)),"-")</f>
        <v>0</v>
      </c>
      <c r="AA430" s="359">
        <f>IFERROR(IF(-SUM(AA$21:AA429)+AA$16&lt;0.000001,0,IF($C430&gt;='H-32A-WP06 - Debt Service'!Y$25,'H-32A-WP06 - Debt Service'!X$28/12,0)),"-")</f>
        <v>0</v>
      </c>
      <c r="AB430" s="359">
        <f>IFERROR(IF(-SUM(AB$21:AB429)+AB$16&lt;0.000001,0,IF($C430&gt;='H-32A-WP06 - Debt Service'!Y$25,'H-32A-WP06 - Debt Service'!Y$28/12,0)),"-")</f>
        <v>0</v>
      </c>
      <c r="AC430" s="359">
        <f>IFERROR(IF(-SUM(AC$21:AC429)+AC$16&lt;0.000001,0,IF($C430&gt;='H-32A-WP06 - Debt Service'!Z$25,'H-32A-WP06 - Debt Service'!Z$28/12,0)),"-")</f>
        <v>0</v>
      </c>
      <c r="AD430" s="359">
        <f>IFERROR(IF(-SUM(AD$21:AD429)+AD$16&lt;0.000001,0,IF($C430&gt;='H-32A-WP06 - Debt Service'!AB$25,'H-32A-WP06 - Debt Service'!AA$28/12,0)),"-")</f>
        <v>0</v>
      </c>
      <c r="AE430" s="359">
        <f>IFERROR(IF(-SUM(AE$21:AE429)+AE$16&lt;0.000001,0,IF($C430&gt;='H-32A-WP06 - Debt Service'!AC$25,'H-32A-WP06 - Debt Service'!AB$28/12,0)),"-")</f>
        <v>0</v>
      </c>
      <c r="AF430" s="359">
        <f>IFERROR(IF(-SUM(AF$21:AF429)+AF$16&lt;0.000001,0,IF($C430&gt;='H-32A-WP06 - Debt Service'!AD$25,'H-32A-WP06 - Debt Service'!AC$28/12,0)),"-")</f>
        <v>0</v>
      </c>
    </row>
    <row r="431" spans="2:32">
      <c r="B431" s="351">
        <f t="shared" si="25"/>
        <v>2053</v>
      </c>
      <c r="C431" s="368">
        <f t="shared" si="27"/>
        <v>55944</v>
      </c>
      <c r="D431" s="368"/>
      <c r="E431" s="359">
        <f>IFERROR(IF(-SUM(E$33:E430)+E$16&lt;0.000001,0,IF($C431&gt;='H-32A-WP06 - Debt Service'!C$25,'H-32A-WP06 - Debt Service'!C$28/12,0)),"-")</f>
        <v>0</v>
      </c>
      <c r="F431" s="359">
        <f>IFERROR(IF(-SUM(F$33:F430)+F$16&lt;0.000001,0,IF($C431&gt;='H-32A-WP06 - Debt Service'!D$25,'H-32A-WP06 - Debt Service'!D$28/12,0)),"-")</f>
        <v>0</v>
      </c>
      <c r="G431" s="359">
        <f>IFERROR(IF(-SUM(G$33:G430)+G$16&lt;0.000001,0,IF($C431&gt;='H-32A-WP06 - Debt Service'!E$25,'H-32A-WP06 - Debt Service'!E$28/12,0)),"-")</f>
        <v>0</v>
      </c>
      <c r="H431" s="359">
        <f>IFERROR(IF(-SUM(H$21:H430)+H$16&lt;0.000001,0,IF($C431&gt;='H-32A-WP06 - Debt Service'!F$25,'H-32A-WP06 - Debt Service'!F$28/12,0)),"-")</f>
        <v>0</v>
      </c>
      <c r="I431" s="359">
        <f>IFERROR(IF(-SUM(I$21:I430)+I$16&lt;0.000001,0,IF($C431&gt;='H-32A-WP06 - Debt Service'!G$25,'H-32A-WP06 - Debt Service'!G$28/12,0)),"-")</f>
        <v>0</v>
      </c>
      <c r="J431" s="359">
        <f>IFERROR(IF(-SUM(J$21:J430)+J$16&lt;0.000001,0,IF($C431&gt;='H-32A-WP06 - Debt Service'!H$25,'H-32A-WP06 - Debt Service'!H$28/12,0)),"-")</f>
        <v>0</v>
      </c>
      <c r="K431" s="359">
        <f>IFERROR(IF(-SUM(K$21:K430)+K$16&lt;0.000001,0,IF($C431&gt;='H-32A-WP06 - Debt Service'!I$25,'H-32A-WP06 - Debt Service'!I$28/12,0)),"-")</f>
        <v>0</v>
      </c>
      <c r="L431" s="359">
        <f>IFERROR(IF(-SUM(L$21:L430)+L$16&lt;0.000001,0,IF($C431&gt;='H-32A-WP06 - Debt Service'!J$25,'H-32A-WP06 - Debt Service'!J$28/12,0)),"-")</f>
        <v>0</v>
      </c>
      <c r="M431" s="359">
        <f>IFERROR(IF(-SUM(M$21:M430)+M$16&lt;0.000001,0,IF($C431&gt;='H-32A-WP06 - Debt Service'!K$25,'H-32A-WP06 - Debt Service'!K$28/12,0)),"-")</f>
        <v>0</v>
      </c>
      <c r="N431" s="359">
        <f>IFERROR(IF(-SUM(N$21:N430)+N$16&lt;0.000001,0,IF($C431&gt;='H-32A-WP06 - Debt Service'!L$25,'H-32A-WP06 - Debt Service'!L$28/12,0)),"-")</f>
        <v>0</v>
      </c>
      <c r="O431" s="359">
        <f>IFERROR(IF(-SUM(O$21:O430)+O$16&lt;0.000001,0,IF($C431&gt;='H-32A-WP06 - Debt Service'!M$25,'H-32A-WP06 - Debt Service'!M$28/12,0)),"-")</f>
        <v>0</v>
      </c>
      <c r="P431" s="359">
        <f>IFERROR(IF(-SUM(P$21:P430)+P$16&lt;0.000001,0,IF($C431&gt;='H-32A-WP06 - Debt Service'!N$25,'H-32A-WP06 - Debt Service'!N$28/12,0)),"-")</f>
        <v>0</v>
      </c>
      <c r="Q431" s="449"/>
      <c r="R431" s="351">
        <f t="shared" si="26"/>
        <v>2053</v>
      </c>
      <c r="S431" s="368">
        <f t="shared" si="28"/>
        <v>55944</v>
      </c>
      <c r="T431" s="368"/>
      <c r="U431" s="359">
        <f>IFERROR(IF(-SUM(U$33:U430)+U$16&lt;0.000001,0,IF($C431&gt;='H-32A-WP06 - Debt Service'!R$25,'H-32A-WP06 - Debt Service'!R$28/12,0)),"-")</f>
        <v>0</v>
      </c>
      <c r="V431" s="359">
        <f>IFERROR(IF(-SUM(V$21:V430)+V$16&lt;0.000001,0,IF($C431&gt;='H-32A-WP06 - Debt Service'!S$25,'H-32A-WP06 - Debt Service'!S$28/12,0)),"-")</f>
        <v>0</v>
      </c>
      <c r="W431" s="359">
        <f>IFERROR(IF(-SUM(W$21:W430)+W$16&lt;0.000001,0,IF($C431&gt;='H-32A-WP06 - Debt Service'!T$25,'H-32A-WP06 - Debt Service'!T$28/12,0)),"-")</f>
        <v>0</v>
      </c>
      <c r="X431" s="359">
        <f>IFERROR(IF(-SUM(X$21:X430)+X$16&lt;0.000001,0,IF($C431&gt;='H-32A-WP06 - Debt Service'!U$25,'H-32A-WP06 - Debt Service'!U$28/12,0)),"-")</f>
        <v>0</v>
      </c>
      <c r="Y431" s="359">
        <f>IFERROR(IF(-SUM(Y$21:Y430)+Y$16&lt;0.000001,0,IF($C431&gt;='H-32A-WP06 - Debt Service'!W$25,'H-32A-WP06 - Debt Service'!V$28/12,0)),"-")</f>
        <v>0</v>
      </c>
      <c r="Z431" s="359">
        <f>IFERROR(IF(-SUM(Z$21:Z430)+Z$16&lt;0.000001,0,IF($C431&gt;='H-32A-WP06 - Debt Service'!W$25,'H-32A-WP06 - Debt Service'!W$28/12,0)),"-")</f>
        <v>0</v>
      </c>
      <c r="AA431" s="359">
        <f>IFERROR(IF(-SUM(AA$21:AA430)+AA$16&lt;0.000001,0,IF($C431&gt;='H-32A-WP06 - Debt Service'!Y$25,'H-32A-WP06 - Debt Service'!X$28/12,0)),"-")</f>
        <v>0</v>
      </c>
      <c r="AB431" s="359">
        <f>IFERROR(IF(-SUM(AB$21:AB430)+AB$16&lt;0.000001,0,IF($C431&gt;='H-32A-WP06 - Debt Service'!Y$25,'H-32A-WP06 - Debt Service'!Y$28/12,0)),"-")</f>
        <v>0</v>
      </c>
      <c r="AC431" s="359">
        <f>IFERROR(IF(-SUM(AC$21:AC430)+AC$16&lt;0.000001,0,IF($C431&gt;='H-32A-WP06 - Debt Service'!Z$25,'H-32A-WP06 - Debt Service'!Z$28/12,0)),"-")</f>
        <v>0</v>
      </c>
      <c r="AD431" s="359">
        <f>IFERROR(IF(-SUM(AD$21:AD430)+AD$16&lt;0.000001,0,IF($C431&gt;='H-32A-WP06 - Debt Service'!AB$25,'H-32A-WP06 - Debt Service'!AA$28/12,0)),"-")</f>
        <v>0</v>
      </c>
      <c r="AE431" s="359">
        <f>IFERROR(IF(-SUM(AE$21:AE430)+AE$16&lt;0.000001,0,IF($C431&gt;='H-32A-WP06 - Debt Service'!AC$25,'H-32A-WP06 - Debt Service'!AB$28/12,0)),"-")</f>
        <v>0</v>
      </c>
      <c r="AF431" s="359">
        <f>IFERROR(IF(-SUM(AF$21:AF430)+AF$16&lt;0.000001,0,IF($C431&gt;='H-32A-WP06 - Debt Service'!AD$25,'H-32A-WP06 - Debt Service'!AC$28/12,0)),"-")</f>
        <v>0</v>
      </c>
    </row>
    <row r="432" spans="2:32">
      <c r="B432" s="351">
        <f t="shared" si="25"/>
        <v>2053</v>
      </c>
      <c r="C432" s="368">
        <f t="shared" si="27"/>
        <v>55975</v>
      </c>
      <c r="D432" s="368"/>
      <c r="E432" s="359">
        <f>IFERROR(IF(-SUM(E$33:E431)+E$16&lt;0.000001,0,IF($C432&gt;='H-32A-WP06 - Debt Service'!C$25,'H-32A-WP06 - Debt Service'!C$28/12,0)),"-")</f>
        <v>0</v>
      </c>
      <c r="F432" s="359">
        <f>IFERROR(IF(-SUM(F$33:F431)+F$16&lt;0.000001,0,IF($C432&gt;='H-32A-WP06 - Debt Service'!D$25,'H-32A-WP06 - Debt Service'!D$28/12,0)),"-")</f>
        <v>0</v>
      </c>
      <c r="G432" s="359">
        <f>IFERROR(IF(-SUM(G$33:G431)+G$16&lt;0.000001,0,IF($C432&gt;='H-32A-WP06 - Debt Service'!E$25,'H-32A-WP06 - Debt Service'!E$28/12,0)),"-")</f>
        <v>0</v>
      </c>
      <c r="H432" s="359">
        <f>IFERROR(IF(-SUM(H$21:H431)+H$16&lt;0.000001,0,IF($C432&gt;='H-32A-WP06 - Debt Service'!F$25,'H-32A-WP06 - Debt Service'!F$28/12,0)),"-")</f>
        <v>0</v>
      </c>
      <c r="I432" s="359">
        <f>IFERROR(IF(-SUM(I$21:I431)+I$16&lt;0.000001,0,IF($C432&gt;='H-32A-WP06 - Debt Service'!G$25,'H-32A-WP06 - Debt Service'!G$28/12,0)),"-")</f>
        <v>0</v>
      </c>
      <c r="J432" s="359">
        <f>IFERROR(IF(-SUM(J$21:J431)+J$16&lt;0.000001,0,IF($C432&gt;='H-32A-WP06 - Debt Service'!H$25,'H-32A-WP06 - Debt Service'!H$28/12,0)),"-")</f>
        <v>0</v>
      </c>
      <c r="K432" s="359">
        <f>IFERROR(IF(-SUM(K$21:K431)+K$16&lt;0.000001,0,IF($C432&gt;='H-32A-WP06 - Debt Service'!I$25,'H-32A-WP06 - Debt Service'!I$28/12,0)),"-")</f>
        <v>0</v>
      </c>
      <c r="L432" s="359">
        <f>IFERROR(IF(-SUM(L$21:L431)+L$16&lt;0.000001,0,IF($C432&gt;='H-32A-WP06 - Debt Service'!J$25,'H-32A-WP06 - Debt Service'!J$28/12,0)),"-")</f>
        <v>0</v>
      </c>
      <c r="M432" s="359">
        <f>IFERROR(IF(-SUM(M$21:M431)+M$16&lt;0.000001,0,IF($C432&gt;='H-32A-WP06 - Debt Service'!K$25,'H-32A-WP06 - Debt Service'!K$28/12,0)),"-")</f>
        <v>0</v>
      </c>
      <c r="N432" s="359">
        <f>IFERROR(IF(-SUM(N$21:N431)+N$16&lt;0.000001,0,IF($C432&gt;='H-32A-WP06 - Debt Service'!L$25,'H-32A-WP06 - Debt Service'!L$28/12,0)),"-")</f>
        <v>0</v>
      </c>
      <c r="O432" s="359">
        <f>IFERROR(IF(-SUM(O$21:O431)+O$16&lt;0.000001,0,IF($C432&gt;='H-32A-WP06 - Debt Service'!M$25,'H-32A-WP06 - Debt Service'!M$28/12,0)),"-")</f>
        <v>0</v>
      </c>
      <c r="P432" s="359">
        <f>IFERROR(IF(-SUM(P$21:P431)+P$16&lt;0.000001,0,IF($C432&gt;='H-32A-WP06 - Debt Service'!N$25,'H-32A-WP06 - Debt Service'!N$28/12,0)),"-")</f>
        <v>0</v>
      </c>
      <c r="Q432" s="449"/>
      <c r="R432" s="351">
        <f t="shared" si="26"/>
        <v>2053</v>
      </c>
      <c r="S432" s="368">
        <f t="shared" si="28"/>
        <v>55975</v>
      </c>
      <c r="T432" s="368"/>
      <c r="U432" s="359">
        <f>IFERROR(IF(-SUM(U$33:U431)+U$16&lt;0.000001,0,IF($C432&gt;='H-32A-WP06 - Debt Service'!R$25,'H-32A-WP06 - Debt Service'!R$28/12,0)),"-")</f>
        <v>0</v>
      </c>
      <c r="V432" s="359">
        <f>IFERROR(IF(-SUM(V$21:V431)+V$16&lt;0.000001,0,IF($C432&gt;='H-32A-WP06 - Debt Service'!S$25,'H-32A-WP06 - Debt Service'!S$28/12,0)),"-")</f>
        <v>0</v>
      </c>
      <c r="W432" s="359">
        <f>IFERROR(IF(-SUM(W$21:W431)+W$16&lt;0.000001,0,IF($C432&gt;='H-32A-WP06 - Debt Service'!T$25,'H-32A-WP06 - Debt Service'!T$28/12,0)),"-")</f>
        <v>0</v>
      </c>
      <c r="X432" s="359">
        <f>IFERROR(IF(-SUM(X$21:X431)+X$16&lt;0.000001,0,IF($C432&gt;='H-32A-WP06 - Debt Service'!U$25,'H-32A-WP06 - Debt Service'!U$28/12,0)),"-")</f>
        <v>0</v>
      </c>
      <c r="Y432" s="359">
        <f>IFERROR(IF(-SUM(Y$21:Y431)+Y$16&lt;0.000001,0,IF($C432&gt;='H-32A-WP06 - Debt Service'!W$25,'H-32A-WP06 - Debt Service'!V$28/12,0)),"-")</f>
        <v>0</v>
      </c>
      <c r="Z432" s="359">
        <f>IFERROR(IF(-SUM(Z$21:Z431)+Z$16&lt;0.000001,0,IF($C432&gt;='H-32A-WP06 - Debt Service'!W$25,'H-32A-WP06 - Debt Service'!W$28/12,0)),"-")</f>
        <v>0</v>
      </c>
      <c r="AA432" s="359">
        <f>IFERROR(IF(-SUM(AA$21:AA431)+AA$16&lt;0.000001,0,IF($C432&gt;='H-32A-WP06 - Debt Service'!Y$25,'H-32A-WP06 - Debt Service'!X$28/12,0)),"-")</f>
        <v>0</v>
      </c>
      <c r="AB432" s="359">
        <f>IFERROR(IF(-SUM(AB$21:AB431)+AB$16&lt;0.000001,0,IF($C432&gt;='H-32A-WP06 - Debt Service'!Y$25,'H-32A-WP06 - Debt Service'!Y$28/12,0)),"-")</f>
        <v>0</v>
      </c>
      <c r="AC432" s="359">
        <f>IFERROR(IF(-SUM(AC$21:AC431)+AC$16&lt;0.000001,0,IF($C432&gt;='H-32A-WP06 - Debt Service'!Z$25,'H-32A-WP06 - Debt Service'!Z$28/12,0)),"-")</f>
        <v>0</v>
      </c>
      <c r="AD432" s="359">
        <f>IFERROR(IF(-SUM(AD$21:AD431)+AD$16&lt;0.000001,0,IF($C432&gt;='H-32A-WP06 - Debt Service'!AB$25,'H-32A-WP06 - Debt Service'!AA$28/12,0)),"-")</f>
        <v>0</v>
      </c>
      <c r="AE432" s="359">
        <f>IFERROR(IF(-SUM(AE$21:AE431)+AE$16&lt;0.000001,0,IF($C432&gt;='H-32A-WP06 - Debt Service'!AC$25,'H-32A-WP06 - Debt Service'!AB$28/12,0)),"-")</f>
        <v>0</v>
      </c>
      <c r="AF432" s="359">
        <f>IFERROR(IF(-SUM(AF$21:AF431)+AF$16&lt;0.000001,0,IF($C432&gt;='H-32A-WP06 - Debt Service'!AD$25,'H-32A-WP06 - Debt Service'!AC$28/12,0)),"-")</f>
        <v>0</v>
      </c>
    </row>
    <row r="433" spans="2:32">
      <c r="B433" s="351">
        <f t="shared" si="25"/>
        <v>2053</v>
      </c>
      <c r="C433" s="368">
        <f t="shared" si="27"/>
        <v>56005</v>
      </c>
      <c r="D433" s="368"/>
      <c r="E433" s="359">
        <f>IFERROR(IF(-SUM(E$33:E432)+E$16&lt;0.000001,0,IF($C433&gt;='H-32A-WP06 - Debt Service'!C$25,'H-32A-WP06 - Debt Service'!C$28/12,0)),"-")</f>
        <v>0</v>
      </c>
      <c r="F433" s="359">
        <f>IFERROR(IF(-SUM(F$33:F432)+F$16&lt;0.000001,0,IF($C433&gt;='H-32A-WP06 - Debt Service'!D$25,'H-32A-WP06 - Debt Service'!D$28/12,0)),"-")</f>
        <v>0</v>
      </c>
      <c r="G433" s="359">
        <f>IFERROR(IF(-SUM(G$33:G432)+G$16&lt;0.000001,0,IF($C433&gt;='H-32A-WP06 - Debt Service'!E$25,'H-32A-WP06 - Debt Service'!E$28/12,0)),"-")</f>
        <v>0</v>
      </c>
      <c r="H433" s="359">
        <f>IFERROR(IF(-SUM(H$21:H432)+H$16&lt;0.000001,0,IF($C433&gt;='H-32A-WP06 - Debt Service'!F$25,'H-32A-WP06 - Debt Service'!F$28/12,0)),"-")</f>
        <v>0</v>
      </c>
      <c r="I433" s="359">
        <f>IFERROR(IF(-SUM(I$21:I432)+I$16&lt;0.000001,0,IF($C433&gt;='H-32A-WP06 - Debt Service'!G$25,'H-32A-WP06 - Debt Service'!G$28/12,0)),"-")</f>
        <v>0</v>
      </c>
      <c r="J433" s="359">
        <f>IFERROR(IF(-SUM(J$21:J432)+J$16&lt;0.000001,0,IF($C433&gt;='H-32A-WP06 - Debt Service'!H$25,'H-32A-WP06 - Debt Service'!H$28/12,0)),"-")</f>
        <v>0</v>
      </c>
      <c r="K433" s="359">
        <f>IFERROR(IF(-SUM(K$21:K432)+K$16&lt;0.000001,0,IF($C433&gt;='H-32A-WP06 - Debt Service'!I$25,'H-32A-WP06 - Debt Service'!I$28/12,0)),"-")</f>
        <v>0</v>
      </c>
      <c r="L433" s="359">
        <f>IFERROR(IF(-SUM(L$21:L432)+L$16&lt;0.000001,0,IF($C433&gt;='H-32A-WP06 - Debt Service'!J$25,'H-32A-WP06 - Debt Service'!J$28/12,0)),"-")</f>
        <v>0</v>
      </c>
      <c r="M433" s="359">
        <f>IFERROR(IF(-SUM(M$21:M432)+M$16&lt;0.000001,0,IF($C433&gt;='H-32A-WP06 - Debt Service'!K$25,'H-32A-WP06 - Debt Service'!K$28/12,0)),"-")</f>
        <v>0</v>
      </c>
      <c r="N433" s="359">
        <f>IFERROR(IF(-SUM(N$21:N432)+N$16&lt;0.000001,0,IF($C433&gt;='H-32A-WP06 - Debt Service'!L$25,'H-32A-WP06 - Debt Service'!L$28/12,0)),"-")</f>
        <v>0</v>
      </c>
      <c r="O433" s="359">
        <f>IFERROR(IF(-SUM(O$21:O432)+O$16&lt;0.000001,0,IF($C433&gt;='H-32A-WP06 - Debt Service'!M$25,'H-32A-WP06 - Debt Service'!M$28/12,0)),"-")</f>
        <v>0</v>
      </c>
      <c r="P433" s="359">
        <f>IFERROR(IF(-SUM(P$21:P432)+P$16&lt;0.000001,0,IF($C433&gt;='H-32A-WP06 - Debt Service'!N$25,'H-32A-WP06 - Debt Service'!N$28/12,0)),"-")</f>
        <v>0</v>
      </c>
      <c r="Q433" s="449"/>
      <c r="R433" s="351">
        <f t="shared" si="26"/>
        <v>2053</v>
      </c>
      <c r="S433" s="368">
        <f t="shared" si="28"/>
        <v>56005</v>
      </c>
      <c r="T433" s="368"/>
      <c r="U433" s="359">
        <f>IFERROR(IF(-SUM(U$33:U432)+U$16&lt;0.000001,0,IF($C433&gt;='H-32A-WP06 - Debt Service'!R$25,'H-32A-WP06 - Debt Service'!R$28/12,0)),"-")</f>
        <v>0</v>
      </c>
      <c r="V433" s="359">
        <f>IFERROR(IF(-SUM(V$21:V432)+V$16&lt;0.000001,0,IF($C433&gt;='H-32A-WP06 - Debt Service'!S$25,'H-32A-WP06 - Debt Service'!S$28/12,0)),"-")</f>
        <v>0</v>
      </c>
      <c r="W433" s="359">
        <f>IFERROR(IF(-SUM(W$21:W432)+W$16&lt;0.000001,0,IF($C433&gt;='H-32A-WP06 - Debt Service'!T$25,'H-32A-WP06 - Debt Service'!T$28/12,0)),"-")</f>
        <v>0</v>
      </c>
      <c r="X433" s="359">
        <f>IFERROR(IF(-SUM(X$21:X432)+X$16&lt;0.000001,0,IF($C433&gt;='H-32A-WP06 - Debt Service'!U$25,'H-32A-WP06 - Debt Service'!U$28/12,0)),"-")</f>
        <v>0</v>
      </c>
      <c r="Y433" s="359">
        <f>IFERROR(IF(-SUM(Y$21:Y432)+Y$16&lt;0.000001,0,IF($C433&gt;='H-32A-WP06 - Debt Service'!W$25,'H-32A-WP06 - Debt Service'!V$28/12,0)),"-")</f>
        <v>0</v>
      </c>
      <c r="Z433" s="359">
        <f>IFERROR(IF(-SUM(Z$21:Z432)+Z$16&lt;0.000001,0,IF($C433&gt;='H-32A-WP06 - Debt Service'!W$25,'H-32A-WP06 - Debt Service'!W$28/12,0)),"-")</f>
        <v>0</v>
      </c>
      <c r="AA433" s="359">
        <f>IFERROR(IF(-SUM(AA$21:AA432)+AA$16&lt;0.000001,0,IF($C433&gt;='H-32A-WP06 - Debt Service'!Y$25,'H-32A-WP06 - Debt Service'!X$28/12,0)),"-")</f>
        <v>0</v>
      </c>
      <c r="AB433" s="359">
        <f>IFERROR(IF(-SUM(AB$21:AB432)+AB$16&lt;0.000001,0,IF($C433&gt;='H-32A-WP06 - Debt Service'!Y$25,'H-32A-WP06 - Debt Service'!Y$28/12,0)),"-")</f>
        <v>0</v>
      </c>
      <c r="AC433" s="359">
        <f>IFERROR(IF(-SUM(AC$21:AC432)+AC$16&lt;0.000001,0,IF($C433&gt;='H-32A-WP06 - Debt Service'!Z$25,'H-32A-WP06 - Debt Service'!Z$28/12,0)),"-")</f>
        <v>0</v>
      </c>
      <c r="AD433" s="359">
        <f>IFERROR(IF(-SUM(AD$21:AD432)+AD$16&lt;0.000001,0,IF($C433&gt;='H-32A-WP06 - Debt Service'!AB$25,'H-32A-WP06 - Debt Service'!AA$28/12,0)),"-")</f>
        <v>0</v>
      </c>
      <c r="AE433" s="359">
        <f>IFERROR(IF(-SUM(AE$21:AE432)+AE$16&lt;0.000001,0,IF($C433&gt;='H-32A-WP06 - Debt Service'!AC$25,'H-32A-WP06 - Debt Service'!AB$28/12,0)),"-")</f>
        <v>0</v>
      </c>
      <c r="AF433" s="359">
        <f>IFERROR(IF(-SUM(AF$21:AF432)+AF$16&lt;0.000001,0,IF($C433&gt;='H-32A-WP06 - Debt Service'!AD$25,'H-32A-WP06 - Debt Service'!AC$28/12,0)),"-")</f>
        <v>0</v>
      </c>
    </row>
    <row r="434" spans="2:32">
      <c r="B434" s="351">
        <f t="shared" si="25"/>
        <v>2053</v>
      </c>
      <c r="C434" s="368">
        <f t="shared" si="27"/>
        <v>56036</v>
      </c>
      <c r="D434" s="368"/>
      <c r="E434" s="359">
        <f>IFERROR(IF(-SUM(E$33:E433)+E$16&lt;0.000001,0,IF($C434&gt;='H-32A-WP06 - Debt Service'!C$25,'H-32A-WP06 - Debt Service'!C$28/12,0)),"-")</f>
        <v>0</v>
      </c>
      <c r="F434" s="359">
        <f>IFERROR(IF(-SUM(F$33:F433)+F$16&lt;0.000001,0,IF($C434&gt;='H-32A-WP06 - Debt Service'!D$25,'H-32A-WP06 - Debt Service'!D$28/12,0)),"-")</f>
        <v>0</v>
      </c>
      <c r="G434" s="359">
        <f>IFERROR(IF(-SUM(G$33:G433)+G$16&lt;0.000001,0,IF($C434&gt;='H-32A-WP06 - Debt Service'!E$25,'H-32A-WP06 - Debt Service'!E$28/12,0)),"-")</f>
        <v>0</v>
      </c>
      <c r="H434" s="359">
        <f>IFERROR(IF(-SUM(H$21:H433)+H$16&lt;0.000001,0,IF($C434&gt;='H-32A-WP06 - Debt Service'!F$25,'H-32A-WP06 - Debt Service'!F$28/12,0)),"-")</f>
        <v>0</v>
      </c>
      <c r="I434" s="359">
        <f>IFERROR(IF(-SUM(I$21:I433)+I$16&lt;0.000001,0,IF($C434&gt;='H-32A-WP06 - Debt Service'!G$25,'H-32A-WP06 - Debt Service'!G$28/12,0)),"-")</f>
        <v>0</v>
      </c>
      <c r="J434" s="359">
        <f>IFERROR(IF(-SUM(J$21:J433)+J$16&lt;0.000001,0,IF($C434&gt;='H-32A-WP06 - Debt Service'!H$25,'H-32A-WP06 - Debt Service'!H$28/12,0)),"-")</f>
        <v>0</v>
      </c>
      <c r="K434" s="359">
        <f>IFERROR(IF(-SUM(K$21:K433)+K$16&lt;0.000001,0,IF($C434&gt;='H-32A-WP06 - Debt Service'!I$25,'H-32A-WP06 - Debt Service'!I$28/12,0)),"-")</f>
        <v>0</v>
      </c>
      <c r="L434" s="359">
        <f>IFERROR(IF(-SUM(L$21:L433)+L$16&lt;0.000001,0,IF($C434&gt;='H-32A-WP06 - Debt Service'!J$25,'H-32A-WP06 - Debt Service'!J$28/12,0)),"-")</f>
        <v>0</v>
      </c>
      <c r="M434" s="359">
        <f>IFERROR(IF(-SUM(M$21:M433)+M$16&lt;0.000001,0,IF($C434&gt;='H-32A-WP06 - Debt Service'!K$25,'H-32A-WP06 - Debt Service'!K$28/12,0)),"-")</f>
        <v>0</v>
      </c>
      <c r="N434" s="359">
        <f>IFERROR(IF(-SUM(N$21:N433)+N$16&lt;0.000001,0,IF($C434&gt;='H-32A-WP06 - Debt Service'!L$25,'H-32A-WP06 - Debt Service'!L$28/12,0)),"-")</f>
        <v>0</v>
      </c>
      <c r="O434" s="359">
        <f>IFERROR(IF(-SUM(O$21:O433)+O$16&lt;0.000001,0,IF($C434&gt;='H-32A-WP06 - Debt Service'!M$25,'H-32A-WP06 - Debt Service'!M$28/12,0)),"-")</f>
        <v>0</v>
      </c>
      <c r="P434" s="359">
        <f>IFERROR(IF(-SUM(P$21:P433)+P$16&lt;0.000001,0,IF($C434&gt;='H-32A-WP06 - Debt Service'!N$25,'H-32A-WP06 - Debt Service'!N$28/12,0)),"-")</f>
        <v>0</v>
      </c>
      <c r="Q434" s="449"/>
      <c r="R434" s="351">
        <f t="shared" si="26"/>
        <v>2053</v>
      </c>
      <c r="S434" s="368">
        <f t="shared" si="28"/>
        <v>56036</v>
      </c>
      <c r="T434" s="368"/>
      <c r="U434" s="359">
        <f>IFERROR(IF(-SUM(U$33:U433)+U$16&lt;0.000001,0,IF($C434&gt;='H-32A-WP06 - Debt Service'!R$25,'H-32A-WP06 - Debt Service'!R$28/12,0)),"-")</f>
        <v>0</v>
      </c>
      <c r="V434" s="359">
        <f>IFERROR(IF(-SUM(V$21:V433)+V$16&lt;0.000001,0,IF($C434&gt;='H-32A-WP06 - Debt Service'!S$25,'H-32A-WP06 - Debt Service'!S$28/12,0)),"-")</f>
        <v>0</v>
      </c>
      <c r="W434" s="359">
        <f>IFERROR(IF(-SUM(W$21:W433)+W$16&lt;0.000001,0,IF($C434&gt;='H-32A-WP06 - Debt Service'!T$25,'H-32A-WP06 - Debt Service'!T$28/12,0)),"-")</f>
        <v>0</v>
      </c>
      <c r="X434" s="359">
        <f>IFERROR(IF(-SUM(X$21:X433)+X$16&lt;0.000001,0,IF($C434&gt;='H-32A-WP06 - Debt Service'!U$25,'H-32A-WP06 - Debt Service'!U$28/12,0)),"-")</f>
        <v>0</v>
      </c>
      <c r="Y434" s="359">
        <f>IFERROR(IF(-SUM(Y$21:Y433)+Y$16&lt;0.000001,0,IF($C434&gt;='H-32A-WP06 - Debt Service'!W$25,'H-32A-WP06 - Debt Service'!V$28/12,0)),"-")</f>
        <v>0</v>
      </c>
      <c r="Z434" s="359">
        <f>IFERROR(IF(-SUM(Z$21:Z433)+Z$16&lt;0.000001,0,IF($C434&gt;='H-32A-WP06 - Debt Service'!W$25,'H-32A-WP06 - Debt Service'!W$28/12,0)),"-")</f>
        <v>0</v>
      </c>
      <c r="AA434" s="359">
        <f>IFERROR(IF(-SUM(AA$21:AA433)+AA$16&lt;0.000001,0,IF($C434&gt;='H-32A-WP06 - Debt Service'!Y$25,'H-32A-WP06 - Debt Service'!X$28/12,0)),"-")</f>
        <v>0</v>
      </c>
      <c r="AB434" s="359">
        <f>IFERROR(IF(-SUM(AB$21:AB433)+AB$16&lt;0.000001,0,IF($C434&gt;='H-32A-WP06 - Debt Service'!Y$25,'H-32A-WP06 - Debt Service'!Y$28/12,0)),"-")</f>
        <v>0</v>
      </c>
      <c r="AC434" s="359">
        <f>IFERROR(IF(-SUM(AC$21:AC433)+AC$16&lt;0.000001,0,IF($C434&gt;='H-32A-WP06 - Debt Service'!Z$25,'H-32A-WP06 - Debt Service'!Z$28/12,0)),"-")</f>
        <v>0</v>
      </c>
      <c r="AD434" s="359">
        <f>IFERROR(IF(-SUM(AD$21:AD433)+AD$16&lt;0.000001,0,IF($C434&gt;='H-32A-WP06 - Debt Service'!AB$25,'H-32A-WP06 - Debt Service'!AA$28/12,0)),"-")</f>
        <v>0</v>
      </c>
      <c r="AE434" s="359">
        <f>IFERROR(IF(-SUM(AE$21:AE433)+AE$16&lt;0.000001,0,IF($C434&gt;='H-32A-WP06 - Debt Service'!AC$25,'H-32A-WP06 - Debt Service'!AB$28/12,0)),"-")</f>
        <v>0</v>
      </c>
      <c r="AF434" s="359">
        <f>IFERROR(IF(-SUM(AF$21:AF433)+AF$16&lt;0.000001,0,IF($C434&gt;='H-32A-WP06 - Debt Service'!AD$25,'H-32A-WP06 - Debt Service'!AC$28/12,0)),"-")</f>
        <v>0</v>
      </c>
    </row>
    <row r="435" spans="2:32">
      <c r="B435" s="351">
        <f t="shared" si="25"/>
        <v>2053</v>
      </c>
      <c r="C435" s="368">
        <f t="shared" si="27"/>
        <v>56066</v>
      </c>
      <c r="D435" s="368"/>
      <c r="E435" s="359">
        <f>IFERROR(IF(-SUM(E$33:E434)+E$16&lt;0.000001,0,IF($C435&gt;='H-32A-WP06 - Debt Service'!C$25,'H-32A-WP06 - Debt Service'!C$28/12,0)),"-")</f>
        <v>0</v>
      </c>
      <c r="F435" s="359">
        <f>IFERROR(IF(-SUM(F$33:F434)+F$16&lt;0.000001,0,IF($C435&gt;='H-32A-WP06 - Debt Service'!D$25,'H-32A-WP06 - Debt Service'!D$28/12,0)),"-")</f>
        <v>0</v>
      </c>
      <c r="G435" s="359">
        <f>IFERROR(IF(-SUM(G$33:G434)+G$16&lt;0.000001,0,IF($C435&gt;='H-32A-WP06 - Debt Service'!E$25,'H-32A-WP06 - Debt Service'!E$28/12,0)),"-")</f>
        <v>0</v>
      </c>
      <c r="H435" s="359">
        <f>IFERROR(IF(-SUM(H$21:H434)+H$16&lt;0.000001,0,IF($C435&gt;='H-32A-WP06 - Debt Service'!F$25,'H-32A-WP06 - Debt Service'!F$28/12,0)),"-")</f>
        <v>0</v>
      </c>
      <c r="I435" s="359">
        <f>IFERROR(IF(-SUM(I$21:I434)+I$16&lt;0.000001,0,IF($C435&gt;='H-32A-WP06 - Debt Service'!G$25,'H-32A-WP06 - Debt Service'!G$28/12,0)),"-")</f>
        <v>0</v>
      </c>
      <c r="J435" s="359">
        <f>IFERROR(IF(-SUM(J$21:J434)+J$16&lt;0.000001,0,IF($C435&gt;='H-32A-WP06 - Debt Service'!H$25,'H-32A-WP06 - Debt Service'!H$28/12,0)),"-")</f>
        <v>0</v>
      </c>
      <c r="K435" s="359">
        <f>IFERROR(IF(-SUM(K$21:K434)+K$16&lt;0.000001,0,IF($C435&gt;='H-32A-WP06 - Debt Service'!I$25,'H-32A-WP06 - Debt Service'!I$28/12,0)),"-")</f>
        <v>0</v>
      </c>
      <c r="L435" s="359">
        <f>IFERROR(IF(-SUM(L$21:L434)+L$16&lt;0.000001,0,IF($C435&gt;='H-32A-WP06 - Debt Service'!J$25,'H-32A-WP06 - Debt Service'!J$28/12,0)),"-")</f>
        <v>0</v>
      </c>
      <c r="M435" s="359">
        <f>IFERROR(IF(-SUM(M$21:M434)+M$16&lt;0.000001,0,IF($C435&gt;='H-32A-WP06 - Debt Service'!K$25,'H-32A-WP06 - Debt Service'!K$28/12,0)),"-")</f>
        <v>0</v>
      </c>
      <c r="N435" s="359">
        <f>IFERROR(IF(-SUM(N$21:N434)+N$16&lt;0.000001,0,IF($C435&gt;='H-32A-WP06 - Debt Service'!L$25,'H-32A-WP06 - Debt Service'!L$28/12,0)),"-")</f>
        <v>0</v>
      </c>
      <c r="O435" s="359">
        <f>IFERROR(IF(-SUM(O$21:O434)+O$16&lt;0.000001,0,IF($C435&gt;='H-32A-WP06 - Debt Service'!M$25,'H-32A-WP06 - Debt Service'!M$28/12,0)),"-")</f>
        <v>0</v>
      </c>
      <c r="P435" s="359">
        <f>IFERROR(IF(-SUM(P$21:P434)+P$16&lt;0.000001,0,IF($C435&gt;='H-32A-WP06 - Debt Service'!N$25,'H-32A-WP06 - Debt Service'!N$28/12,0)),"-")</f>
        <v>0</v>
      </c>
      <c r="Q435" s="449"/>
      <c r="R435" s="351">
        <f t="shared" si="26"/>
        <v>2053</v>
      </c>
      <c r="S435" s="368">
        <f t="shared" si="28"/>
        <v>56066</v>
      </c>
      <c r="T435" s="368"/>
      <c r="U435" s="359">
        <f>IFERROR(IF(-SUM(U$33:U434)+U$16&lt;0.000001,0,IF($C435&gt;='H-32A-WP06 - Debt Service'!R$25,'H-32A-WP06 - Debt Service'!R$28/12,0)),"-")</f>
        <v>0</v>
      </c>
      <c r="V435" s="359">
        <f>IFERROR(IF(-SUM(V$21:V434)+V$16&lt;0.000001,0,IF($C435&gt;='H-32A-WP06 - Debt Service'!S$25,'H-32A-WP06 - Debt Service'!S$28/12,0)),"-")</f>
        <v>0</v>
      </c>
      <c r="W435" s="359">
        <f>IFERROR(IF(-SUM(W$21:W434)+W$16&lt;0.000001,0,IF($C435&gt;='H-32A-WP06 - Debt Service'!T$25,'H-32A-WP06 - Debt Service'!T$28/12,0)),"-")</f>
        <v>0</v>
      </c>
      <c r="X435" s="359">
        <f>IFERROR(IF(-SUM(X$21:X434)+X$16&lt;0.000001,0,IF($C435&gt;='H-32A-WP06 - Debt Service'!U$25,'H-32A-WP06 - Debt Service'!U$28/12,0)),"-")</f>
        <v>0</v>
      </c>
      <c r="Y435" s="359">
        <f>IFERROR(IF(-SUM(Y$21:Y434)+Y$16&lt;0.000001,0,IF($C435&gt;='H-32A-WP06 - Debt Service'!W$25,'H-32A-WP06 - Debt Service'!V$28/12,0)),"-")</f>
        <v>0</v>
      </c>
      <c r="Z435" s="359">
        <f>IFERROR(IF(-SUM(Z$21:Z434)+Z$16&lt;0.000001,0,IF($C435&gt;='H-32A-WP06 - Debt Service'!W$25,'H-32A-WP06 - Debt Service'!W$28/12,0)),"-")</f>
        <v>0</v>
      </c>
      <c r="AA435" s="359">
        <f>IFERROR(IF(-SUM(AA$21:AA434)+AA$16&lt;0.000001,0,IF($C435&gt;='H-32A-WP06 - Debt Service'!Y$25,'H-32A-WP06 - Debt Service'!X$28/12,0)),"-")</f>
        <v>0</v>
      </c>
      <c r="AB435" s="359">
        <f>IFERROR(IF(-SUM(AB$21:AB434)+AB$16&lt;0.000001,0,IF($C435&gt;='H-32A-WP06 - Debt Service'!Y$25,'H-32A-WP06 - Debt Service'!Y$28/12,0)),"-")</f>
        <v>0</v>
      </c>
      <c r="AC435" s="359">
        <f>IFERROR(IF(-SUM(AC$21:AC434)+AC$16&lt;0.000001,0,IF($C435&gt;='H-32A-WP06 - Debt Service'!Z$25,'H-32A-WP06 - Debt Service'!Z$28/12,0)),"-")</f>
        <v>0</v>
      </c>
      <c r="AD435" s="359">
        <f>IFERROR(IF(-SUM(AD$21:AD434)+AD$16&lt;0.000001,0,IF($C435&gt;='H-32A-WP06 - Debt Service'!AB$25,'H-32A-WP06 - Debt Service'!AA$28/12,0)),"-")</f>
        <v>0</v>
      </c>
      <c r="AE435" s="359">
        <f>IFERROR(IF(-SUM(AE$21:AE434)+AE$16&lt;0.000001,0,IF($C435&gt;='H-32A-WP06 - Debt Service'!AC$25,'H-32A-WP06 - Debt Service'!AB$28/12,0)),"-")</f>
        <v>0</v>
      </c>
      <c r="AF435" s="359">
        <f>IFERROR(IF(-SUM(AF$21:AF434)+AF$16&lt;0.000001,0,IF($C435&gt;='H-32A-WP06 - Debt Service'!AD$25,'H-32A-WP06 - Debt Service'!AC$28/12,0)),"-")</f>
        <v>0</v>
      </c>
    </row>
    <row r="436" spans="2:32">
      <c r="B436" s="351">
        <f t="shared" si="25"/>
        <v>2053</v>
      </c>
      <c r="C436" s="368">
        <f t="shared" si="27"/>
        <v>56097</v>
      </c>
      <c r="D436" s="368"/>
      <c r="E436" s="359">
        <f>IFERROR(IF(-SUM(E$33:E435)+E$16&lt;0.000001,0,IF($C436&gt;='H-32A-WP06 - Debt Service'!C$25,'H-32A-WP06 - Debt Service'!C$28/12,0)),"-")</f>
        <v>0</v>
      </c>
      <c r="F436" s="359">
        <f>IFERROR(IF(-SUM(F$33:F435)+F$16&lt;0.000001,0,IF($C436&gt;='H-32A-WP06 - Debt Service'!D$25,'H-32A-WP06 - Debt Service'!D$28/12,0)),"-")</f>
        <v>0</v>
      </c>
      <c r="G436" s="359">
        <f>IFERROR(IF(-SUM(G$33:G435)+G$16&lt;0.000001,0,IF($C436&gt;='H-32A-WP06 - Debt Service'!E$25,'H-32A-WP06 - Debt Service'!E$28/12,0)),"-")</f>
        <v>0</v>
      </c>
      <c r="H436" s="359">
        <f>IFERROR(IF(-SUM(H$21:H435)+H$16&lt;0.000001,0,IF($C436&gt;='H-32A-WP06 - Debt Service'!F$25,'H-32A-WP06 - Debt Service'!F$28/12,0)),"-")</f>
        <v>0</v>
      </c>
      <c r="I436" s="359">
        <f>IFERROR(IF(-SUM(I$21:I435)+I$16&lt;0.000001,0,IF($C436&gt;='H-32A-WP06 - Debt Service'!G$25,'H-32A-WP06 - Debt Service'!G$28/12,0)),"-")</f>
        <v>0</v>
      </c>
      <c r="J436" s="359">
        <f>IFERROR(IF(-SUM(J$21:J435)+J$16&lt;0.000001,0,IF($C436&gt;='H-32A-WP06 - Debt Service'!H$25,'H-32A-WP06 - Debt Service'!H$28/12,0)),"-")</f>
        <v>0</v>
      </c>
      <c r="K436" s="359">
        <f>IFERROR(IF(-SUM(K$21:K435)+K$16&lt;0.000001,0,IF($C436&gt;='H-32A-WP06 - Debt Service'!I$25,'H-32A-WP06 - Debt Service'!I$28/12,0)),"-")</f>
        <v>0</v>
      </c>
      <c r="L436" s="359">
        <f>IFERROR(IF(-SUM(L$21:L435)+L$16&lt;0.000001,0,IF($C436&gt;='H-32A-WP06 - Debt Service'!J$25,'H-32A-WP06 - Debt Service'!J$28/12,0)),"-")</f>
        <v>0</v>
      </c>
      <c r="M436" s="359">
        <f>IFERROR(IF(-SUM(M$21:M435)+M$16&lt;0.000001,0,IF($C436&gt;='H-32A-WP06 - Debt Service'!K$25,'H-32A-WP06 - Debt Service'!K$28/12,0)),"-")</f>
        <v>0</v>
      </c>
      <c r="N436" s="359">
        <f>IFERROR(IF(-SUM(N$21:N435)+N$16&lt;0.000001,0,IF($C436&gt;='H-32A-WP06 - Debt Service'!L$25,'H-32A-WP06 - Debt Service'!L$28/12,0)),"-")</f>
        <v>0</v>
      </c>
      <c r="O436" s="359">
        <f>IFERROR(IF(-SUM(O$21:O435)+O$16&lt;0.000001,0,IF($C436&gt;='H-32A-WP06 - Debt Service'!M$25,'H-32A-WP06 - Debt Service'!M$28/12,0)),"-")</f>
        <v>0</v>
      </c>
      <c r="P436" s="359">
        <f>IFERROR(IF(-SUM(P$21:P435)+P$16&lt;0.000001,0,IF($C436&gt;='H-32A-WP06 - Debt Service'!N$25,'H-32A-WP06 - Debt Service'!N$28/12,0)),"-")</f>
        <v>0</v>
      </c>
      <c r="Q436" s="449"/>
      <c r="R436" s="351">
        <f t="shared" si="26"/>
        <v>2053</v>
      </c>
      <c r="S436" s="368">
        <f t="shared" si="28"/>
        <v>56097</v>
      </c>
      <c r="T436" s="368"/>
      <c r="U436" s="359">
        <f>IFERROR(IF(-SUM(U$33:U435)+U$16&lt;0.000001,0,IF($C436&gt;='H-32A-WP06 - Debt Service'!R$25,'H-32A-WP06 - Debt Service'!R$28/12,0)),"-")</f>
        <v>0</v>
      </c>
      <c r="V436" s="359">
        <f>IFERROR(IF(-SUM(V$21:V435)+V$16&lt;0.000001,0,IF($C436&gt;='H-32A-WP06 - Debt Service'!S$25,'H-32A-WP06 - Debt Service'!S$28/12,0)),"-")</f>
        <v>0</v>
      </c>
      <c r="W436" s="359">
        <f>IFERROR(IF(-SUM(W$21:W435)+W$16&lt;0.000001,0,IF($C436&gt;='H-32A-WP06 - Debt Service'!T$25,'H-32A-WP06 - Debt Service'!T$28/12,0)),"-")</f>
        <v>0</v>
      </c>
      <c r="X436" s="359">
        <f>IFERROR(IF(-SUM(X$21:X435)+X$16&lt;0.000001,0,IF($C436&gt;='H-32A-WP06 - Debt Service'!U$25,'H-32A-WP06 - Debt Service'!U$28/12,0)),"-")</f>
        <v>0</v>
      </c>
      <c r="Y436" s="359">
        <f>IFERROR(IF(-SUM(Y$21:Y435)+Y$16&lt;0.000001,0,IF($C436&gt;='H-32A-WP06 - Debt Service'!W$25,'H-32A-WP06 - Debt Service'!V$28/12,0)),"-")</f>
        <v>0</v>
      </c>
      <c r="Z436" s="359">
        <f>IFERROR(IF(-SUM(Z$21:Z435)+Z$16&lt;0.000001,0,IF($C436&gt;='H-32A-WP06 - Debt Service'!W$25,'H-32A-WP06 - Debt Service'!W$28/12,0)),"-")</f>
        <v>0</v>
      </c>
      <c r="AA436" s="359">
        <f>IFERROR(IF(-SUM(AA$21:AA435)+AA$16&lt;0.000001,0,IF($C436&gt;='H-32A-WP06 - Debt Service'!Y$25,'H-32A-WP06 - Debt Service'!X$28/12,0)),"-")</f>
        <v>0</v>
      </c>
      <c r="AB436" s="359">
        <f>IFERROR(IF(-SUM(AB$21:AB435)+AB$16&lt;0.000001,0,IF($C436&gt;='H-32A-WP06 - Debt Service'!Y$25,'H-32A-WP06 - Debt Service'!Y$28/12,0)),"-")</f>
        <v>0</v>
      </c>
      <c r="AC436" s="359">
        <f>IFERROR(IF(-SUM(AC$21:AC435)+AC$16&lt;0.000001,0,IF($C436&gt;='H-32A-WP06 - Debt Service'!Z$25,'H-32A-WP06 - Debt Service'!Z$28/12,0)),"-")</f>
        <v>0</v>
      </c>
      <c r="AD436" s="359">
        <f>IFERROR(IF(-SUM(AD$21:AD435)+AD$16&lt;0.000001,0,IF($C436&gt;='H-32A-WP06 - Debt Service'!AB$25,'H-32A-WP06 - Debt Service'!AA$28/12,0)),"-")</f>
        <v>0</v>
      </c>
      <c r="AE436" s="359">
        <f>IFERROR(IF(-SUM(AE$21:AE435)+AE$16&lt;0.000001,0,IF($C436&gt;='H-32A-WP06 - Debt Service'!AC$25,'H-32A-WP06 - Debt Service'!AB$28/12,0)),"-")</f>
        <v>0</v>
      </c>
      <c r="AF436" s="359">
        <f>IFERROR(IF(-SUM(AF$21:AF435)+AF$16&lt;0.000001,0,IF($C436&gt;='H-32A-WP06 - Debt Service'!AD$25,'H-32A-WP06 - Debt Service'!AC$28/12,0)),"-")</f>
        <v>0</v>
      </c>
    </row>
    <row r="437" spans="2:32">
      <c r="B437" s="351">
        <f t="shared" si="25"/>
        <v>2053</v>
      </c>
      <c r="C437" s="368">
        <f t="shared" si="27"/>
        <v>56128</v>
      </c>
      <c r="D437" s="368"/>
      <c r="E437" s="359">
        <f>IFERROR(IF(-SUM(E$33:E436)+E$16&lt;0.000001,0,IF($C437&gt;='H-32A-WP06 - Debt Service'!C$25,'H-32A-WP06 - Debt Service'!C$28/12,0)),"-")</f>
        <v>0</v>
      </c>
      <c r="F437" s="359">
        <f>IFERROR(IF(-SUM(F$33:F436)+F$16&lt;0.000001,0,IF($C437&gt;='H-32A-WP06 - Debt Service'!D$25,'H-32A-WP06 - Debt Service'!D$28/12,0)),"-")</f>
        <v>0</v>
      </c>
      <c r="G437" s="359">
        <f>IFERROR(IF(-SUM(G$33:G436)+G$16&lt;0.000001,0,IF($C437&gt;='H-32A-WP06 - Debt Service'!E$25,'H-32A-WP06 - Debt Service'!E$28/12,0)),"-")</f>
        <v>0</v>
      </c>
      <c r="H437" s="359">
        <f>IFERROR(IF(-SUM(H$21:H436)+H$16&lt;0.000001,0,IF($C437&gt;='H-32A-WP06 - Debt Service'!F$25,'H-32A-WP06 - Debt Service'!F$28/12,0)),"-")</f>
        <v>0</v>
      </c>
      <c r="I437" s="359">
        <f>IFERROR(IF(-SUM(I$21:I436)+I$16&lt;0.000001,0,IF($C437&gt;='H-32A-WP06 - Debt Service'!G$25,'H-32A-WP06 - Debt Service'!G$28/12,0)),"-")</f>
        <v>0</v>
      </c>
      <c r="J437" s="359">
        <f>IFERROR(IF(-SUM(J$21:J436)+J$16&lt;0.000001,0,IF($C437&gt;='H-32A-WP06 - Debt Service'!H$25,'H-32A-WP06 - Debt Service'!H$28/12,0)),"-")</f>
        <v>0</v>
      </c>
      <c r="K437" s="359">
        <f>IFERROR(IF(-SUM(K$21:K436)+K$16&lt;0.000001,0,IF($C437&gt;='H-32A-WP06 - Debt Service'!I$25,'H-32A-WP06 - Debt Service'!I$28/12,0)),"-")</f>
        <v>0</v>
      </c>
      <c r="L437" s="359">
        <f>IFERROR(IF(-SUM(L$21:L436)+L$16&lt;0.000001,0,IF($C437&gt;='H-32A-WP06 - Debt Service'!J$25,'H-32A-WP06 - Debt Service'!J$28/12,0)),"-")</f>
        <v>0</v>
      </c>
      <c r="M437" s="359">
        <f>IFERROR(IF(-SUM(M$21:M436)+M$16&lt;0.000001,0,IF($C437&gt;='H-32A-WP06 - Debt Service'!K$25,'H-32A-WP06 - Debt Service'!K$28/12,0)),"-")</f>
        <v>0</v>
      </c>
      <c r="N437" s="359">
        <f>IFERROR(IF(-SUM(N$21:N436)+N$16&lt;0.000001,0,IF($C437&gt;='H-32A-WP06 - Debt Service'!L$25,'H-32A-WP06 - Debt Service'!L$28/12,0)),"-")</f>
        <v>0</v>
      </c>
      <c r="O437" s="359">
        <f>IFERROR(IF(-SUM(O$21:O436)+O$16&lt;0.000001,0,IF($C437&gt;='H-32A-WP06 - Debt Service'!M$25,'H-32A-WP06 - Debt Service'!M$28/12,0)),"-")</f>
        <v>0</v>
      </c>
      <c r="P437" s="359">
        <f>IFERROR(IF(-SUM(P$21:P436)+P$16&lt;0.000001,0,IF($C437&gt;='H-32A-WP06 - Debt Service'!N$25,'H-32A-WP06 - Debt Service'!N$28/12,0)),"-")</f>
        <v>0</v>
      </c>
      <c r="Q437" s="449"/>
      <c r="R437" s="351">
        <f t="shared" si="26"/>
        <v>2053</v>
      </c>
      <c r="S437" s="368">
        <f t="shared" si="28"/>
        <v>56128</v>
      </c>
      <c r="T437" s="368"/>
      <c r="U437" s="359">
        <f>IFERROR(IF(-SUM(U$33:U436)+U$16&lt;0.000001,0,IF($C437&gt;='H-32A-WP06 - Debt Service'!R$25,'H-32A-WP06 - Debt Service'!R$28/12,0)),"-")</f>
        <v>0</v>
      </c>
      <c r="V437" s="359">
        <f>IFERROR(IF(-SUM(V$21:V436)+V$16&lt;0.000001,0,IF($C437&gt;='H-32A-WP06 - Debt Service'!S$25,'H-32A-WP06 - Debt Service'!S$28/12,0)),"-")</f>
        <v>0</v>
      </c>
      <c r="W437" s="359">
        <f>IFERROR(IF(-SUM(W$21:W436)+W$16&lt;0.000001,0,IF($C437&gt;='H-32A-WP06 - Debt Service'!T$25,'H-32A-WP06 - Debt Service'!T$28/12,0)),"-")</f>
        <v>0</v>
      </c>
      <c r="X437" s="359">
        <f>IFERROR(IF(-SUM(X$21:X436)+X$16&lt;0.000001,0,IF($C437&gt;='H-32A-WP06 - Debt Service'!U$25,'H-32A-WP06 - Debt Service'!U$28/12,0)),"-")</f>
        <v>0</v>
      </c>
      <c r="Y437" s="359">
        <f>IFERROR(IF(-SUM(Y$21:Y436)+Y$16&lt;0.000001,0,IF($C437&gt;='H-32A-WP06 - Debt Service'!W$25,'H-32A-WP06 - Debt Service'!V$28/12,0)),"-")</f>
        <v>0</v>
      </c>
      <c r="Z437" s="359">
        <f>IFERROR(IF(-SUM(Z$21:Z436)+Z$16&lt;0.000001,0,IF($C437&gt;='H-32A-WP06 - Debt Service'!W$25,'H-32A-WP06 - Debt Service'!W$28/12,0)),"-")</f>
        <v>0</v>
      </c>
      <c r="AA437" s="359">
        <f>IFERROR(IF(-SUM(AA$21:AA436)+AA$16&lt;0.000001,0,IF($C437&gt;='H-32A-WP06 - Debt Service'!Y$25,'H-32A-WP06 - Debt Service'!X$28/12,0)),"-")</f>
        <v>0</v>
      </c>
      <c r="AB437" s="359">
        <f>IFERROR(IF(-SUM(AB$21:AB436)+AB$16&lt;0.000001,0,IF($C437&gt;='H-32A-WP06 - Debt Service'!Y$25,'H-32A-WP06 - Debt Service'!Y$28/12,0)),"-")</f>
        <v>0</v>
      </c>
      <c r="AC437" s="359">
        <f>IFERROR(IF(-SUM(AC$21:AC436)+AC$16&lt;0.000001,0,IF($C437&gt;='H-32A-WP06 - Debt Service'!Z$25,'H-32A-WP06 - Debt Service'!Z$28/12,0)),"-")</f>
        <v>0</v>
      </c>
      <c r="AD437" s="359">
        <f>IFERROR(IF(-SUM(AD$21:AD436)+AD$16&lt;0.000001,0,IF($C437&gt;='H-32A-WP06 - Debt Service'!AB$25,'H-32A-WP06 - Debt Service'!AA$28/12,0)),"-")</f>
        <v>0</v>
      </c>
      <c r="AE437" s="359">
        <f>IFERROR(IF(-SUM(AE$21:AE436)+AE$16&lt;0.000001,0,IF($C437&gt;='H-32A-WP06 - Debt Service'!AC$25,'H-32A-WP06 - Debt Service'!AB$28/12,0)),"-")</f>
        <v>0</v>
      </c>
      <c r="AF437" s="359">
        <f>IFERROR(IF(-SUM(AF$21:AF436)+AF$16&lt;0.000001,0,IF($C437&gt;='H-32A-WP06 - Debt Service'!AD$25,'H-32A-WP06 - Debt Service'!AC$28/12,0)),"-")</f>
        <v>0</v>
      </c>
    </row>
    <row r="438" spans="2:32">
      <c r="B438" s="351">
        <f t="shared" si="25"/>
        <v>2053</v>
      </c>
      <c r="C438" s="368">
        <f t="shared" si="27"/>
        <v>56158</v>
      </c>
      <c r="D438" s="368"/>
      <c r="E438" s="359">
        <f>IFERROR(IF(-SUM(E$33:E437)+E$16&lt;0.000001,0,IF($C438&gt;='H-32A-WP06 - Debt Service'!C$25,'H-32A-WP06 - Debt Service'!C$28/12,0)),"-")</f>
        <v>0</v>
      </c>
      <c r="F438" s="359">
        <f>IFERROR(IF(-SUM(F$33:F437)+F$16&lt;0.000001,0,IF($C438&gt;='H-32A-WP06 - Debt Service'!D$25,'H-32A-WP06 - Debt Service'!D$28/12,0)),"-")</f>
        <v>0</v>
      </c>
      <c r="G438" s="359">
        <f>IFERROR(IF(-SUM(G$33:G437)+G$16&lt;0.000001,0,IF($C438&gt;='H-32A-WP06 - Debt Service'!E$25,'H-32A-WP06 - Debt Service'!E$28/12,0)),"-")</f>
        <v>0</v>
      </c>
      <c r="H438" s="359">
        <f>IFERROR(IF(-SUM(H$21:H437)+H$16&lt;0.000001,0,IF($C438&gt;='H-32A-WP06 - Debt Service'!F$25,'H-32A-WP06 - Debt Service'!F$28/12,0)),"-")</f>
        <v>0</v>
      </c>
      <c r="I438" s="359">
        <f>IFERROR(IF(-SUM(I$21:I437)+I$16&lt;0.000001,0,IF($C438&gt;='H-32A-WP06 - Debt Service'!G$25,'H-32A-WP06 - Debt Service'!G$28/12,0)),"-")</f>
        <v>0</v>
      </c>
      <c r="J438" s="359">
        <f>IFERROR(IF(-SUM(J$21:J437)+J$16&lt;0.000001,0,IF($C438&gt;='H-32A-WP06 - Debt Service'!H$25,'H-32A-WP06 - Debt Service'!H$28/12,0)),"-")</f>
        <v>0</v>
      </c>
      <c r="K438" s="359">
        <f>IFERROR(IF(-SUM(K$21:K437)+K$16&lt;0.000001,0,IF($C438&gt;='H-32A-WP06 - Debt Service'!I$25,'H-32A-WP06 - Debt Service'!I$28/12,0)),"-")</f>
        <v>0</v>
      </c>
      <c r="L438" s="359">
        <f>IFERROR(IF(-SUM(L$21:L437)+L$16&lt;0.000001,0,IF($C438&gt;='H-32A-WP06 - Debt Service'!J$25,'H-32A-WP06 - Debt Service'!J$28/12,0)),"-")</f>
        <v>0</v>
      </c>
      <c r="M438" s="359">
        <f>IFERROR(IF(-SUM(M$21:M437)+M$16&lt;0.000001,0,IF($C438&gt;='H-32A-WP06 - Debt Service'!K$25,'H-32A-WP06 - Debt Service'!K$28/12,0)),"-")</f>
        <v>0</v>
      </c>
      <c r="N438" s="359">
        <f>IFERROR(IF(-SUM(N$21:N437)+N$16&lt;0.000001,0,IF($C438&gt;='H-32A-WP06 - Debt Service'!L$25,'H-32A-WP06 - Debt Service'!L$28/12,0)),"-")</f>
        <v>0</v>
      </c>
      <c r="O438" s="359">
        <f>IFERROR(IF(-SUM(O$21:O437)+O$16&lt;0.000001,0,IF($C438&gt;='H-32A-WP06 - Debt Service'!M$25,'H-32A-WP06 - Debt Service'!M$28/12,0)),"-")</f>
        <v>0</v>
      </c>
      <c r="P438" s="359">
        <f>IFERROR(IF(-SUM(P$21:P437)+P$16&lt;0.000001,0,IF($C438&gt;='H-32A-WP06 - Debt Service'!N$25,'H-32A-WP06 - Debt Service'!N$28/12,0)),"-")</f>
        <v>0</v>
      </c>
      <c r="Q438" s="449"/>
      <c r="R438" s="351">
        <f t="shared" si="26"/>
        <v>2053</v>
      </c>
      <c r="S438" s="368">
        <f t="shared" si="28"/>
        <v>56158</v>
      </c>
      <c r="T438" s="368"/>
      <c r="U438" s="359">
        <f>IFERROR(IF(-SUM(U$33:U437)+U$16&lt;0.000001,0,IF($C438&gt;='H-32A-WP06 - Debt Service'!R$25,'H-32A-WP06 - Debt Service'!R$28/12,0)),"-")</f>
        <v>0</v>
      </c>
      <c r="V438" s="359">
        <f>IFERROR(IF(-SUM(V$21:V437)+V$16&lt;0.000001,0,IF($C438&gt;='H-32A-WP06 - Debt Service'!S$25,'H-32A-WP06 - Debt Service'!S$28/12,0)),"-")</f>
        <v>0</v>
      </c>
      <c r="W438" s="359">
        <f>IFERROR(IF(-SUM(W$21:W437)+W$16&lt;0.000001,0,IF($C438&gt;='H-32A-WP06 - Debt Service'!T$25,'H-32A-WP06 - Debt Service'!T$28/12,0)),"-")</f>
        <v>0</v>
      </c>
      <c r="X438" s="359">
        <f>IFERROR(IF(-SUM(X$21:X437)+X$16&lt;0.000001,0,IF($C438&gt;='H-32A-WP06 - Debt Service'!U$25,'H-32A-WP06 - Debt Service'!U$28/12,0)),"-")</f>
        <v>0</v>
      </c>
      <c r="Y438" s="359">
        <f>IFERROR(IF(-SUM(Y$21:Y437)+Y$16&lt;0.000001,0,IF($C438&gt;='H-32A-WP06 - Debt Service'!W$25,'H-32A-WP06 - Debt Service'!V$28/12,0)),"-")</f>
        <v>0</v>
      </c>
      <c r="Z438" s="359">
        <f>IFERROR(IF(-SUM(Z$21:Z437)+Z$16&lt;0.000001,0,IF($C438&gt;='H-32A-WP06 - Debt Service'!W$25,'H-32A-WP06 - Debt Service'!W$28/12,0)),"-")</f>
        <v>0</v>
      </c>
      <c r="AA438" s="359">
        <f>IFERROR(IF(-SUM(AA$21:AA437)+AA$16&lt;0.000001,0,IF($C438&gt;='H-32A-WP06 - Debt Service'!Y$25,'H-32A-WP06 - Debt Service'!X$28/12,0)),"-")</f>
        <v>0</v>
      </c>
      <c r="AB438" s="359">
        <f>IFERROR(IF(-SUM(AB$21:AB437)+AB$16&lt;0.000001,0,IF($C438&gt;='H-32A-WP06 - Debt Service'!Y$25,'H-32A-WP06 - Debt Service'!Y$28/12,0)),"-")</f>
        <v>0</v>
      </c>
      <c r="AC438" s="359">
        <f>IFERROR(IF(-SUM(AC$21:AC437)+AC$16&lt;0.000001,0,IF($C438&gt;='H-32A-WP06 - Debt Service'!Z$25,'H-32A-WP06 - Debt Service'!Z$28/12,0)),"-")</f>
        <v>0</v>
      </c>
      <c r="AD438" s="359">
        <f>IFERROR(IF(-SUM(AD$21:AD437)+AD$16&lt;0.000001,0,IF($C438&gt;='H-32A-WP06 - Debt Service'!AB$25,'H-32A-WP06 - Debt Service'!AA$28/12,0)),"-")</f>
        <v>0</v>
      </c>
      <c r="AE438" s="359">
        <f>IFERROR(IF(-SUM(AE$21:AE437)+AE$16&lt;0.000001,0,IF($C438&gt;='H-32A-WP06 - Debt Service'!AC$25,'H-32A-WP06 - Debt Service'!AB$28/12,0)),"-")</f>
        <v>0</v>
      </c>
      <c r="AF438" s="359">
        <f>IFERROR(IF(-SUM(AF$21:AF437)+AF$16&lt;0.000001,0,IF($C438&gt;='H-32A-WP06 - Debt Service'!AD$25,'H-32A-WP06 - Debt Service'!AC$28/12,0)),"-")</f>
        <v>0</v>
      </c>
    </row>
    <row r="439" spans="2:32">
      <c r="B439" s="351">
        <f t="shared" si="25"/>
        <v>2053</v>
      </c>
      <c r="C439" s="368">
        <f t="shared" si="27"/>
        <v>56189</v>
      </c>
      <c r="D439" s="368"/>
      <c r="E439" s="359">
        <f>IFERROR(IF(-SUM(E$33:E438)+E$16&lt;0.000001,0,IF($C439&gt;='H-32A-WP06 - Debt Service'!C$25,'H-32A-WP06 - Debt Service'!C$28/12,0)),"-")</f>
        <v>0</v>
      </c>
      <c r="F439" s="359">
        <f>IFERROR(IF(-SUM(F$33:F438)+F$16&lt;0.000001,0,IF($C439&gt;='H-32A-WP06 - Debt Service'!D$25,'H-32A-WP06 - Debt Service'!D$28/12,0)),"-")</f>
        <v>0</v>
      </c>
      <c r="G439" s="359">
        <f>IFERROR(IF(-SUM(G$33:G438)+G$16&lt;0.000001,0,IF($C439&gt;='H-32A-WP06 - Debt Service'!E$25,'H-32A-WP06 - Debt Service'!E$28/12,0)),"-")</f>
        <v>0</v>
      </c>
      <c r="H439" s="359">
        <f>IFERROR(IF(-SUM(H$21:H438)+H$16&lt;0.000001,0,IF($C439&gt;='H-32A-WP06 - Debt Service'!F$25,'H-32A-WP06 - Debt Service'!F$28/12,0)),"-")</f>
        <v>0</v>
      </c>
      <c r="I439" s="359">
        <f>IFERROR(IF(-SUM(I$21:I438)+I$16&lt;0.000001,0,IF($C439&gt;='H-32A-WP06 - Debt Service'!G$25,'H-32A-WP06 - Debt Service'!G$28/12,0)),"-")</f>
        <v>0</v>
      </c>
      <c r="J439" s="359">
        <f>IFERROR(IF(-SUM(J$21:J438)+J$16&lt;0.000001,0,IF($C439&gt;='H-32A-WP06 - Debt Service'!H$25,'H-32A-WP06 - Debt Service'!H$28/12,0)),"-")</f>
        <v>0</v>
      </c>
      <c r="K439" s="359">
        <f>IFERROR(IF(-SUM(K$21:K438)+K$16&lt;0.000001,0,IF($C439&gt;='H-32A-WP06 - Debt Service'!I$25,'H-32A-WP06 - Debt Service'!I$28/12,0)),"-")</f>
        <v>0</v>
      </c>
      <c r="L439" s="359">
        <f>IFERROR(IF(-SUM(L$21:L438)+L$16&lt;0.000001,0,IF($C439&gt;='H-32A-WP06 - Debt Service'!J$25,'H-32A-WP06 - Debt Service'!J$28/12,0)),"-")</f>
        <v>0</v>
      </c>
      <c r="M439" s="359">
        <f>IFERROR(IF(-SUM(M$21:M438)+M$16&lt;0.000001,0,IF($C439&gt;='H-32A-WP06 - Debt Service'!K$25,'H-32A-WP06 - Debt Service'!K$28/12,0)),"-")</f>
        <v>0</v>
      </c>
      <c r="N439" s="359">
        <f>IFERROR(IF(-SUM(N$21:N438)+N$16&lt;0.000001,0,IF($C439&gt;='H-32A-WP06 - Debt Service'!L$25,'H-32A-WP06 - Debt Service'!L$28/12,0)),"-")</f>
        <v>0</v>
      </c>
      <c r="O439" s="359">
        <f>IFERROR(IF(-SUM(O$21:O438)+O$16&lt;0.000001,0,IF($C439&gt;='H-32A-WP06 - Debt Service'!M$25,'H-32A-WP06 - Debt Service'!M$28/12,0)),"-")</f>
        <v>0</v>
      </c>
      <c r="P439" s="359">
        <f>IFERROR(IF(-SUM(P$21:P438)+P$16&lt;0.000001,0,IF($C439&gt;='H-32A-WP06 - Debt Service'!N$25,'H-32A-WP06 - Debt Service'!N$28/12,0)),"-")</f>
        <v>0</v>
      </c>
      <c r="Q439" s="449"/>
      <c r="R439" s="351">
        <f t="shared" si="26"/>
        <v>2053</v>
      </c>
      <c r="S439" s="368">
        <f t="shared" si="28"/>
        <v>56189</v>
      </c>
      <c r="T439" s="368"/>
      <c r="U439" s="359">
        <f>IFERROR(IF(-SUM(U$33:U438)+U$16&lt;0.000001,0,IF($C439&gt;='H-32A-WP06 - Debt Service'!R$25,'H-32A-WP06 - Debt Service'!R$28/12,0)),"-")</f>
        <v>0</v>
      </c>
      <c r="V439" s="359">
        <f>IFERROR(IF(-SUM(V$21:V438)+V$16&lt;0.000001,0,IF($C439&gt;='H-32A-WP06 - Debt Service'!S$25,'H-32A-WP06 - Debt Service'!S$28/12,0)),"-")</f>
        <v>0</v>
      </c>
      <c r="W439" s="359">
        <f>IFERROR(IF(-SUM(W$21:W438)+W$16&lt;0.000001,0,IF($C439&gt;='H-32A-WP06 - Debt Service'!T$25,'H-32A-WP06 - Debt Service'!T$28/12,0)),"-")</f>
        <v>0</v>
      </c>
      <c r="X439" s="359">
        <f>IFERROR(IF(-SUM(X$21:X438)+X$16&lt;0.000001,0,IF($C439&gt;='H-32A-WP06 - Debt Service'!U$25,'H-32A-WP06 - Debt Service'!U$28/12,0)),"-")</f>
        <v>0</v>
      </c>
      <c r="Y439" s="359">
        <f>IFERROR(IF(-SUM(Y$21:Y438)+Y$16&lt;0.000001,0,IF($C439&gt;='H-32A-WP06 - Debt Service'!W$25,'H-32A-WP06 - Debt Service'!V$28/12,0)),"-")</f>
        <v>0</v>
      </c>
      <c r="Z439" s="359">
        <f>IFERROR(IF(-SUM(Z$21:Z438)+Z$16&lt;0.000001,0,IF($C439&gt;='H-32A-WP06 - Debt Service'!W$25,'H-32A-WP06 - Debt Service'!W$28/12,0)),"-")</f>
        <v>0</v>
      </c>
      <c r="AA439" s="359">
        <f>IFERROR(IF(-SUM(AA$21:AA438)+AA$16&lt;0.000001,0,IF($C439&gt;='H-32A-WP06 - Debt Service'!Y$25,'H-32A-WP06 - Debt Service'!X$28/12,0)),"-")</f>
        <v>0</v>
      </c>
      <c r="AB439" s="359">
        <f>IFERROR(IF(-SUM(AB$21:AB438)+AB$16&lt;0.000001,0,IF($C439&gt;='H-32A-WP06 - Debt Service'!Y$25,'H-32A-WP06 - Debt Service'!Y$28/12,0)),"-")</f>
        <v>0</v>
      </c>
      <c r="AC439" s="359">
        <f>IFERROR(IF(-SUM(AC$21:AC438)+AC$16&lt;0.000001,0,IF($C439&gt;='H-32A-WP06 - Debt Service'!Z$25,'H-32A-WP06 - Debt Service'!Z$28/12,0)),"-")</f>
        <v>0</v>
      </c>
      <c r="AD439" s="359">
        <f>IFERROR(IF(-SUM(AD$21:AD438)+AD$16&lt;0.000001,0,IF($C439&gt;='H-32A-WP06 - Debt Service'!AB$25,'H-32A-WP06 - Debt Service'!AA$28/12,0)),"-")</f>
        <v>0</v>
      </c>
      <c r="AE439" s="359">
        <f>IFERROR(IF(-SUM(AE$21:AE438)+AE$16&lt;0.000001,0,IF($C439&gt;='H-32A-WP06 - Debt Service'!AC$25,'H-32A-WP06 - Debt Service'!AB$28/12,0)),"-")</f>
        <v>0</v>
      </c>
      <c r="AF439" s="359">
        <f>IFERROR(IF(-SUM(AF$21:AF438)+AF$16&lt;0.000001,0,IF($C439&gt;='H-32A-WP06 - Debt Service'!AD$25,'H-32A-WP06 - Debt Service'!AC$28/12,0)),"-")</f>
        <v>0</v>
      </c>
    </row>
    <row r="440" spans="2:32">
      <c r="B440" s="351">
        <f t="shared" si="25"/>
        <v>2053</v>
      </c>
      <c r="C440" s="368">
        <f t="shared" si="27"/>
        <v>56219</v>
      </c>
      <c r="D440" s="368"/>
      <c r="E440" s="359">
        <f>IFERROR(IF(-SUM(E$33:E439)+E$16&lt;0.000001,0,IF($C440&gt;='H-32A-WP06 - Debt Service'!C$25,'H-32A-WP06 - Debt Service'!C$28/12,0)),"-")</f>
        <v>0</v>
      </c>
      <c r="F440" s="359">
        <f>IFERROR(IF(-SUM(F$33:F439)+F$16&lt;0.000001,0,IF($C440&gt;='H-32A-WP06 - Debt Service'!D$25,'H-32A-WP06 - Debt Service'!D$28/12,0)),"-")</f>
        <v>0</v>
      </c>
      <c r="G440" s="359">
        <f>IFERROR(IF(-SUM(G$33:G439)+G$16&lt;0.000001,0,IF($C440&gt;='H-32A-WP06 - Debt Service'!E$25,'H-32A-WP06 - Debt Service'!E$28/12,0)),"-")</f>
        <v>0</v>
      </c>
      <c r="H440" s="359">
        <f>IFERROR(IF(-SUM(H$21:H439)+H$16&lt;0.000001,0,IF($C440&gt;='H-32A-WP06 - Debt Service'!F$25,'H-32A-WP06 - Debt Service'!F$28/12,0)),"-")</f>
        <v>0</v>
      </c>
      <c r="I440" s="359">
        <f>IFERROR(IF(-SUM(I$21:I439)+I$16&lt;0.000001,0,IF($C440&gt;='H-32A-WP06 - Debt Service'!G$25,'H-32A-WP06 - Debt Service'!G$28/12,0)),"-")</f>
        <v>0</v>
      </c>
      <c r="J440" s="359">
        <f>IFERROR(IF(-SUM(J$21:J439)+J$16&lt;0.000001,0,IF($C440&gt;='H-32A-WP06 - Debt Service'!H$25,'H-32A-WP06 - Debt Service'!H$28/12,0)),"-")</f>
        <v>0</v>
      </c>
      <c r="K440" s="359">
        <f>IFERROR(IF(-SUM(K$21:K439)+K$16&lt;0.000001,0,IF($C440&gt;='H-32A-WP06 - Debt Service'!I$25,'H-32A-WP06 - Debt Service'!I$28/12,0)),"-")</f>
        <v>0</v>
      </c>
      <c r="L440" s="359">
        <f>IFERROR(IF(-SUM(L$21:L439)+L$16&lt;0.000001,0,IF($C440&gt;='H-32A-WP06 - Debt Service'!J$25,'H-32A-WP06 - Debt Service'!J$28/12,0)),"-")</f>
        <v>0</v>
      </c>
      <c r="M440" s="359">
        <f>IFERROR(IF(-SUM(M$21:M439)+M$16&lt;0.000001,0,IF($C440&gt;='H-32A-WP06 - Debt Service'!K$25,'H-32A-WP06 - Debt Service'!K$28/12,0)),"-")</f>
        <v>0</v>
      </c>
      <c r="N440" s="359">
        <f>IFERROR(IF(-SUM(N$21:N439)+N$16&lt;0.000001,0,IF($C440&gt;='H-32A-WP06 - Debt Service'!L$25,'H-32A-WP06 - Debt Service'!L$28/12,0)),"-")</f>
        <v>0</v>
      </c>
      <c r="O440" s="359">
        <f>IFERROR(IF(-SUM(O$21:O439)+O$16&lt;0.000001,0,IF($C440&gt;='H-32A-WP06 - Debt Service'!M$25,'H-32A-WP06 - Debt Service'!M$28/12,0)),"-")</f>
        <v>0</v>
      </c>
      <c r="P440" s="359">
        <f>IFERROR(IF(-SUM(P$21:P439)+P$16&lt;0.000001,0,IF($C440&gt;='H-32A-WP06 - Debt Service'!N$25,'H-32A-WP06 - Debt Service'!N$28/12,0)),"-")</f>
        <v>0</v>
      </c>
      <c r="Q440" s="449"/>
      <c r="R440" s="351">
        <f t="shared" si="26"/>
        <v>2053</v>
      </c>
      <c r="S440" s="368">
        <f t="shared" si="28"/>
        <v>56219</v>
      </c>
      <c r="T440" s="368"/>
      <c r="U440" s="359">
        <f>IFERROR(IF(-SUM(U$33:U439)+U$16&lt;0.000001,0,IF($C440&gt;='H-32A-WP06 - Debt Service'!R$25,'H-32A-WP06 - Debt Service'!R$28/12,0)),"-")</f>
        <v>0</v>
      </c>
      <c r="V440" s="359">
        <f>IFERROR(IF(-SUM(V$21:V439)+V$16&lt;0.000001,0,IF($C440&gt;='H-32A-WP06 - Debt Service'!S$25,'H-32A-WP06 - Debt Service'!S$28/12,0)),"-")</f>
        <v>0</v>
      </c>
      <c r="W440" s="359">
        <f>IFERROR(IF(-SUM(W$21:W439)+W$16&lt;0.000001,0,IF($C440&gt;='H-32A-WP06 - Debt Service'!T$25,'H-32A-WP06 - Debt Service'!T$28/12,0)),"-")</f>
        <v>0</v>
      </c>
      <c r="X440" s="359">
        <f>IFERROR(IF(-SUM(X$21:X439)+X$16&lt;0.000001,0,IF($C440&gt;='H-32A-WP06 - Debt Service'!U$25,'H-32A-WP06 - Debt Service'!U$28/12,0)),"-")</f>
        <v>0</v>
      </c>
      <c r="Y440" s="359">
        <f>IFERROR(IF(-SUM(Y$21:Y439)+Y$16&lt;0.000001,0,IF($C440&gt;='H-32A-WP06 - Debt Service'!W$25,'H-32A-WP06 - Debt Service'!V$28/12,0)),"-")</f>
        <v>0</v>
      </c>
      <c r="Z440" s="359">
        <f>IFERROR(IF(-SUM(Z$21:Z439)+Z$16&lt;0.000001,0,IF($C440&gt;='H-32A-WP06 - Debt Service'!W$25,'H-32A-WP06 - Debt Service'!W$28/12,0)),"-")</f>
        <v>0</v>
      </c>
      <c r="AA440" s="359">
        <f>IFERROR(IF(-SUM(AA$21:AA439)+AA$16&lt;0.000001,0,IF($C440&gt;='H-32A-WP06 - Debt Service'!Y$25,'H-32A-WP06 - Debt Service'!X$28/12,0)),"-")</f>
        <v>0</v>
      </c>
      <c r="AB440" s="359">
        <f>IFERROR(IF(-SUM(AB$21:AB439)+AB$16&lt;0.000001,0,IF($C440&gt;='H-32A-WP06 - Debt Service'!Y$25,'H-32A-WP06 - Debt Service'!Y$28/12,0)),"-")</f>
        <v>0</v>
      </c>
      <c r="AC440" s="359">
        <f>IFERROR(IF(-SUM(AC$21:AC439)+AC$16&lt;0.000001,0,IF($C440&gt;='H-32A-WP06 - Debt Service'!Z$25,'H-32A-WP06 - Debt Service'!Z$28/12,0)),"-")</f>
        <v>0</v>
      </c>
      <c r="AD440" s="359">
        <f>IFERROR(IF(-SUM(AD$21:AD439)+AD$16&lt;0.000001,0,IF($C440&gt;='H-32A-WP06 - Debt Service'!AB$25,'H-32A-WP06 - Debt Service'!AA$28/12,0)),"-")</f>
        <v>0</v>
      </c>
      <c r="AE440" s="359">
        <f>IFERROR(IF(-SUM(AE$21:AE439)+AE$16&lt;0.000001,0,IF($C440&gt;='H-32A-WP06 - Debt Service'!AC$25,'H-32A-WP06 - Debt Service'!AB$28/12,0)),"-")</f>
        <v>0</v>
      </c>
      <c r="AF440" s="359">
        <f>IFERROR(IF(-SUM(AF$21:AF439)+AF$16&lt;0.000001,0,IF($C440&gt;='H-32A-WP06 - Debt Service'!AD$25,'H-32A-WP06 - Debt Service'!AC$28/12,0)),"-")</f>
        <v>0</v>
      </c>
    </row>
    <row r="441" spans="2:32">
      <c r="B441" s="351">
        <f t="shared" si="25"/>
        <v>2054</v>
      </c>
      <c r="C441" s="368">
        <f t="shared" si="27"/>
        <v>56250</v>
      </c>
      <c r="D441" s="368"/>
      <c r="E441" s="359">
        <f>IFERROR(IF(-SUM(E$33:E440)+E$16&lt;0.000001,0,IF($C441&gt;='H-32A-WP06 - Debt Service'!C$25,'H-32A-WP06 - Debt Service'!C$28/12,0)),"-")</f>
        <v>0</v>
      </c>
      <c r="F441" s="359">
        <f>IFERROR(IF(-SUM(F$33:F440)+F$16&lt;0.000001,0,IF($C441&gt;='H-32A-WP06 - Debt Service'!D$25,'H-32A-WP06 - Debt Service'!D$28/12,0)),"-")</f>
        <v>0</v>
      </c>
      <c r="G441" s="359">
        <f>IFERROR(IF(-SUM(G$33:G440)+G$16&lt;0.000001,0,IF($C441&gt;='H-32A-WP06 - Debt Service'!E$25,'H-32A-WP06 - Debt Service'!E$28/12,0)),"-")</f>
        <v>0</v>
      </c>
      <c r="H441" s="359">
        <f>IFERROR(IF(-SUM(H$21:H440)+H$16&lt;0.000001,0,IF($C441&gt;='H-32A-WP06 - Debt Service'!F$25,'H-32A-WP06 - Debt Service'!F$28/12,0)),"-")</f>
        <v>0</v>
      </c>
      <c r="I441" s="359">
        <f>IFERROR(IF(-SUM(I$21:I440)+I$16&lt;0.000001,0,IF($C441&gt;='H-32A-WP06 - Debt Service'!G$25,'H-32A-WP06 - Debt Service'!G$28/12,0)),"-")</f>
        <v>0</v>
      </c>
      <c r="J441" s="359">
        <f>IFERROR(IF(-SUM(J$21:J440)+J$16&lt;0.000001,0,IF($C441&gt;='H-32A-WP06 - Debt Service'!H$25,'H-32A-WP06 - Debt Service'!H$28/12,0)),"-")</f>
        <v>0</v>
      </c>
      <c r="K441" s="359">
        <f>IFERROR(IF(-SUM(K$21:K440)+K$16&lt;0.000001,0,IF($C441&gt;='H-32A-WP06 - Debt Service'!I$25,'H-32A-WP06 - Debt Service'!I$28/12,0)),"-")</f>
        <v>0</v>
      </c>
      <c r="L441" s="359">
        <f>IFERROR(IF(-SUM(L$21:L440)+L$16&lt;0.000001,0,IF($C441&gt;='H-32A-WP06 - Debt Service'!J$25,'H-32A-WP06 - Debt Service'!J$28/12,0)),"-")</f>
        <v>0</v>
      </c>
      <c r="M441" s="359">
        <f>IFERROR(IF(-SUM(M$21:M440)+M$16&lt;0.000001,0,IF($C441&gt;='H-32A-WP06 - Debt Service'!K$25,'H-32A-WP06 - Debt Service'!K$28/12,0)),"-")</f>
        <v>0</v>
      </c>
      <c r="N441" s="359">
        <f>IFERROR(IF(-SUM(N$21:N440)+N$16&lt;0.000001,0,IF($C441&gt;='H-32A-WP06 - Debt Service'!L$25,'H-32A-WP06 - Debt Service'!L$28/12,0)),"-")</f>
        <v>0</v>
      </c>
      <c r="O441" s="359">
        <f>IFERROR(IF(-SUM(O$21:O440)+O$16&lt;0.000001,0,IF($C441&gt;='H-32A-WP06 - Debt Service'!M$25,'H-32A-WP06 - Debt Service'!M$28/12,0)),"-")</f>
        <v>0</v>
      </c>
      <c r="P441" s="359">
        <f>IFERROR(IF(-SUM(P$21:P440)+P$16&lt;0.000001,0,IF($C441&gt;='H-32A-WP06 - Debt Service'!N$25,'H-32A-WP06 - Debt Service'!N$28/12,0)),"-")</f>
        <v>0</v>
      </c>
      <c r="Q441" s="449"/>
      <c r="R441" s="351">
        <f t="shared" si="26"/>
        <v>2054</v>
      </c>
      <c r="S441" s="368">
        <f t="shared" si="28"/>
        <v>56250</v>
      </c>
      <c r="T441" s="368"/>
      <c r="U441" s="359">
        <f>IFERROR(IF(-SUM(U$33:U440)+U$16&lt;0.000001,0,IF($C441&gt;='H-32A-WP06 - Debt Service'!R$25,'H-32A-WP06 - Debt Service'!R$28/12,0)),"-")</f>
        <v>0</v>
      </c>
      <c r="V441" s="359">
        <f>IFERROR(IF(-SUM(V$21:V440)+V$16&lt;0.000001,0,IF($C441&gt;='H-32A-WP06 - Debt Service'!S$25,'H-32A-WP06 - Debt Service'!S$28/12,0)),"-")</f>
        <v>0</v>
      </c>
      <c r="W441" s="359">
        <f>IFERROR(IF(-SUM(W$21:W440)+W$16&lt;0.000001,0,IF($C441&gt;='H-32A-WP06 - Debt Service'!T$25,'H-32A-WP06 - Debt Service'!T$28/12,0)),"-")</f>
        <v>0</v>
      </c>
      <c r="X441" s="359">
        <f>IFERROR(IF(-SUM(X$21:X440)+X$16&lt;0.000001,0,IF($C441&gt;='H-32A-WP06 - Debt Service'!U$25,'H-32A-WP06 - Debt Service'!U$28/12,0)),"-")</f>
        <v>0</v>
      </c>
      <c r="Y441" s="359">
        <f>IFERROR(IF(-SUM(Y$21:Y440)+Y$16&lt;0.000001,0,IF($C441&gt;='H-32A-WP06 - Debt Service'!W$25,'H-32A-WP06 - Debt Service'!V$28/12,0)),"-")</f>
        <v>0</v>
      </c>
      <c r="Z441" s="359">
        <f>IFERROR(IF(-SUM(Z$21:Z440)+Z$16&lt;0.000001,0,IF($C441&gt;='H-32A-WP06 - Debt Service'!W$25,'H-32A-WP06 - Debt Service'!W$28/12,0)),"-")</f>
        <v>0</v>
      </c>
      <c r="AA441" s="359">
        <f>IFERROR(IF(-SUM(AA$21:AA440)+AA$16&lt;0.000001,0,IF($C441&gt;='H-32A-WP06 - Debt Service'!Y$25,'H-32A-WP06 - Debt Service'!X$28/12,0)),"-")</f>
        <v>0</v>
      </c>
      <c r="AB441" s="359">
        <f>IFERROR(IF(-SUM(AB$21:AB440)+AB$16&lt;0.000001,0,IF($C441&gt;='H-32A-WP06 - Debt Service'!Y$25,'H-32A-WP06 - Debt Service'!Y$28/12,0)),"-")</f>
        <v>0</v>
      </c>
      <c r="AC441" s="359">
        <f>IFERROR(IF(-SUM(AC$21:AC440)+AC$16&lt;0.000001,0,IF($C441&gt;='H-32A-WP06 - Debt Service'!Z$25,'H-32A-WP06 - Debt Service'!Z$28/12,0)),"-")</f>
        <v>0</v>
      </c>
      <c r="AD441" s="359">
        <f>IFERROR(IF(-SUM(AD$21:AD440)+AD$16&lt;0.000001,0,IF($C441&gt;='H-32A-WP06 - Debt Service'!AB$25,'H-32A-WP06 - Debt Service'!AA$28/12,0)),"-")</f>
        <v>0</v>
      </c>
      <c r="AE441" s="359">
        <f>IFERROR(IF(-SUM(AE$21:AE440)+AE$16&lt;0.000001,0,IF($C441&gt;='H-32A-WP06 - Debt Service'!AC$25,'H-32A-WP06 - Debt Service'!AB$28/12,0)),"-")</f>
        <v>0</v>
      </c>
      <c r="AF441" s="359">
        <f>IFERROR(IF(-SUM(AF$21:AF440)+AF$16&lt;0.000001,0,IF($C441&gt;='H-32A-WP06 - Debt Service'!AD$25,'H-32A-WP06 - Debt Service'!AC$28/12,0)),"-")</f>
        <v>0</v>
      </c>
    </row>
    <row r="442" spans="2:32">
      <c r="B442" s="351">
        <f t="shared" si="25"/>
        <v>2054</v>
      </c>
      <c r="C442" s="368">
        <f t="shared" si="27"/>
        <v>56281</v>
      </c>
      <c r="D442" s="368"/>
      <c r="E442" s="359">
        <f>IFERROR(IF(-SUM(E$33:E441)+E$16&lt;0.000001,0,IF($C442&gt;='H-32A-WP06 - Debt Service'!C$25,'H-32A-WP06 - Debt Service'!C$28/12,0)),"-")</f>
        <v>0</v>
      </c>
      <c r="F442" s="359">
        <f>IFERROR(IF(-SUM(F$33:F441)+F$16&lt;0.000001,0,IF($C442&gt;='H-32A-WP06 - Debt Service'!D$25,'H-32A-WP06 - Debt Service'!D$28/12,0)),"-")</f>
        <v>0</v>
      </c>
      <c r="G442" s="359">
        <f>IFERROR(IF(-SUM(G$33:G441)+G$16&lt;0.000001,0,IF($C442&gt;='H-32A-WP06 - Debt Service'!E$25,'H-32A-WP06 - Debt Service'!E$28/12,0)),"-")</f>
        <v>0</v>
      </c>
      <c r="H442" s="359">
        <f>IFERROR(IF(-SUM(H$21:H441)+H$16&lt;0.000001,0,IF($C442&gt;='H-32A-WP06 - Debt Service'!F$25,'H-32A-WP06 - Debt Service'!F$28/12,0)),"-")</f>
        <v>0</v>
      </c>
      <c r="I442" s="359">
        <f>IFERROR(IF(-SUM(I$21:I441)+I$16&lt;0.000001,0,IF($C442&gt;='H-32A-WP06 - Debt Service'!G$25,'H-32A-WP06 - Debt Service'!G$28/12,0)),"-")</f>
        <v>0</v>
      </c>
      <c r="J442" s="359">
        <f>IFERROR(IF(-SUM(J$21:J441)+J$16&lt;0.000001,0,IF($C442&gt;='H-32A-WP06 - Debt Service'!H$25,'H-32A-WP06 - Debt Service'!H$28/12,0)),"-")</f>
        <v>0</v>
      </c>
      <c r="K442" s="359">
        <f>IFERROR(IF(-SUM(K$21:K441)+K$16&lt;0.000001,0,IF($C442&gt;='H-32A-WP06 - Debt Service'!I$25,'H-32A-WP06 - Debt Service'!I$28/12,0)),"-")</f>
        <v>0</v>
      </c>
      <c r="L442" s="359">
        <f>IFERROR(IF(-SUM(L$21:L441)+L$16&lt;0.000001,0,IF($C442&gt;='H-32A-WP06 - Debt Service'!J$25,'H-32A-WP06 - Debt Service'!J$28/12,0)),"-")</f>
        <v>0</v>
      </c>
      <c r="M442" s="359">
        <f>IFERROR(IF(-SUM(M$21:M441)+M$16&lt;0.000001,0,IF($C442&gt;='H-32A-WP06 - Debt Service'!K$25,'H-32A-WP06 - Debt Service'!K$28/12,0)),"-")</f>
        <v>0</v>
      </c>
      <c r="N442" s="359">
        <f>IFERROR(IF(-SUM(N$21:N441)+N$16&lt;0.000001,0,IF($C442&gt;='H-32A-WP06 - Debt Service'!L$25,'H-32A-WP06 - Debt Service'!L$28/12,0)),"-")</f>
        <v>0</v>
      </c>
      <c r="O442" s="359">
        <f>IFERROR(IF(-SUM(O$21:O441)+O$16&lt;0.000001,0,IF($C442&gt;='H-32A-WP06 - Debt Service'!M$25,'H-32A-WP06 - Debt Service'!M$28/12,0)),"-")</f>
        <v>0</v>
      </c>
      <c r="P442" s="359">
        <f>IFERROR(IF(-SUM(P$21:P441)+P$16&lt;0.000001,0,IF($C442&gt;='H-32A-WP06 - Debt Service'!N$25,'H-32A-WP06 - Debt Service'!N$28/12,0)),"-")</f>
        <v>0</v>
      </c>
      <c r="Q442" s="449"/>
      <c r="R442" s="351">
        <f t="shared" si="26"/>
        <v>2054</v>
      </c>
      <c r="S442" s="368">
        <f t="shared" si="28"/>
        <v>56281</v>
      </c>
      <c r="T442" s="368"/>
      <c r="U442" s="359">
        <f>IFERROR(IF(-SUM(U$33:U441)+U$16&lt;0.000001,0,IF($C442&gt;='H-32A-WP06 - Debt Service'!R$25,'H-32A-WP06 - Debt Service'!R$28/12,0)),"-")</f>
        <v>0</v>
      </c>
      <c r="V442" s="359">
        <f>IFERROR(IF(-SUM(V$21:V441)+V$16&lt;0.000001,0,IF($C442&gt;='H-32A-WP06 - Debt Service'!S$25,'H-32A-WP06 - Debt Service'!S$28/12,0)),"-")</f>
        <v>0</v>
      </c>
      <c r="W442" s="359">
        <f>IFERROR(IF(-SUM(W$21:W441)+W$16&lt;0.000001,0,IF($C442&gt;='H-32A-WP06 - Debt Service'!T$25,'H-32A-WP06 - Debt Service'!T$28/12,0)),"-")</f>
        <v>0</v>
      </c>
      <c r="X442" s="359">
        <f>IFERROR(IF(-SUM(X$21:X441)+X$16&lt;0.000001,0,IF($C442&gt;='H-32A-WP06 - Debt Service'!U$25,'H-32A-WP06 - Debt Service'!U$28/12,0)),"-")</f>
        <v>0</v>
      </c>
      <c r="Y442" s="359">
        <f>IFERROR(IF(-SUM(Y$21:Y441)+Y$16&lt;0.000001,0,IF($C442&gt;='H-32A-WP06 - Debt Service'!W$25,'H-32A-WP06 - Debt Service'!V$28/12,0)),"-")</f>
        <v>0</v>
      </c>
      <c r="Z442" s="359">
        <f>IFERROR(IF(-SUM(Z$21:Z441)+Z$16&lt;0.000001,0,IF($C442&gt;='H-32A-WP06 - Debt Service'!W$25,'H-32A-WP06 - Debt Service'!W$28/12,0)),"-")</f>
        <v>0</v>
      </c>
      <c r="AA442" s="359">
        <f>IFERROR(IF(-SUM(AA$21:AA441)+AA$16&lt;0.000001,0,IF($C442&gt;='H-32A-WP06 - Debt Service'!Y$25,'H-32A-WP06 - Debt Service'!X$28/12,0)),"-")</f>
        <v>0</v>
      </c>
      <c r="AB442" s="359">
        <f>IFERROR(IF(-SUM(AB$21:AB441)+AB$16&lt;0.000001,0,IF($C442&gt;='H-32A-WP06 - Debt Service'!Y$25,'H-32A-WP06 - Debt Service'!Y$28/12,0)),"-")</f>
        <v>0</v>
      </c>
      <c r="AC442" s="359">
        <f>IFERROR(IF(-SUM(AC$21:AC441)+AC$16&lt;0.000001,0,IF($C442&gt;='H-32A-WP06 - Debt Service'!Z$25,'H-32A-WP06 - Debt Service'!Z$28/12,0)),"-")</f>
        <v>0</v>
      </c>
      <c r="AD442" s="359">
        <f>IFERROR(IF(-SUM(AD$21:AD441)+AD$16&lt;0.000001,0,IF($C442&gt;='H-32A-WP06 - Debt Service'!AB$25,'H-32A-WP06 - Debt Service'!AA$28/12,0)),"-")</f>
        <v>0</v>
      </c>
      <c r="AE442" s="359">
        <f>IFERROR(IF(-SUM(AE$21:AE441)+AE$16&lt;0.000001,0,IF($C442&gt;='H-32A-WP06 - Debt Service'!AC$25,'H-32A-WP06 - Debt Service'!AB$28/12,0)),"-")</f>
        <v>0</v>
      </c>
      <c r="AF442" s="359">
        <f>IFERROR(IF(-SUM(AF$21:AF441)+AF$16&lt;0.000001,0,IF($C442&gt;='H-32A-WP06 - Debt Service'!AD$25,'H-32A-WP06 - Debt Service'!AC$28/12,0)),"-")</f>
        <v>0</v>
      </c>
    </row>
    <row r="443" spans="2:32">
      <c r="B443" s="351">
        <f t="shared" si="25"/>
        <v>2054</v>
      </c>
      <c r="C443" s="368">
        <f t="shared" si="27"/>
        <v>56309</v>
      </c>
      <c r="D443" s="368"/>
      <c r="E443" s="359">
        <f>IFERROR(IF(-SUM(E$33:E442)+E$16&lt;0.000001,0,IF($C443&gt;='H-32A-WP06 - Debt Service'!C$25,'H-32A-WP06 - Debt Service'!C$28/12,0)),"-")</f>
        <v>0</v>
      </c>
      <c r="F443" s="359">
        <f>IFERROR(IF(-SUM(F$33:F442)+F$16&lt;0.000001,0,IF($C443&gt;='H-32A-WP06 - Debt Service'!D$25,'H-32A-WP06 - Debt Service'!D$28/12,0)),"-")</f>
        <v>0</v>
      </c>
      <c r="G443" s="359">
        <f>IFERROR(IF(-SUM(G$33:G442)+G$16&lt;0.000001,0,IF($C443&gt;='H-32A-WP06 - Debt Service'!E$25,'H-32A-WP06 - Debt Service'!E$28/12,0)),"-")</f>
        <v>0</v>
      </c>
      <c r="H443" s="359">
        <f>IFERROR(IF(-SUM(H$21:H442)+H$16&lt;0.000001,0,IF($C443&gt;='H-32A-WP06 - Debt Service'!F$25,'H-32A-WP06 - Debt Service'!F$28/12,0)),"-")</f>
        <v>0</v>
      </c>
      <c r="I443" s="359">
        <f>IFERROR(IF(-SUM(I$21:I442)+I$16&lt;0.000001,0,IF($C443&gt;='H-32A-WP06 - Debt Service'!G$25,'H-32A-WP06 - Debt Service'!G$28/12,0)),"-")</f>
        <v>0</v>
      </c>
      <c r="J443" s="359">
        <f>IFERROR(IF(-SUM(J$21:J442)+J$16&lt;0.000001,0,IF($C443&gt;='H-32A-WP06 - Debt Service'!H$25,'H-32A-WP06 - Debt Service'!H$28/12,0)),"-")</f>
        <v>0</v>
      </c>
      <c r="K443" s="359">
        <f>IFERROR(IF(-SUM(K$21:K442)+K$16&lt;0.000001,0,IF($C443&gt;='H-32A-WP06 - Debt Service'!I$25,'H-32A-WP06 - Debt Service'!I$28/12,0)),"-")</f>
        <v>0</v>
      </c>
      <c r="L443" s="359">
        <f>IFERROR(IF(-SUM(L$21:L442)+L$16&lt;0.000001,0,IF($C443&gt;='H-32A-WP06 - Debt Service'!J$25,'H-32A-WP06 - Debt Service'!J$28/12,0)),"-")</f>
        <v>0</v>
      </c>
      <c r="M443" s="359">
        <f>IFERROR(IF(-SUM(M$21:M442)+M$16&lt;0.000001,0,IF($C443&gt;='H-32A-WP06 - Debt Service'!K$25,'H-32A-WP06 - Debt Service'!K$28/12,0)),"-")</f>
        <v>0</v>
      </c>
      <c r="N443" s="359">
        <f>IFERROR(IF(-SUM(N$21:N442)+N$16&lt;0.000001,0,IF($C443&gt;='H-32A-WP06 - Debt Service'!L$25,'H-32A-WP06 - Debt Service'!L$28/12,0)),"-")</f>
        <v>0</v>
      </c>
      <c r="O443" s="359">
        <f>IFERROR(IF(-SUM(O$21:O442)+O$16&lt;0.000001,0,IF($C443&gt;='H-32A-WP06 - Debt Service'!M$25,'H-32A-WP06 - Debt Service'!M$28/12,0)),"-")</f>
        <v>0</v>
      </c>
      <c r="P443" s="359">
        <f>IFERROR(IF(-SUM(P$21:P442)+P$16&lt;0.000001,0,IF($C443&gt;='H-32A-WP06 - Debt Service'!N$25,'H-32A-WP06 - Debt Service'!N$28/12,0)),"-")</f>
        <v>0</v>
      </c>
      <c r="Q443" s="449"/>
      <c r="R443" s="351">
        <f t="shared" si="26"/>
        <v>2054</v>
      </c>
      <c r="S443" s="368">
        <f t="shared" si="28"/>
        <v>56309</v>
      </c>
      <c r="T443" s="368"/>
      <c r="U443" s="359">
        <f>IFERROR(IF(-SUM(U$33:U442)+U$16&lt;0.000001,0,IF($C443&gt;='H-32A-WP06 - Debt Service'!R$25,'H-32A-WP06 - Debt Service'!R$28/12,0)),"-")</f>
        <v>0</v>
      </c>
      <c r="V443" s="359">
        <f>IFERROR(IF(-SUM(V$21:V442)+V$16&lt;0.000001,0,IF($C443&gt;='H-32A-WP06 - Debt Service'!S$25,'H-32A-WP06 - Debt Service'!S$28/12,0)),"-")</f>
        <v>0</v>
      </c>
      <c r="W443" s="359">
        <f>IFERROR(IF(-SUM(W$21:W442)+W$16&lt;0.000001,0,IF($C443&gt;='H-32A-WP06 - Debt Service'!T$25,'H-32A-WP06 - Debt Service'!T$28/12,0)),"-")</f>
        <v>0</v>
      </c>
      <c r="X443" s="359">
        <f>IFERROR(IF(-SUM(X$21:X442)+X$16&lt;0.000001,0,IF($C443&gt;='H-32A-WP06 - Debt Service'!U$25,'H-32A-WP06 - Debt Service'!U$28/12,0)),"-")</f>
        <v>0</v>
      </c>
      <c r="Y443" s="359">
        <f>IFERROR(IF(-SUM(Y$21:Y442)+Y$16&lt;0.000001,0,IF($C443&gt;='H-32A-WP06 - Debt Service'!W$25,'H-32A-WP06 - Debt Service'!V$28/12,0)),"-")</f>
        <v>0</v>
      </c>
      <c r="Z443" s="359">
        <f>IFERROR(IF(-SUM(Z$21:Z442)+Z$16&lt;0.000001,0,IF($C443&gt;='H-32A-WP06 - Debt Service'!W$25,'H-32A-WP06 - Debt Service'!W$28/12,0)),"-")</f>
        <v>0</v>
      </c>
      <c r="AA443" s="359">
        <f>IFERROR(IF(-SUM(AA$21:AA442)+AA$16&lt;0.000001,0,IF($C443&gt;='H-32A-WP06 - Debt Service'!Y$25,'H-32A-WP06 - Debt Service'!X$28/12,0)),"-")</f>
        <v>0</v>
      </c>
      <c r="AB443" s="359">
        <f>IFERROR(IF(-SUM(AB$21:AB442)+AB$16&lt;0.000001,0,IF($C443&gt;='H-32A-WP06 - Debt Service'!Y$25,'H-32A-WP06 - Debt Service'!Y$28/12,0)),"-")</f>
        <v>0</v>
      </c>
      <c r="AC443" s="359">
        <f>IFERROR(IF(-SUM(AC$21:AC442)+AC$16&lt;0.000001,0,IF($C443&gt;='H-32A-WP06 - Debt Service'!Z$25,'H-32A-WP06 - Debt Service'!Z$28/12,0)),"-")</f>
        <v>0</v>
      </c>
      <c r="AD443" s="359">
        <f>IFERROR(IF(-SUM(AD$21:AD442)+AD$16&lt;0.000001,0,IF($C443&gt;='H-32A-WP06 - Debt Service'!AB$25,'H-32A-WP06 - Debt Service'!AA$28/12,0)),"-")</f>
        <v>0</v>
      </c>
      <c r="AE443" s="359">
        <f>IFERROR(IF(-SUM(AE$21:AE442)+AE$16&lt;0.000001,0,IF($C443&gt;='H-32A-WP06 - Debt Service'!AC$25,'H-32A-WP06 - Debt Service'!AB$28/12,0)),"-")</f>
        <v>0</v>
      </c>
      <c r="AF443" s="359">
        <f>IFERROR(IF(-SUM(AF$21:AF442)+AF$16&lt;0.000001,0,IF($C443&gt;='H-32A-WP06 - Debt Service'!AD$25,'H-32A-WP06 - Debt Service'!AC$28/12,0)),"-")</f>
        <v>0</v>
      </c>
    </row>
    <row r="444" spans="2:32">
      <c r="B444" s="351">
        <f t="shared" si="25"/>
        <v>2054</v>
      </c>
      <c r="C444" s="368">
        <f t="shared" si="27"/>
        <v>56340</v>
      </c>
      <c r="D444" s="368"/>
      <c r="E444" s="359">
        <f>IFERROR(IF(-SUM(E$33:E443)+E$16&lt;0.000001,0,IF($C444&gt;='H-32A-WP06 - Debt Service'!C$25,'H-32A-WP06 - Debt Service'!C$28/12,0)),"-")</f>
        <v>0</v>
      </c>
      <c r="F444" s="359">
        <f>IFERROR(IF(-SUM(F$33:F443)+F$16&lt;0.000001,0,IF($C444&gt;='H-32A-WP06 - Debt Service'!D$25,'H-32A-WP06 - Debt Service'!D$28/12,0)),"-")</f>
        <v>0</v>
      </c>
      <c r="G444" s="359">
        <f>IFERROR(IF(-SUM(G$33:G443)+G$16&lt;0.000001,0,IF($C444&gt;='H-32A-WP06 - Debt Service'!E$25,'H-32A-WP06 - Debt Service'!E$28/12,0)),"-")</f>
        <v>0</v>
      </c>
      <c r="H444" s="359">
        <f>IFERROR(IF(-SUM(H$21:H443)+H$16&lt;0.000001,0,IF($C444&gt;='H-32A-WP06 - Debt Service'!F$25,'H-32A-WP06 - Debt Service'!F$28/12,0)),"-")</f>
        <v>0</v>
      </c>
      <c r="I444" s="359">
        <f>IFERROR(IF(-SUM(I$21:I443)+I$16&lt;0.000001,0,IF($C444&gt;='H-32A-WP06 - Debt Service'!G$25,'H-32A-WP06 - Debt Service'!G$28/12,0)),"-")</f>
        <v>0</v>
      </c>
      <c r="J444" s="359">
        <f>IFERROR(IF(-SUM(J$21:J443)+J$16&lt;0.000001,0,IF($C444&gt;='H-32A-WP06 - Debt Service'!H$25,'H-32A-WP06 - Debt Service'!H$28/12,0)),"-")</f>
        <v>0</v>
      </c>
      <c r="K444" s="359">
        <f>IFERROR(IF(-SUM(K$21:K443)+K$16&lt;0.000001,0,IF($C444&gt;='H-32A-WP06 - Debt Service'!I$25,'H-32A-WP06 - Debt Service'!I$28/12,0)),"-")</f>
        <v>0</v>
      </c>
      <c r="L444" s="359">
        <f>IFERROR(IF(-SUM(L$21:L443)+L$16&lt;0.000001,0,IF($C444&gt;='H-32A-WP06 - Debt Service'!J$25,'H-32A-WP06 - Debt Service'!J$28/12,0)),"-")</f>
        <v>0</v>
      </c>
      <c r="M444" s="359">
        <f>IFERROR(IF(-SUM(M$21:M443)+M$16&lt;0.000001,0,IF($C444&gt;='H-32A-WP06 - Debt Service'!K$25,'H-32A-WP06 - Debt Service'!K$28/12,0)),"-")</f>
        <v>0</v>
      </c>
      <c r="N444" s="359">
        <f>IFERROR(IF(-SUM(N$21:N443)+N$16&lt;0.000001,0,IF($C444&gt;='H-32A-WP06 - Debt Service'!L$25,'H-32A-WP06 - Debt Service'!L$28/12,0)),"-")</f>
        <v>0</v>
      </c>
      <c r="O444" s="359">
        <f>IFERROR(IF(-SUM(O$21:O443)+O$16&lt;0.000001,0,IF($C444&gt;='H-32A-WP06 - Debt Service'!M$25,'H-32A-WP06 - Debt Service'!M$28/12,0)),"-")</f>
        <v>0</v>
      </c>
      <c r="P444" s="359">
        <f>IFERROR(IF(-SUM(P$21:P443)+P$16&lt;0.000001,0,IF($C444&gt;='H-32A-WP06 - Debt Service'!N$25,'H-32A-WP06 - Debt Service'!N$28/12,0)),"-")</f>
        <v>0</v>
      </c>
      <c r="Q444" s="449"/>
      <c r="R444" s="351">
        <f t="shared" si="26"/>
        <v>2054</v>
      </c>
      <c r="S444" s="368">
        <f t="shared" si="28"/>
        <v>56340</v>
      </c>
      <c r="T444" s="368"/>
      <c r="U444" s="359">
        <f>IFERROR(IF(-SUM(U$33:U443)+U$16&lt;0.000001,0,IF($C444&gt;='H-32A-WP06 - Debt Service'!R$25,'H-32A-WP06 - Debt Service'!R$28/12,0)),"-")</f>
        <v>0</v>
      </c>
      <c r="V444" s="359">
        <f>IFERROR(IF(-SUM(V$21:V443)+V$16&lt;0.000001,0,IF($C444&gt;='H-32A-WP06 - Debt Service'!S$25,'H-32A-WP06 - Debt Service'!S$28/12,0)),"-")</f>
        <v>0</v>
      </c>
      <c r="W444" s="359">
        <f>IFERROR(IF(-SUM(W$21:W443)+W$16&lt;0.000001,0,IF($C444&gt;='H-32A-WP06 - Debt Service'!T$25,'H-32A-WP06 - Debt Service'!T$28/12,0)),"-")</f>
        <v>0</v>
      </c>
      <c r="X444" s="359">
        <f>IFERROR(IF(-SUM(X$21:X443)+X$16&lt;0.000001,0,IF($C444&gt;='H-32A-WP06 - Debt Service'!U$25,'H-32A-WP06 - Debt Service'!U$28/12,0)),"-")</f>
        <v>0</v>
      </c>
      <c r="Y444" s="359">
        <f>IFERROR(IF(-SUM(Y$21:Y443)+Y$16&lt;0.000001,0,IF($C444&gt;='H-32A-WP06 - Debt Service'!W$25,'H-32A-WP06 - Debt Service'!V$28/12,0)),"-")</f>
        <v>0</v>
      </c>
      <c r="Z444" s="359">
        <f>IFERROR(IF(-SUM(Z$21:Z443)+Z$16&lt;0.000001,0,IF($C444&gt;='H-32A-WP06 - Debt Service'!W$25,'H-32A-WP06 - Debt Service'!W$28/12,0)),"-")</f>
        <v>0</v>
      </c>
      <c r="AA444" s="359">
        <f>IFERROR(IF(-SUM(AA$21:AA443)+AA$16&lt;0.000001,0,IF($C444&gt;='H-32A-WP06 - Debt Service'!Y$25,'H-32A-WP06 - Debt Service'!X$28/12,0)),"-")</f>
        <v>0</v>
      </c>
      <c r="AB444" s="359">
        <f>IFERROR(IF(-SUM(AB$21:AB443)+AB$16&lt;0.000001,0,IF($C444&gt;='H-32A-WP06 - Debt Service'!Y$25,'H-32A-WP06 - Debt Service'!Y$28/12,0)),"-")</f>
        <v>0</v>
      </c>
      <c r="AC444" s="359">
        <f>IFERROR(IF(-SUM(AC$21:AC443)+AC$16&lt;0.000001,0,IF($C444&gt;='H-32A-WP06 - Debt Service'!Z$25,'H-32A-WP06 - Debt Service'!Z$28/12,0)),"-")</f>
        <v>0</v>
      </c>
      <c r="AD444" s="359">
        <f>IFERROR(IF(-SUM(AD$21:AD443)+AD$16&lt;0.000001,0,IF($C444&gt;='H-32A-WP06 - Debt Service'!AB$25,'H-32A-WP06 - Debt Service'!AA$28/12,0)),"-")</f>
        <v>0</v>
      </c>
      <c r="AE444" s="359">
        <f>IFERROR(IF(-SUM(AE$21:AE443)+AE$16&lt;0.000001,0,IF($C444&gt;='H-32A-WP06 - Debt Service'!AC$25,'H-32A-WP06 - Debt Service'!AB$28/12,0)),"-")</f>
        <v>0</v>
      </c>
      <c r="AF444" s="359">
        <f>IFERROR(IF(-SUM(AF$21:AF443)+AF$16&lt;0.000001,0,IF($C444&gt;='H-32A-WP06 - Debt Service'!AD$25,'H-32A-WP06 - Debt Service'!AC$28/12,0)),"-")</f>
        <v>0</v>
      </c>
    </row>
    <row r="445" spans="2:32">
      <c r="B445" s="351">
        <f t="shared" si="25"/>
        <v>2054</v>
      </c>
      <c r="C445" s="368">
        <f t="shared" si="27"/>
        <v>56370</v>
      </c>
      <c r="D445" s="368"/>
      <c r="E445" s="359">
        <f>IFERROR(IF(-SUM(E$33:E444)+E$16&lt;0.000001,0,IF($C445&gt;='H-32A-WP06 - Debt Service'!C$25,'H-32A-WP06 - Debt Service'!C$28/12,0)),"-")</f>
        <v>0</v>
      </c>
      <c r="F445" s="359">
        <f>IFERROR(IF(-SUM(F$33:F444)+F$16&lt;0.000001,0,IF($C445&gt;='H-32A-WP06 - Debt Service'!D$25,'H-32A-WP06 - Debt Service'!D$28/12,0)),"-")</f>
        <v>0</v>
      </c>
      <c r="G445" s="359">
        <f>IFERROR(IF(-SUM(G$33:G444)+G$16&lt;0.000001,0,IF($C445&gt;='H-32A-WP06 - Debt Service'!E$25,'H-32A-WP06 - Debt Service'!E$28/12,0)),"-")</f>
        <v>0</v>
      </c>
      <c r="H445" s="359">
        <f>IFERROR(IF(-SUM(H$21:H444)+H$16&lt;0.000001,0,IF($C445&gt;='H-32A-WP06 - Debt Service'!F$25,'H-32A-WP06 - Debt Service'!F$28/12,0)),"-")</f>
        <v>0</v>
      </c>
      <c r="I445" s="359">
        <f>IFERROR(IF(-SUM(I$21:I444)+I$16&lt;0.000001,0,IF($C445&gt;='H-32A-WP06 - Debt Service'!G$25,'H-32A-WP06 - Debt Service'!G$28/12,0)),"-")</f>
        <v>0</v>
      </c>
      <c r="J445" s="359">
        <f>IFERROR(IF(-SUM(J$21:J444)+J$16&lt;0.000001,0,IF($C445&gt;='H-32A-WP06 - Debt Service'!H$25,'H-32A-WP06 - Debt Service'!H$28/12,0)),"-")</f>
        <v>0</v>
      </c>
      <c r="K445" s="359">
        <f>IFERROR(IF(-SUM(K$21:K444)+K$16&lt;0.000001,0,IF($C445&gt;='H-32A-WP06 - Debt Service'!I$25,'H-32A-WP06 - Debt Service'!I$28/12,0)),"-")</f>
        <v>0</v>
      </c>
      <c r="L445" s="359">
        <f>IFERROR(IF(-SUM(L$21:L444)+L$16&lt;0.000001,0,IF($C445&gt;='H-32A-WP06 - Debt Service'!J$25,'H-32A-WP06 - Debt Service'!J$28/12,0)),"-")</f>
        <v>0</v>
      </c>
      <c r="M445" s="359">
        <f>IFERROR(IF(-SUM(M$21:M444)+M$16&lt;0.000001,0,IF($C445&gt;='H-32A-WP06 - Debt Service'!K$25,'H-32A-WP06 - Debt Service'!K$28/12,0)),"-")</f>
        <v>0</v>
      </c>
      <c r="N445" s="359">
        <f>IFERROR(IF(-SUM(N$21:N444)+N$16&lt;0.000001,0,IF($C445&gt;='H-32A-WP06 - Debt Service'!L$25,'H-32A-WP06 - Debt Service'!L$28/12,0)),"-")</f>
        <v>0</v>
      </c>
      <c r="O445" s="359">
        <f>IFERROR(IF(-SUM(O$21:O444)+O$16&lt;0.000001,0,IF($C445&gt;='H-32A-WP06 - Debt Service'!M$25,'H-32A-WP06 - Debt Service'!M$28/12,0)),"-")</f>
        <v>0</v>
      </c>
      <c r="P445" s="359">
        <f>IFERROR(IF(-SUM(P$21:P444)+P$16&lt;0.000001,0,IF($C445&gt;='H-32A-WP06 - Debt Service'!N$25,'H-32A-WP06 - Debt Service'!N$28/12,0)),"-")</f>
        <v>0</v>
      </c>
      <c r="Q445" s="449"/>
      <c r="R445" s="351">
        <f t="shared" si="26"/>
        <v>2054</v>
      </c>
      <c r="S445" s="368">
        <f t="shared" si="28"/>
        <v>56370</v>
      </c>
      <c r="T445" s="368"/>
      <c r="U445" s="359">
        <f>IFERROR(IF(-SUM(U$33:U444)+U$16&lt;0.000001,0,IF($C445&gt;='H-32A-WP06 - Debt Service'!R$25,'H-32A-WP06 - Debt Service'!R$28/12,0)),"-")</f>
        <v>0</v>
      </c>
      <c r="V445" s="359">
        <f>IFERROR(IF(-SUM(V$21:V444)+V$16&lt;0.000001,0,IF($C445&gt;='H-32A-WP06 - Debt Service'!S$25,'H-32A-WP06 - Debt Service'!S$28/12,0)),"-")</f>
        <v>0</v>
      </c>
      <c r="W445" s="359">
        <f>IFERROR(IF(-SUM(W$21:W444)+W$16&lt;0.000001,0,IF($C445&gt;='H-32A-WP06 - Debt Service'!T$25,'H-32A-WP06 - Debt Service'!T$28/12,0)),"-")</f>
        <v>0</v>
      </c>
      <c r="X445" s="359">
        <f>IFERROR(IF(-SUM(X$21:X444)+X$16&lt;0.000001,0,IF($C445&gt;='H-32A-WP06 - Debt Service'!U$25,'H-32A-WP06 - Debt Service'!U$28/12,0)),"-")</f>
        <v>0</v>
      </c>
      <c r="Y445" s="359">
        <f>IFERROR(IF(-SUM(Y$21:Y444)+Y$16&lt;0.000001,0,IF($C445&gt;='H-32A-WP06 - Debt Service'!W$25,'H-32A-WP06 - Debt Service'!V$28/12,0)),"-")</f>
        <v>0</v>
      </c>
      <c r="Z445" s="359">
        <f>IFERROR(IF(-SUM(Z$21:Z444)+Z$16&lt;0.000001,0,IF($C445&gt;='H-32A-WP06 - Debt Service'!W$25,'H-32A-WP06 - Debt Service'!W$28/12,0)),"-")</f>
        <v>0</v>
      </c>
      <c r="AA445" s="359">
        <f>IFERROR(IF(-SUM(AA$21:AA444)+AA$16&lt;0.000001,0,IF($C445&gt;='H-32A-WP06 - Debt Service'!Y$25,'H-32A-WP06 - Debt Service'!X$28/12,0)),"-")</f>
        <v>0</v>
      </c>
      <c r="AB445" s="359">
        <f>IFERROR(IF(-SUM(AB$21:AB444)+AB$16&lt;0.000001,0,IF($C445&gt;='H-32A-WP06 - Debt Service'!Y$25,'H-32A-WP06 - Debt Service'!Y$28/12,0)),"-")</f>
        <v>0</v>
      </c>
      <c r="AC445" s="359">
        <f>IFERROR(IF(-SUM(AC$21:AC444)+AC$16&lt;0.000001,0,IF($C445&gt;='H-32A-WP06 - Debt Service'!Z$25,'H-32A-WP06 - Debt Service'!Z$28/12,0)),"-")</f>
        <v>0</v>
      </c>
      <c r="AD445" s="359">
        <f>IFERROR(IF(-SUM(AD$21:AD444)+AD$16&lt;0.000001,0,IF($C445&gt;='H-32A-WP06 - Debt Service'!AB$25,'H-32A-WP06 - Debt Service'!AA$28/12,0)),"-")</f>
        <v>0</v>
      </c>
      <c r="AE445" s="359">
        <f>IFERROR(IF(-SUM(AE$21:AE444)+AE$16&lt;0.000001,0,IF($C445&gt;='H-32A-WP06 - Debt Service'!AC$25,'H-32A-WP06 - Debt Service'!AB$28/12,0)),"-")</f>
        <v>0</v>
      </c>
      <c r="AF445" s="359">
        <f>IFERROR(IF(-SUM(AF$21:AF444)+AF$16&lt;0.000001,0,IF($C445&gt;='H-32A-WP06 - Debt Service'!AD$25,'H-32A-WP06 - Debt Service'!AC$28/12,0)),"-")</f>
        <v>0</v>
      </c>
    </row>
    <row r="446" spans="2:32">
      <c r="B446" s="351">
        <f t="shared" si="25"/>
        <v>2054</v>
      </c>
      <c r="C446" s="368">
        <f t="shared" si="27"/>
        <v>56401</v>
      </c>
      <c r="D446" s="368"/>
      <c r="E446" s="359">
        <f>IFERROR(IF(-SUM(E$33:E445)+E$16&lt;0.000001,0,IF($C446&gt;='H-32A-WP06 - Debt Service'!C$25,'H-32A-WP06 - Debt Service'!C$28/12,0)),"-")</f>
        <v>0</v>
      </c>
      <c r="F446" s="359">
        <f>IFERROR(IF(-SUM(F$33:F445)+F$16&lt;0.000001,0,IF($C446&gt;='H-32A-WP06 - Debt Service'!D$25,'H-32A-WP06 - Debt Service'!D$28/12,0)),"-")</f>
        <v>0</v>
      </c>
      <c r="G446" s="359">
        <f>IFERROR(IF(-SUM(G$33:G445)+G$16&lt;0.000001,0,IF($C446&gt;='H-32A-WP06 - Debt Service'!E$25,'H-32A-WP06 - Debt Service'!E$28/12,0)),"-")</f>
        <v>0</v>
      </c>
      <c r="H446" s="359">
        <f>IFERROR(IF(-SUM(H$21:H445)+H$16&lt;0.000001,0,IF($C446&gt;='H-32A-WP06 - Debt Service'!F$25,'H-32A-WP06 - Debt Service'!F$28/12,0)),"-")</f>
        <v>0</v>
      </c>
      <c r="I446" s="359">
        <f>IFERROR(IF(-SUM(I$21:I445)+I$16&lt;0.000001,0,IF($C446&gt;='H-32A-WP06 - Debt Service'!G$25,'H-32A-WP06 - Debt Service'!G$28/12,0)),"-")</f>
        <v>0</v>
      </c>
      <c r="J446" s="359">
        <f>IFERROR(IF(-SUM(J$21:J445)+J$16&lt;0.000001,0,IF($C446&gt;='H-32A-WP06 - Debt Service'!H$25,'H-32A-WP06 - Debt Service'!H$28/12,0)),"-")</f>
        <v>0</v>
      </c>
      <c r="K446" s="359">
        <f>IFERROR(IF(-SUM(K$21:K445)+K$16&lt;0.000001,0,IF($C446&gt;='H-32A-WP06 - Debt Service'!I$25,'H-32A-WP06 - Debt Service'!I$28/12,0)),"-")</f>
        <v>0</v>
      </c>
      <c r="L446" s="359">
        <f>IFERROR(IF(-SUM(L$21:L445)+L$16&lt;0.000001,0,IF($C446&gt;='H-32A-WP06 - Debt Service'!J$25,'H-32A-WP06 - Debt Service'!J$28/12,0)),"-")</f>
        <v>0</v>
      </c>
      <c r="M446" s="359">
        <f>IFERROR(IF(-SUM(M$21:M445)+M$16&lt;0.000001,0,IF($C446&gt;='H-32A-WP06 - Debt Service'!K$25,'H-32A-WP06 - Debt Service'!K$28/12,0)),"-")</f>
        <v>0</v>
      </c>
      <c r="N446" s="359">
        <f>IFERROR(IF(-SUM(N$21:N445)+N$16&lt;0.000001,0,IF($C446&gt;='H-32A-WP06 - Debt Service'!L$25,'H-32A-WP06 - Debt Service'!L$28/12,0)),"-")</f>
        <v>0</v>
      </c>
      <c r="O446" s="359">
        <f>IFERROR(IF(-SUM(O$21:O445)+O$16&lt;0.000001,0,IF($C446&gt;='H-32A-WP06 - Debt Service'!M$25,'H-32A-WP06 - Debt Service'!M$28/12,0)),"-")</f>
        <v>0</v>
      </c>
      <c r="P446" s="359">
        <f>IFERROR(IF(-SUM(P$21:P445)+P$16&lt;0.000001,0,IF($C446&gt;='H-32A-WP06 - Debt Service'!N$25,'H-32A-WP06 - Debt Service'!N$28/12,0)),"-")</f>
        <v>0</v>
      </c>
      <c r="Q446" s="449"/>
      <c r="R446" s="351">
        <f t="shared" si="26"/>
        <v>2054</v>
      </c>
      <c r="S446" s="368">
        <f t="shared" si="28"/>
        <v>56401</v>
      </c>
      <c r="T446" s="368"/>
      <c r="U446" s="359">
        <f>IFERROR(IF(-SUM(U$33:U445)+U$16&lt;0.000001,0,IF($C446&gt;='H-32A-WP06 - Debt Service'!R$25,'H-32A-WP06 - Debt Service'!R$28/12,0)),"-")</f>
        <v>0</v>
      </c>
      <c r="V446" s="359">
        <f>IFERROR(IF(-SUM(V$21:V445)+V$16&lt;0.000001,0,IF($C446&gt;='H-32A-WP06 - Debt Service'!S$25,'H-32A-WP06 - Debt Service'!S$28/12,0)),"-")</f>
        <v>0</v>
      </c>
      <c r="W446" s="359">
        <f>IFERROR(IF(-SUM(W$21:W445)+W$16&lt;0.000001,0,IF($C446&gt;='H-32A-WP06 - Debt Service'!T$25,'H-32A-WP06 - Debt Service'!T$28/12,0)),"-")</f>
        <v>0</v>
      </c>
      <c r="X446" s="359">
        <f>IFERROR(IF(-SUM(X$21:X445)+X$16&lt;0.000001,0,IF($C446&gt;='H-32A-WP06 - Debt Service'!U$25,'H-32A-WP06 - Debt Service'!U$28/12,0)),"-")</f>
        <v>0</v>
      </c>
      <c r="Y446" s="359">
        <f>IFERROR(IF(-SUM(Y$21:Y445)+Y$16&lt;0.000001,0,IF($C446&gt;='H-32A-WP06 - Debt Service'!W$25,'H-32A-WP06 - Debt Service'!V$28/12,0)),"-")</f>
        <v>0</v>
      </c>
      <c r="Z446" s="359">
        <f>IFERROR(IF(-SUM(Z$21:Z445)+Z$16&lt;0.000001,0,IF($C446&gt;='H-32A-WP06 - Debt Service'!W$25,'H-32A-WP06 - Debt Service'!W$28/12,0)),"-")</f>
        <v>0</v>
      </c>
      <c r="AA446" s="359">
        <f>IFERROR(IF(-SUM(AA$21:AA445)+AA$16&lt;0.000001,0,IF($C446&gt;='H-32A-WP06 - Debt Service'!Y$25,'H-32A-WP06 - Debt Service'!X$28/12,0)),"-")</f>
        <v>0</v>
      </c>
      <c r="AB446" s="359">
        <f>IFERROR(IF(-SUM(AB$21:AB445)+AB$16&lt;0.000001,0,IF($C446&gt;='H-32A-WP06 - Debt Service'!Y$25,'H-32A-WP06 - Debt Service'!Y$28/12,0)),"-")</f>
        <v>0</v>
      </c>
      <c r="AC446" s="359">
        <f>IFERROR(IF(-SUM(AC$21:AC445)+AC$16&lt;0.000001,0,IF($C446&gt;='H-32A-WP06 - Debt Service'!Z$25,'H-32A-WP06 - Debt Service'!Z$28/12,0)),"-")</f>
        <v>0</v>
      </c>
      <c r="AD446" s="359">
        <f>IFERROR(IF(-SUM(AD$21:AD445)+AD$16&lt;0.000001,0,IF($C446&gt;='H-32A-WP06 - Debt Service'!AB$25,'H-32A-WP06 - Debt Service'!AA$28/12,0)),"-")</f>
        <v>0</v>
      </c>
      <c r="AE446" s="359">
        <f>IFERROR(IF(-SUM(AE$21:AE445)+AE$16&lt;0.000001,0,IF($C446&gt;='H-32A-WP06 - Debt Service'!AC$25,'H-32A-WP06 - Debt Service'!AB$28/12,0)),"-")</f>
        <v>0</v>
      </c>
      <c r="AF446" s="359">
        <f>IFERROR(IF(-SUM(AF$21:AF445)+AF$16&lt;0.000001,0,IF($C446&gt;='H-32A-WP06 - Debt Service'!AD$25,'H-32A-WP06 - Debt Service'!AC$28/12,0)),"-")</f>
        <v>0</v>
      </c>
    </row>
    <row r="447" spans="2:32">
      <c r="B447" s="351">
        <f t="shared" si="25"/>
        <v>2054</v>
      </c>
      <c r="C447" s="368">
        <f t="shared" si="27"/>
        <v>56431</v>
      </c>
      <c r="D447" s="368"/>
      <c r="E447" s="359">
        <f>IFERROR(IF(-SUM(E$33:E446)+E$16&lt;0.000001,0,IF($C447&gt;='H-32A-WP06 - Debt Service'!C$25,'H-32A-WP06 - Debt Service'!C$28/12,0)),"-")</f>
        <v>0</v>
      </c>
      <c r="F447" s="359">
        <f>IFERROR(IF(-SUM(F$33:F446)+F$16&lt;0.000001,0,IF($C447&gt;='H-32A-WP06 - Debt Service'!D$25,'H-32A-WP06 - Debt Service'!D$28/12,0)),"-")</f>
        <v>0</v>
      </c>
      <c r="G447" s="359">
        <f>IFERROR(IF(-SUM(G$33:G446)+G$16&lt;0.000001,0,IF($C447&gt;='H-32A-WP06 - Debt Service'!E$25,'H-32A-WP06 - Debt Service'!E$28/12,0)),"-")</f>
        <v>0</v>
      </c>
      <c r="H447" s="359">
        <f>IFERROR(IF(-SUM(H$21:H446)+H$16&lt;0.000001,0,IF($C447&gt;='H-32A-WP06 - Debt Service'!F$25,'H-32A-WP06 - Debt Service'!F$28/12,0)),"-")</f>
        <v>0</v>
      </c>
      <c r="I447" s="359">
        <f>IFERROR(IF(-SUM(I$21:I446)+I$16&lt;0.000001,0,IF($C447&gt;='H-32A-WP06 - Debt Service'!G$25,'H-32A-WP06 - Debt Service'!G$28/12,0)),"-")</f>
        <v>0</v>
      </c>
      <c r="J447" s="359">
        <f>IFERROR(IF(-SUM(J$21:J446)+J$16&lt;0.000001,0,IF($C447&gt;='H-32A-WP06 - Debt Service'!H$25,'H-32A-WP06 - Debt Service'!H$28/12,0)),"-")</f>
        <v>0</v>
      </c>
      <c r="K447" s="359">
        <f>IFERROR(IF(-SUM(K$21:K446)+K$16&lt;0.000001,0,IF($C447&gt;='H-32A-WP06 - Debt Service'!I$25,'H-32A-WP06 - Debt Service'!I$28/12,0)),"-")</f>
        <v>0</v>
      </c>
      <c r="L447" s="359">
        <f>IFERROR(IF(-SUM(L$21:L446)+L$16&lt;0.000001,0,IF($C447&gt;='H-32A-WP06 - Debt Service'!J$25,'H-32A-WP06 - Debt Service'!J$28/12,0)),"-")</f>
        <v>0</v>
      </c>
      <c r="M447" s="359">
        <f>IFERROR(IF(-SUM(M$21:M446)+M$16&lt;0.000001,0,IF($C447&gt;='H-32A-WP06 - Debt Service'!K$25,'H-32A-WP06 - Debt Service'!K$28/12,0)),"-")</f>
        <v>0</v>
      </c>
      <c r="N447" s="359">
        <f>IFERROR(IF(-SUM(N$21:N446)+N$16&lt;0.000001,0,IF($C447&gt;='H-32A-WP06 - Debt Service'!L$25,'H-32A-WP06 - Debt Service'!L$28/12,0)),"-")</f>
        <v>0</v>
      </c>
      <c r="O447" s="359">
        <f>IFERROR(IF(-SUM(O$21:O446)+O$16&lt;0.000001,0,IF($C447&gt;='H-32A-WP06 - Debt Service'!M$25,'H-32A-WP06 - Debt Service'!M$28/12,0)),"-")</f>
        <v>0</v>
      </c>
      <c r="P447" s="359">
        <f>IFERROR(IF(-SUM(P$21:P446)+P$16&lt;0.000001,0,IF($C447&gt;='H-32A-WP06 - Debt Service'!N$25,'H-32A-WP06 - Debt Service'!N$28/12,0)),"-")</f>
        <v>0</v>
      </c>
      <c r="Q447" s="449"/>
      <c r="R447" s="351">
        <f t="shared" si="26"/>
        <v>2054</v>
      </c>
      <c r="S447" s="368">
        <f t="shared" si="28"/>
        <v>56431</v>
      </c>
      <c r="T447" s="368"/>
      <c r="U447" s="359">
        <f>IFERROR(IF(-SUM(U$33:U446)+U$16&lt;0.000001,0,IF($C447&gt;='H-32A-WP06 - Debt Service'!R$25,'H-32A-WP06 - Debt Service'!R$28/12,0)),"-")</f>
        <v>0</v>
      </c>
      <c r="V447" s="359">
        <f>IFERROR(IF(-SUM(V$21:V446)+V$16&lt;0.000001,0,IF($C447&gt;='H-32A-WP06 - Debt Service'!S$25,'H-32A-WP06 - Debt Service'!S$28/12,0)),"-")</f>
        <v>0</v>
      </c>
      <c r="W447" s="359">
        <f>IFERROR(IF(-SUM(W$21:W446)+W$16&lt;0.000001,0,IF($C447&gt;='H-32A-WP06 - Debt Service'!T$25,'H-32A-WP06 - Debt Service'!T$28/12,0)),"-")</f>
        <v>0</v>
      </c>
      <c r="X447" s="359">
        <f>IFERROR(IF(-SUM(X$21:X446)+X$16&lt;0.000001,0,IF($C447&gt;='H-32A-WP06 - Debt Service'!U$25,'H-32A-WP06 - Debt Service'!U$28/12,0)),"-")</f>
        <v>0</v>
      </c>
      <c r="Y447" s="359">
        <f>IFERROR(IF(-SUM(Y$21:Y446)+Y$16&lt;0.000001,0,IF($C447&gt;='H-32A-WP06 - Debt Service'!W$25,'H-32A-WP06 - Debt Service'!V$28/12,0)),"-")</f>
        <v>0</v>
      </c>
      <c r="Z447" s="359">
        <f>IFERROR(IF(-SUM(Z$21:Z446)+Z$16&lt;0.000001,0,IF($C447&gt;='H-32A-WP06 - Debt Service'!W$25,'H-32A-WP06 - Debt Service'!W$28/12,0)),"-")</f>
        <v>0</v>
      </c>
      <c r="AA447" s="359">
        <f>IFERROR(IF(-SUM(AA$21:AA446)+AA$16&lt;0.000001,0,IF($C447&gt;='H-32A-WP06 - Debt Service'!Y$25,'H-32A-WP06 - Debt Service'!X$28/12,0)),"-")</f>
        <v>0</v>
      </c>
      <c r="AB447" s="359">
        <f>IFERROR(IF(-SUM(AB$21:AB446)+AB$16&lt;0.000001,0,IF($C447&gt;='H-32A-WP06 - Debt Service'!Y$25,'H-32A-WP06 - Debt Service'!Y$28/12,0)),"-")</f>
        <v>0</v>
      </c>
      <c r="AC447" s="359">
        <f>IFERROR(IF(-SUM(AC$21:AC446)+AC$16&lt;0.000001,0,IF($C447&gt;='H-32A-WP06 - Debt Service'!Z$25,'H-32A-WP06 - Debt Service'!Z$28/12,0)),"-")</f>
        <v>0</v>
      </c>
      <c r="AD447" s="359">
        <f>IFERROR(IF(-SUM(AD$21:AD446)+AD$16&lt;0.000001,0,IF($C447&gt;='H-32A-WP06 - Debt Service'!AB$25,'H-32A-WP06 - Debt Service'!AA$28/12,0)),"-")</f>
        <v>0</v>
      </c>
      <c r="AE447" s="359">
        <f>IFERROR(IF(-SUM(AE$21:AE446)+AE$16&lt;0.000001,0,IF($C447&gt;='H-32A-WP06 - Debt Service'!AC$25,'H-32A-WP06 - Debt Service'!AB$28/12,0)),"-")</f>
        <v>0</v>
      </c>
      <c r="AF447" s="359">
        <f>IFERROR(IF(-SUM(AF$21:AF446)+AF$16&lt;0.000001,0,IF($C447&gt;='H-32A-WP06 - Debt Service'!AD$25,'H-32A-WP06 - Debt Service'!AC$28/12,0)),"-")</f>
        <v>0</v>
      </c>
    </row>
    <row r="448" spans="2:32">
      <c r="B448" s="351">
        <f t="shared" si="25"/>
        <v>2054</v>
      </c>
      <c r="C448" s="368">
        <f t="shared" si="27"/>
        <v>56462</v>
      </c>
      <c r="D448" s="368"/>
      <c r="E448" s="359">
        <f>IFERROR(IF(-SUM(E$33:E447)+E$16&lt;0.000001,0,IF($C448&gt;='H-32A-WP06 - Debt Service'!C$25,'H-32A-WP06 - Debt Service'!C$28/12,0)),"-")</f>
        <v>0</v>
      </c>
      <c r="F448" s="359">
        <f>IFERROR(IF(-SUM(F$33:F447)+F$16&lt;0.000001,0,IF($C448&gt;='H-32A-WP06 - Debt Service'!D$25,'H-32A-WP06 - Debt Service'!D$28/12,0)),"-")</f>
        <v>0</v>
      </c>
      <c r="G448" s="359">
        <f>IFERROR(IF(-SUM(G$33:G447)+G$16&lt;0.000001,0,IF($C448&gt;='H-32A-WP06 - Debt Service'!E$25,'H-32A-WP06 - Debt Service'!E$28/12,0)),"-")</f>
        <v>0</v>
      </c>
      <c r="H448" s="359">
        <f>IFERROR(IF(-SUM(H$21:H447)+H$16&lt;0.000001,0,IF($C448&gt;='H-32A-WP06 - Debt Service'!F$25,'H-32A-WP06 - Debt Service'!F$28/12,0)),"-")</f>
        <v>0</v>
      </c>
      <c r="I448" s="359">
        <f>IFERROR(IF(-SUM(I$21:I447)+I$16&lt;0.000001,0,IF($C448&gt;='H-32A-WP06 - Debt Service'!G$25,'H-32A-WP06 - Debt Service'!G$28/12,0)),"-")</f>
        <v>0</v>
      </c>
      <c r="J448" s="359">
        <f>IFERROR(IF(-SUM(J$21:J447)+J$16&lt;0.000001,0,IF($C448&gt;='H-32A-WP06 - Debt Service'!H$25,'H-32A-WP06 - Debt Service'!H$28/12,0)),"-")</f>
        <v>0</v>
      </c>
      <c r="K448" s="359">
        <f>IFERROR(IF(-SUM(K$21:K447)+K$16&lt;0.000001,0,IF($C448&gt;='H-32A-WP06 - Debt Service'!I$25,'H-32A-WP06 - Debt Service'!I$28/12,0)),"-")</f>
        <v>0</v>
      </c>
      <c r="L448" s="359">
        <f>IFERROR(IF(-SUM(L$21:L447)+L$16&lt;0.000001,0,IF($C448&gt;='H-32A-WP06 - Debt Service'!J$25,'H-32A-WP06 - Debt Service'!J$28/12,0)),"-")</f>
        <v>0</v>
      </c>
      <c r="M448" s="359">
        <f>IFERROR(IF(-SUM(M$21:M447)+M$16&lt;0.000001,0,IF($C448&gt;='H-32A-WP06 - Debt Service'!K$25,'H-32A-WP06 - Debt Service'!K$28/12,0)),"-")</f>
        <v>0</v>
      </c>
      <c r="N448" s="359">
        <f>IFERROR(IF(-SUM(N$21:N447)+N$16&lt;0.000001,0,IF($C448&gt;='H-32A-WP06 - Debt Service'!L$25,'H-32A-WP06 - Debt Service'!L$28/12,0)),"-")</f>
        <v>0</v>
      </c>
      <c r="O448" s="359">
        <f>IFERROR(IF(-SUM(O$21:O447)+O$16&lt;0.000001,0,IF($C448&gt;='H-32A-WP06 - Debt Service'!M$25,'H-32A-WP06 - Debt Service'!M$28/12,0)),"-")</f>
        <v>0</v>
      </c>
      <c r="P448" s="359">
        <f>IFERROR(IF(-SUM(P$21:P447)+P$16&lt;0.000001,0,IF($C448&gt;='H-32A-WP06 - Debt Service'!N$25,'H-32A-WP06 - Debt Service'!N$28/12,0)),"-")</f>
        <v>0</v>
      </c>
      <c r="Q448" s="449"/>
      <c r="R448" s="351">
        <f t="shared" si="26"/>
        <v>2054</v>
      </c>
      <c r="S448" s="368">
        <f t="shared" si="28"/>
        <v>56462</v>
      </c>
      <c r="T448" s="368"/>
      <c r="U448" s="359">
        <f>IFERROR(IF(-SUM(U$33:U447)+U$16&lt;0.000001,0,IF($C448&gt;='H-32A-WP06 - Debt Service'!R$25,'H-32A-WP06 - Debt Service'!R$28/12,0)),"-")</f>
        <v>0</v>
      </c>
      <c r="V448" s="359">
        <f>IFERROR(IF(-SUM(V$21:V447)+V$16&lt;0.000001,0,IF($C448&gt;='H-32A-WP06 - Debt Service'!S$25,'H-32A-WP06 - Debt Service'!S$28/12,0)),"-")</f>
        <v>0</v>
      </c>
      <c r="W448" s="359">
        <f>IFERROR(IF(-SUM(W$21:W447)+W$16&lt;0.000001,0,IF($C448&gt;='H-32A-WP06 - Debt Service'!T$25,'H-32A-WP06 - Debt Service'!T$28/12,0)),"-")</f>
        <v>0</v>
      </c>
      <c r="X448" s="359">
        <f>IFERROR(IF(-SUM(X$21:X447)+X$16&lt;0.000001,0,IF($C448&gt;='H-32A-WP06 - Debt Service'!U$25,'H-32A-WP06 - Debt Service'!U$28/12,0)),"-")</f>
        <v>0</v>
      </c>
      <c r="Y448" s="359">
        <f>IFERROR(IF(-SUM(Y$21:Y447)+Y$16&lt;0.000001,0,IF($C448&gt;='H-32A-WP06 - Debt Service'!W$25,'H-32A-WP06 - Debt Service'!V$28/12,0)),"-")</f>
        <v>0</v>
      </c>
      <c r="Z448" s="359">
        <f>IFERROR(IF(-SUM(Z$21:Z447)+Z$16&lt;0.000001,0,IF($C448&gt;='H-32A-WP06 - Debt Service'!W$25,'H-32A-WP06 - Debt Service'!W$28/12,0)),"-")</f>
        <v>0</v>
      </c>
      <c r="AA448" s="359">
        <f>IFERROR(IF(-SUM(AA$21:AA447)+AA$16&lt;0.000001,0,IF($C448&gt;='H-32A-WP06 - Debt Service'!Y$25,'H-32A-WP06 - Debt Service'!X$28/12,0)),"-")</f>
        <v>0</v>
      </c>
      <c r="AB448" s="359">
        <f>IFERROR(IF(-SUM(AB$21:AB447)+AB$16&lt;0.000001,0,IF($C448&gt;='H-32A-WP06 - Debt Service'!Y$25,'H-32A-WP06 - Debt Service'!Y$28/12,0)),"-")</f>
        <v>0</v>
      </c>
      <c r="AC448" s="359">
        <f>IFERROR(IF(-SUM(AC$21:AC447)+AC$16&lt;0.000001,0,IF($C448&gt;='H-32A-WP06 - Debt Service'!Z$25,'H-32A-WP06 - Debt Service'!Z$28/12,0)),"-")</f>
        <v>0</v>
      </c>
      <c r="AD448" s="359">
        <f>IFERROR(IF(-SUM(AD$21:AD447)+AD$16&lt;0.000001,0,IF($C448&gt;='H-32A-WP06 - Debt Service'!AB$25,'H-32A-WP06 - Debt Service'!AA$28/12,0)),"-")</f>
        <v>0</v>
      </c>
      <c r="AE448" s="359">
        <f>IFERROR(IF(-SUM(AE$21:AE447)+AE$16&lt;0.000001,0,IF($C448&gt;='H-32A-WP06 - Debt Service'!AC$25,'H-32A-WP06 - Debt Service'!AB$28/12,0)),"-")</f>
        <v>0</v>
      </c>
      <c r="AF448" s="359">
        <f>IFERROR(IF(-SUM(AF$21:AF447)+AF$16&lt;0.000001,0,IF($C448&gt;='H-32A-WP06 - Debt Service'!AD$25,'H-32A-WP06 - Debt Service'!AC$28/12,0)),"-")</f>
        <v>0</v>
      </c>
    </row>
    <row r="449" spans="2:32">
      <c r="B449" s="351">
        <f t="shared" si="25"/>
        <v>2054</v>
      </c>
      <c r="C449" s="368">
        <f t="shared" si="27"/>
        <v>56493</v>
      </c>
      <c r="D449" s="368"/>
      <c r="E449" s="359">
        <f>IFERROR(IF(-SUM(E$33:E448)+E$16&lt;0.000001,0,IF($C449&gt;='H-32A-WP06 - Debt Service'!C$25,'H-32A-WP06 - Debt Service'!C$28/12,0)),"-")</f>
        <v>0</v>
      </c>
      <c r="F449" s="359">
        <f>IFERROR(IF(-SUM(F$33:F448)+F$16&lt;0.000001,0,IF($C449&gt;='H-32A-WP06 - Debt Service'!D$25,'H-32A-WP06 - Debt Service'!D$28/12,0)),"-")</f>
        <v>0</v>
      </c>
      <c r="G449" s="359">
        <f>IFERROR(IF(-SUM(G$33:G448)+G$16&lt;0.000001,0,IF($C449&gt;='H-32A-WP06 - Debt Service'!E$25,'H-32A-WP06 - Debt Service'!E$28/12,0)),"-")</f>
        <v>0</v>
      </c>
      <c r="H449" s="359">
        <f>IFERROR(IF(-SUM(H$21:H448)+H$16&lt;0.000001,0,IF($C449&gt;='H-32A-WP06 - Debt Service'!F$25,'H-32A-WP06 - Debt Service'!F$28/12,0)),"-")</f>
        <v>0</v>
      </c>
      <c r="I449" s="359">
        <f>IFERROR(IF(-SUM(I$21:I448)+I$16&lt;0.000001,0,IF($C449&gt;='H-32A-WP06 - Debt Service'!G$25,'H-32A-WP06 - Debt Service'!G$28/12,0)),"-")</f>
        <v>0</v>
      </c>
      <c r="J449" s="359">
        <f>IFERROR(IF(-SUM(J$21:J448)+J$16&lt;0.000001,0,IF($C449&gt;='H-32A-WP06 - Debt Service'!H$25,'H-32A-WP06 - Debt Service'!H$28/12,0)),"-")</f>
        <v>0</v>
      </c>
      <c r="K449" s="359">
        <f>IFERROR(IF(-SUM(K$21:K448)+K$16&lt;0.000001,0,IF($C449&gt;='H-32A-WP06 - Debt Service'!I$25,'H-32A-WP06 - Debt Service'!I$28/12,0)),"-")</f>
        <v>0</v>
      </c>
      <c r="L449" s="359">
        <f>IFERROR(IF(-SUM(L$21:L448)+L$16&lt;0.000001,0,IF($C449&gt;='H-32A-WP06 - Debt Service'!J$25,'H-32A-WP06 - Debt Service'!J$28/12,0)),"-")</f>
        <v>0</v>
      </c>
      <c r="M449" s="359">
        <f>IFERROR(IF(-SUM(M$21:M448)+M$16&lt;0.000001,0,IF($C449&gt;='H-32A-WP06 - Debt Service'!K$25,'H-32A-WP06 - Debt Service'!K$28/12,0)),"-")</f>
        <v>0</v>
      </c>
      <c r="N449" s="359">
        <f>IFERROR(IF(-SUM(N$21:N448)+N$16&lt;0.000001,0,IF($C449&gt;='H-32A-WP06 - Debt Service'!L$25,'H-32A-WP06 - Debt Service'!L$28/12,0)),"-")</f>
        <v>0</v>
      </c>
      <c r="O449" s="359">
        <f>IFERROR(IF(-SUM(O$21:O448)+O$16&lt;0.000001,0,IF($C449&gt;='H-32A-WP06 - Debt Service'!M$25,'H-32A-WP06 - Debt Service'!M$28/12,0)),"-")</f>
        <v>0</v>
      </c>
      <c r="P449" s="359">
        <f>IFERROR(IF(-SUM(P$21:P448)+P$16&lt;0.000001,0,IF($C449&gt;='H-32A-WP06 - Debt Service'!N$25,'H-32A-WP06 - Debt Service'!N$28/12,0)),"-")</f>
        <v>0</v>
      </c>
      <c r="Q449" s="449"/>
      <c r="R449" s="351">
        <f t="shared" si="26"/>
        <v>2054</v>
      </c>
      <c r="S449" s="368">
        <f t="shared" si="28"/>
        <v>56493</v>
      </c>
      <c r="T449" s="368"/>
      <c r="U449" s="359">
        <f>IFERROR(IF(-SUM(U$33:U448)+U$16&lt;0.000001,0,IF($C449&gt;='H-32A-WP06 - Debt Service'!R$25,'H-32A-WP06 - Debt Service'!R$28/12,0)),"-")</f>
        <v>0</v>
      </c>
      <c r="V449" s="359">
        <f>IFERROR(IF(-SUM(V$21:V448)+V$16&lt;0.000001,0,IF($C449&gt;='H-32A-WP06 - Debt Service'!S$25,'H-32A-WP06 - Debt Service'!S$28/12,0)),"-")</f>
        <v>0</v>
      </c>
      <c r="W449" s="359">
        <f>IFERROR(IF(-SUM(W$21:W448)+W$16&lt;0.000001,0,IF($C449&gt;='H-32A-WP06 - Debt Service'!T$25,'H-32A-WP06 - Debt Service'!T$28/12,0)),"-")</f>
        <v>0</v>
      </c>
      <c r="X449" s="359">
        <f>IFERROR(IF(-SUM(X$21:X448)+X$16&lt;0.000001,0,IF($C449&gt;='H-32A-WP06 - Debt Service'!U$25,'H-32A-WP06 - Debt Service'!U$28/12,0)),"-")</f>
        <v>0</v>
      </c>
      <c r="Y449" s="359">
        <f>IFERROR(IF(-SUM(Y$21:Y448)+Y$16&lt;0.000001,0,IF($C449&gt;='H-32A-WP06 - Debt Service'!W$25,'H-32A-WP06 - Debt Service'!V$28/12,0)),"-")</f>
        <v>0</v>
      </c>
      <c r="Z449" s="359">
        <f>IFERROR(IF(-SUM(Z$21:Z448)+Z$16&lt;0.000001,0,IF($C449&gt;='H-32A-WP06 - Debt Service'!W$25,'H-32A-WP06 - Debt Service'!W$28/12,0)),"-")</f>
        <v>0</v>
      </c>
      <c r="AA449" s="359">
        <f>IFERROR(IF(-SUM(AA$21:AA448)+AA$16&lt;0.000001,0,IF($C449&gt;='H-32A-WP06 - Debt Service'!Y$25,'H-32A-WP06 - Debt Service'!X$28/12,0)),"-")</f>
        <v>0</v>
      </c>
      <c r="AB449" s="359">
        <f>IFERROR(IF(-SUM(AB$21:AB448)+AB$16&lt;0.000001,0,IF($C449&gt;='H-32A-WP06 - Debt Service'!Y$25,'H-32A-WP06 - Debt Service'!Y$28/12,0)),"-")</f>
        <v>0</v>
      </c>
      <c r="AC449" s="359">
        <f>IFERROR(IF(-SUM(AC$21:AC448)+AC$16&lt;0.000001,0,IF($C449&gt;='H-32A-WP06 - Debt Service'!Z$25,'H-32A-WP06 - Debt Service'!Z$28/12,0)),"-")</f>
        <v>0</v>
      </c>
      <c r="AD449" s="359">
        <f>IFERROR(IF(-SUM(AD$21:AD448)+AD$16&lt;0.000001,0,IF($C449&gt;='H-32A-WP06 - Debt Service'!AB$25,'H-32A-WP06 - Debt Service'!AA$28/12,0)),"-")</f>
        <v>0</v>
      </c>
      <c r="AE449" s="359">
        <f>IFERROR(IF(-SUM(AE$21:AE448)+AE$16&lt;0.000001,0,IF($C449&gt;='H-32A-WP06 - Debt Service'!AC$25,'H-32A-WP06 - Debt Service'!AB$28/12,0)),"-")</f>
        <v>0</v>
      </c>
      <c r="AF449" s="359">
        <f>IFERROR(IF(-SUM(AF$21:AF448)+AF$16&lt;0.000001,0,IF($C449&gt;='H-32A-WP06 - Debt Service'!AD$25,'H-32A-WP06 - Debt Service'!AC$28/12,0)),"-")</f>
        <v>0</v>
      </c>
    </row>
    <row r="450" spans="2:32">
      <c r="B450" s="351">
        <f t="shared" si="25"/>
        <v>2054</v>
      </c>
      <c r="C450" s="368">
        <f t="shared" si="27"/>
        <v>56523</v>
      </c>
      <c r="D450" s="368"/>
      <c r="E450" s="359">
        <f>IFERROR(IF(-SUM(E$33:E449)+E$16&lt;0.000001,0,IF($C450&gt;='H-32A-WP06 - Debt Service'!C$25,'H-32A-WP06 - Debt Service'!C$28/12,0)),"-")</f>
        <v>0</v>
      </c>
      <c r="F450" s="359">
        <f>IFERROR(IF(-SUM(F$33:F449)+F$16&lt;0.000001,0,IF($C450&gt;='H-32A-WP06 - Debt Service'!D$25,'H-32A-WP06 - Debt Service'!D$28/12,0)),"-")</f>
        <v>0</v>
      </c>
      <c r="G450" s="359">
        <f>IFERROR(IF(-SUM(G$33:G449)+G$16&lt;0.000001,0,IF($C450&gt;='H-32A-WP06 - Debt Service'!E$25,'H-32A-WP06 - Debt Service'!E$28/12,0)),"-")</f>
        <v>0</v>
      </c>
      <c r="H450" s="359">
        <f>IFERROR(IF(-SUM(H$21:H449)+H$16&lt;0.000001,0,IF($C450&gt;='H-32A-WP06 - Debt Service'!F$25,'H-32A-WP06 - Debt Service'!F$28/12,0)),"-")</f>
        <v>0</v>
      </c>
      <c r="I450" s="359">
        <f>IFERROR(IF(-SUM(I$21:I449)+I$16&lt;0.000001,0,IF($C450&gt;='H-32A-WP06 - Debt Service'!G$25,'H-32A-WP06 - Debt Service'!G$28/12,0)),"-")</f>
        <v>0</v>
      </c>
      <c r="J450" s="359">
        <f>IFERROR(IF(-SUM(J$21:J449)+J$16&lt;0.000001,0,IF($C450&gt;='H-32A-WP06 - Debt Service'!H$25,'H-32A-WP06 - Debt Service'!H$28/12,0)),"-")</f>
        <v>0</v>
      </c>
      <c r="K450" s="359">
        <f>IFERROR(IF(-SUM(K$21:K449)+K$16&lt;0.000001,0,IF($C450&gt;='H-32A-WP06 - Debt Service'!I$25,'H-32A-WP06 - Debt Service'!I$28/12,0)),"-")</f>
        <v>0</v>
      </c>
      <c r="L450" s="359">
        <f>IFERROR(IF(-SUM(L$21:L449)+L$16&lt;0.000001,0,IF($C450&gt;='H-32A-WP06 - Debt Service'!J$25,'H-32A-WP06 - Debt Service'!J$28/12,0)),"-")</f>
        <v>0</v>
      </c>
      <c r="M450" s="359">
        <f>IFERROR(IF(-SUM(M$21:M449)+M$16&lt;0.000001,0,IF($C450&gt;='H-32A-WP06 - Debt Service'!K$25,'H-32A-WP06 - Debt Service'!K$28/12,0)),"-")</f>
        <v>0</v>
      </c>
      <c r="N450" s="359">
        <f>IFERROR(IF(-SUM(N$21:N449)+N$16&lt;0.000001,0,IF($C450&gt;='H-32A-WP06 - Debt Service'!L$25,'H-32A-WP06 - Debt Service'!L$28/12,0)),"-")</f>
        <v>0</v>
      </c>
      <c r="O450" s="359">
        <f>IFERROR(IF(-SUM(O$21:O449)+O$16&lt;0.000001,0,IF($C450&gt;='H-32A-WP06 - Debt Service'!M$25,'H-32A-WP06 - Debt Service'!M$28/12,0)),"-")</f>
        <v>0</v>
      </c>
      <c r="P450" s="359">
        <f>IFERROR(IF(-SUM(P$21:P449)+P$16&lt;0.000001,0,IF($C450&gt;='H-32A-WP06 - Debt Service'!N$25,'H-32A-WP06 - Debt Service'!N$28/12,0)),"-")</f>
        <v>0</v>
      </c>
      <c r="Q450" s="449"/>
      <c r="R450" s="351">
        <f t="shared" si="26"/>
        <v>2054</v>
      </c>
      <c r="S450" s="368">
        <f t="shared" si="28"/>
        <v>56523</v>
      </c>
      <c r="T450" s="368"/>
      <c r="U450" s="359">
        <f>IFERROR(IF(-SUM(U$33:U449)+U$16&lt;0.000001,0,IF($C450&gt;='H-32A-WP06 - Debt Service'!R$25,'H-32A-WP06 - Debt Service'!R$28/12,0)),"-")</f>
        <v>0</v>
      </c>
      <c r="V450" s="359">
        <f>IFERROR(IF(-SUM(V$21:V449)+V$16&lt;0.000001,0,IF($C450&gt;='H-32A-WP06 - Debt Service'!S$25,'H-32A-WP06 - Debt Service'!S$28/12,0)),"-")</f>
        <v>0</v>
      </c>
      <c r="W450" s="359">
        <f>IFERROR(IF(-SUM(W$21:W449)+W$16&lt;0.000001,0,IF($C450&gt;='H-32A-WP06 - Debt Service'!T$25,'H-32A-WP06 - Debt Service'!T$28/12,0)),"-")</f>
        <v>0</v>
      </c>
      <c r="X450" s="359">
        <f>IFERROR(IF(-SUM(X$21:X449)+X$16&lt;0.000001,0,IF($C450&gt;='H-32A-WP06 - Debt Service'!U$25,'H-32A-WP06 - Debt Service'!U$28/12,0)),"-")</f>
        <v>0</v>
      </c>
      <c r="Y450" s="359">
        <f>IFERROR(IF(-SUM(Y$21:Y449)+Y$16&lt;0.000001,0,IF($C450&gt;='H-32A-WP06 - Debt Service'!W$25,'H-32A-WP06 - Debt Service'!V$28/12,0)),"-")</f>
        <v>0</v>
      </c>
      <c r="Z450" s="359">
        <f>IFERROR(IF(-SUM(Z$21:Z449)+Z$16&lt;0.000001,0,IF($C450&gt;='H-32A-WP06 - Debt Service'!W$25,'H-32A-WP06 - Debt Service'!W$28/12,0)),"-")</f>
        <v>0</v>
      </c>
      <c r="AA450" s="359">
        <f>IFERROR(IF(-SUM(AA$21:AA449)+AA$16&lt;0.000001,0,IF($C450&gt;='H-32A-WP06 - Debt Service'!Y$25,'H-32A-WP06 - Debt Service'!X$28/12,0)),"-")</f>
        <v>0</v>
      </c>
      <c r="AB450" s="359">
        <f>IFERROR(IF(-SUM(AB$21:AB449)+AB$16&lt;0.000001,0,IF($C450&gt;='H-32A-WP06 - Debt Service'!Y$25,'H-32A-WP06 - Debt Service'!Y$28/12,0)),"-")</f>
        <v>0</v>
      </c>
      <c r="AC450" s="359">
        <f>IFERROR(IF(-SUM(AC$21:AC449)+AC$16&lt;0.000001,0,IF($C450&gt;='H-32A-WP06 - Debt Service'!Z$25,'H-32A-WP06 - Debt Service'!Z$28/12,0)),"-")</f>
        <v>0</v>
      </c>
      <c r="AD450" s="359">
        <f>IFERROR(IF(-SUM(AD$21:AD449)+AD$16&lt;0.000001,0,IF($C450&gt;='H-32A-WP06 - Debt Service'!AB$25,'H-32A-WP06 - Debt Service'!AA$28/12,0)),"-")</f>
        <v>0</v>
      </c>
      <c r="AE450" s="359">
        <f>IFERROR(IF(-SUM(AE$21:AE449)+AE$16&lt;0.000001,0,IF($C450&gt;='H-32A-WP06 - Debt Service'!AC$25,'H-32A-WP06 - Debt Service'!AB$28/12,0)),"-")</f>
        <v>0</v>
      </c>
      <c r="AF450" s="359">
        <f>IFERROR(IF(-SUM(AF$21:AF449)+AF$16&lt;0.000001,0,IF($C450&gt;='H-32A-WP06 - Debt Service'!AD$25,'H-32A-WP06 - Debt Service'!AC$28/12,0)),"-")</f>
        <v>0</v>
      </c>
    </row>
    <row r="451" spans="2:32">
      <c r="B451" s="351">
        <f t="shared" si="25"/>
        <v>2054</v>
      </c>
      <c r="C451" s="368">
        <f t="shared" si="27"/>
        <v>56554</v>
      </c>
      <c r="D451" s="368"/>
      <c r="E451" s="359">
        <f>IFERROR(IF(-SUM(E$33:E450)+E$16&lt;0.000001,0,IF($C451&gt;='H-32A-WP06 - Debt Service'!C$25,'H-32A-WP06 - Debt Service'!C$28/12,0)),"-")</f>
        <v>0</v>
      </c>
      <c r="F451" s="359">
        <f>IFERROR(IF(-SUM(F$33:F450)+F$16&lt;0.000001,0,IF($C451&gt;='H-32A-WP06 - Debt Service'!D$25,'H-32A-WP06 - Debt Service'!D$28/12,0)),"-")</f>
        <v>0</v>
      </c>
      <c r="G451" s="359">
        <f>IFERROR(IF(-SUM(G$33:G450)+G$16&lt;0.000001,0,IF($C451&gt;='H-32A-WP06 - Debt Service'!E$25,'H-32A-WP06 - Debt Service'!E$28/12,0)),"-")</f>
        <v>0</v>
      </c>
      <c r="H451" s="359">
        <f>IFERROR(IF(-SUM(H$21:H450)+H$16&lt;0.000001,0,IF($C451&gt;='H-32A-WP06 - Debt Service'!F$25,'H-32A-WP06 - Debt Service'!F$28/12,0)),"-")</f>
        <v>0</v>
      </c>
      <c r="I451" s="359">
        <f>IFERROR(IF(-SUM(I$21:I450)+I$16&lt;0.000001,0,IF($C451&gt;='H-32A-WP06 - Debt Service'!G$25,'H-32A-WP06 - Debt Service'!G$28/12,0)),"-")</f>
        <v>0</v>
      </c>
      <c r="J451" s="359">
        <f>IFERROR(IF(-SUM(J$21:J450)+J$16&lt;0.000001,0,IF($C451&gt;='H-32A-WP06 - Debt Service'!H$25,'H-32A-WP06 - Debt Service'!H$28/12,0)),"-")</f>
        <v>0</v>
      </c>
      <c r="K451" s="359">
        <f>IFERROR(IF(-SUM(K$21:K450)+K$16&lt;0.000001,0,IF($C451&gt;='H-32A-WP06 - Debt Service'!I$25,'H-32A-WP06 - Debt Service'!I$28/12,0)),"-")</f>
        <v>0</v>
      </c>
      <c r="L451" s="359">
        <f>IFERROR(IF(-SUM(L$21:L450)+L$16&lt;0.000001,0,IF($C451&gt;='H-32A-WP06 - Debt Service'!J$25,'H-32A-WP06 - Debt Service'!J$28/12,0)),"-")</f>
        <v>0</v>
      </c>
      <c r="M451" s="359">
        <f>IFERROR(IF(-SUM(M$21:M450)+M$16&lt;0.000001,0,IF($C451&gt;='H-32A-WP06 - Debt Service'!K$25,'H-32A-WP06 - Debt Service'!K$28/12,0)),"-")</f>
        <v>0</v>
      </c>
      <c r="N451" s="359">
        <f>IFERROR(IF(-SUM(N$21:N450)+N$16&lt;0.000001,0,IF($C451&gt;='H-32A-WP06 - Debt Service'!L$25,'H-32A-WP06 - Debt Service'!L$28/12,0)),"-")</f>
        <v>0</v>
      </c>
      <c r="O451" s="359">
        <f>IFERROR(IF(-SUM(O$21:O450)+O$16&lt;0.000001,0,IF($C451&gt;='H-32A-WP06 - Debt Service'!M$25,'H-32A-WP06 - Debt Service'!M$28/12,0)),"-")</f>
        <v>0</v>
      </c>
      <c r="P451" s="359">
        <f>IFERROR(IF(-SUM(P$21:P450)+P$16&lt;0.000001,0,IF($C451&gt;='H-32A-WP06 - Debt Service'!N$25,'H-32A-WP06 - Debt Service'!N$28/12,0)),"-")</f>
        <v>0</v>
      </c>
      <c r="Q451" s="449"/>
      <c r="R451" s="351">
        <f t="shared" si="26"/>
        <v>2054</v>
      </c>
      <c r="S451" s="368">
        <f t="shared" si="28"/>
        <v>56554</v>
      </c>
      <c r="T451" s="368"/>
      <c r="U451" s="359">
        <f>IFERROR(IF(-SUM(U$33:U450)+U$16&lt;0.000001,0,IF($C451&gt;='H-32A-WP06 - Debt Service'!R$25,'H-32A-WP06 - Debt Service'!R$28/12,0)),"-")</f>
        <v>0</v>
      </c>
      <c r="V451" s="359">
        <f>IFERROR(IF(-SUM(V$21:V450)+V$16&lt;0.000001,0,IF($C451&gt;='H-32A-WP06 - Debt Service'!S$25,'H-32A-WP06 - Debt Service'!S$28/12,0)),"-")</f>
        <v>0</v>
      </c>
      <c r="W451" s="359">
        <f>IFERROR(IF(-SUM(W$21:W450)+W$16&lt;0.000001,0,IF($C451&gt;='H-32A-WP06 - Debt Service'!T$25,'H-32A-WP06 - Debt Service'!T$28/12,0)),"-")</f>
        <v>0</v>
      </c>
      <c r="X451" s="359">
        <f>IFERROR(IF(-SUM(X$21:X450)+X$16&lt;0.000001,0,IF($C451&gt;='H-32A-WP06 - Debt Service'!U$25,'H-32A-WP06 - Debt Service'!U$28/12,0)),"-")</f>
        <v>0</v>
      </c>
      <c r="Y451" s="359">
        <f>IFERROR(IF(-SUM(Y$21:Y450)+Y$16&lt;0.000001,0,IF($C451&gt;='H-32A-WP06 - Debt Service'!W$25,'H-32A-WP06 - Debt Service'!V$28/12,0)),"-")</f>
        <v>0</v>
      </c>
      <c r="Z451" s="359">
        <f>IFERROR(IF(-SUM(Z$21:Z450)+Z$16&lt;0.000001,0,IF($C451&gt;='H-32A-WP06 - Debt Service'!W$25,'H-32A-WP06 - Debt Service'!W$28/12,0)),"-")</f>
        <v>0</v>
      </c>
      <c r="AA451" s="359">
        <f>IFERROR(IF(-SUM(AA$21:AA450)+AA$16&lt;0.000001,0,IF($C451&gt;='H-32A-WP06 - Debt Service'!Y$25,'H-32A-WP06 - Debt Service'!X$28/12,0)),"-")</f>
        <v>0</v>
      </c>
      <c r="AB451" s="359">
        <f>IFERROR(IF(-SUM(AB$21:AB450)+AB$16&lt;0.000001,0,IF($C451&gt;='H-32A-WP06 - Debt Service'!Y$25,'H-32A-WP06 - Debt Service'!Y$28/12,0)),"-")</f>
        <v>0</v>
      </c>
      <c r="AC451" s="359">
        <f>IFERROR(IF(-SUM(AC$21:AC450)+AC$16&lt;0.000001,0,IF($C451&gt;='H-32A-WP06 - Debt Service'!Z$25,'H-32A-WP06 - Debt Service'!Z$28/12,0)),"-")</f>
        <v>0</v>
      </c>
      <c r="AD451" s="359">
        <f>IFERROR(IF(-SUM(AD$21:AD450)+AD$16&lt;0.000001,0,IF($C451&gt;='H-32A-WP06 - Debt Service'!AB$25,'H-32A-WP06 - Debt Service'!AA$28/12,0)),"-")</f>
        <v>0</v>
      </c>
      <c r="AE451" s="359">
        <f>IFERROR(IF(-SUM(AE$21:AE450)+AE$16&lt;0.000001,0,IF($C451&gt;='H-32A-WP06 - Debt Service'!AC$25,'H-32A-WP06 - Debt Service'!AB$28/12,0)),"-")</f>
        <v>0</v>
      </c>
      <c r="AF451" s="359">
        <f>IFERROR(IF(-SUM(AF$21:AF450)+AF$16&lt;0.000001,0,IF($C451&gt;='H-32A-WP06 - Debt Service'!AD$25,'H-32A-WP06 - Debt Service'!AC$28/12,0)),"-")</f>
        <v>0</v>
      </c>
    </row>
    <row r="452" spans="2:32">
      <c r="B452" s="351">
        <f t="shared" si="25"/>
        <v>2054</v>
      </c>
      <c r="C452" s="368">
        <f t="shared" si="27"/>
        <v>56584</v>
      </c>
      <c r="D452" s="368"/>
      <c r="E452" s="359">
        <f>IFERROR(IF(-SUM(E$33:E451)+E$16&lt;0.000001,0,IF($C452&gt;='H-32A-WP06 - Debt Service'!C$25,'H-32A-WP06 - Debt Service'!C$28/12,0)),"-")</f>
        <v>0</v>
      </c>
      <c r="F452" s="359">
        <f>IFERROR(IF(-SUM(F$33:F451)+F$16&lt;0.000001,0,IF($C452&gt;='H-32A-WP06 - Debt Service'!D$25,'H-32A-WP06 - Debt Service'!D$28/12,0)),"-")</f>
        <v>0</v>
      </c>
      <c r="G452" s="359">
        <f>IFERROR(IF(-SUM(G$33:G451)+G$16&lt;0.000001,0,IF($C452&gt;='H-32A-WP06 - Debt Service'!E$25,'H-32A-WP06 - Debt Service'!E$28/12,0)),"-")</f>
        <v>0</v>
      </c>
      <c r="H452" s="359">
        <f>IFERROR(IF(-SUM(H$21:H451)+H$16&lt;0.000001,0,IF($C452&gt;='H-32A-WP06 - Debt Service'!F$25,'H-32A-WP06 - Debt Service'!F$28/12,0)),"-")</f>
        <v>0</v>
      </c>
      <c r="I452" s="359">
        <f>IFERROR(IF(-SUM(I$21:I451)+I$16&lt;0.000001,0,IF($C452&gt;='H-32A-WP06 - Debt Service'!G$25,'H-32A-WP06 - Debt Service'!G$28/12,0)),"-")</f>
        <v>0</v>
      </c>
      <c r="J452" s="359">
        <f>IFERROR(IF(-SUM(J$21:J451)+J$16&lt;0.000001,0,IF($C452&gt;='H-32A-WP06 - Debt Service'!H$25,'H-32A-WP06 - Debt Service'!H$28/12,0)),"-")</f>
        <v>0</v>
      </c>
      <c r="K452" s="359">
        <f>IFERROR(IF(-SUM(K$21:K451)+K$16&lt;0.000001,0,IF($C452&gt;='H-32A-WP06 - Debt Service'!I$25,'H-32A-WP06 - Debt Service'!I$28/12,0)),"-")</f>
        <v>0</v>
      </c>
      <c r="L452" s="359">
        <f>IFERROR(IF(-SUM(L$21:L451)+L$16&lt;0.000001,0,IF($C452&gt;='H-32A-WP06 - Debt Service'!J$25,'H-32A-WP06 - Debt Service'!J$28/12,0)),"-")</f>
        <v>0</v>
      </c>
      <c r="M452" s="359">
        <f>IFERROR(IF(-SUM(M$21:M451)+M$16&lt;0.000001,0,IF($C452&gt;='H-32A-WP06 - Debt Service'!K$25,'H-32A-WP06 - Debt Service'!K$28/12,0)),"-")</f>
        <v>0</v>
      </c>
      <c r="N452" s="359">
        <f>IFERROR(IF(-SUM(N$21:N451)+N$16&lt;0.000001,0,IF($C452&gt;='H-32A-WP06 - Debt Service'!L$25,'H-32A-WP06 - Debt Service'!L$28/12,0)),"-")</f>
        <v>0</v>
      </c>
      <c r="O452" s="359">
        <f>IFERROR(IF(-SUM(O$21:O451)+O$16&lt;0.000001,0,IF($C452&gt;='H-32A-WP06 - Debt Service'!M$25,'H-32A-WP06 - Debt Service'!M$28/12,0)),"-")</f>
        <v>0</v>
      </c>
      <c r="P452" s="359">
        <f>IFERROR(IF(-SUM(P$21:P451)+P$16&lt;0.000001,0,IF($C452&gt;='H-32A-WP06 - Debt Service'!N$25,'H-32A-WP06 - Debt Service'!N$28/12,0)),"-")</f>
        <v>0</v>
      </c>
      <c r="Q452" s="449"/>
      <c r="R452" s="351">
        <f t="shared" si="26"/>
        <v>2054</v>
      </c>
      <c r="S452" s="368">
        <f t="shared" si="28"/>
        <v>56584</v>
      </c>
      <c r="T452" s="368"/>
      <c r="U452" s="359">
        <f>IFERROR(IF(-SUM(U$33:U451)+U$16&lt;0.000001,0,IF($C452&gt;='H-32A-WP06 - Debt Service'!R$25,'H-32A-WP06 - Debt Service'!R$28/12,0)),"-")</f>
        <v>0</v>
      </c>
      <c r="V452" s="359">
        <f>IFERROR(IF(-SUM(V$21:V451)+V$16&lt;0.000001,0,IF($C452&gt;='H-32A-WP06 - Debt Service'!S$25,'H-32A-WP06 - Debt Service'!S$28/12,0)),"-")</f>
        <v>0</v>
      </c>
      <c r="W452" s="359">
        <f>IFERROR(IF(-SUM(W$21:W451)+W$16&lt;0.000001,0,IF($C452&gt;='H-32A-WP06 - Debt Service'!T$25,'H-32A-WP06 - Debt Service'!T$28/12,0)),"-")</f>
        <v>0</v>
      </c>
      <c r="X452" s="359">
        <f>IFERROR(IF(-SUM(X$21:X451)+X$16&lt;0.000001,0,IF($C452&gt;='H-32A-WP06 - Debt Service'!U$25,'H-32A-WP06 - Debt Service'!U$28/12,0)),"-")</f>
        <v>0</v>
      </c>
      <c r="Y452" s="359">
        <f>IFERROR(IF(-SUM(Y$21:Y451)+Y$16&lt;0.000001,0,IF($C452&gt;='H-32A-WP06 - Debt Service'!W$25,'H-32A-WP06 - Debt Service'!V$28/12,0)),"-")</f>
        <v>0</v>
      </c>
      <c r="Z452" s="359">
        <f>IFERROR(IF(-SUM(Z$21:Z451)+Z$16&lt;0.000001,0,IF($C452&gt;='H-32A-WP06 - Debt Service'!W$25,'H-32A-WP06 - Debt Service'!W$28/12,0)),"-")</f>
        <v>0</v>
      </c>
      <c r="AA452" s="359">
        <f>IFERROR(IF(-SUM(AA$21:AA451)+AA$16&lt;0.000001,0,IF($C452&gt;='H-32A-WP06 - Debt Service'!Y$25,'H-32A-WP06 - Debt Service'!X$28/12,0)),"-")</f>
        <v>0</v>
      </c>
      <c r="AB452" s="359">
        <f>IFERROR(IF(-SUM(AB$21:AB451)+AB$16&lt;0.000001,0,IF($C452&gt;='H-32A-WP06 - Debt Service'!Y$25,'H-32A-WP06 - Debt Service'!Y$28/12,0)),"-")</f>
        <v>0</v>
      </c>
      <c r="AC452" s="359">
        <f>IFERROR(IF(-SUM(AC$21:AC451)+AC$16&lt;0.000001,0,IF($C452&gt;='H-32A-WP06 - Debt Service'!Z$25,'H-32A-WP06 - Debt Service'!Z$28/12,0)),"-")</f>
        <v>0</v>
      </c>
      <c r="AD452" s="359">
        <f>IFERROR(IF(-SUM(AD$21:AD451)+AD$16&lt;0.000001,0,IF($C452&gt;='H-32A-WP06 - Debt Service'!AB$25,'H-32A-WP06 - Debt Service'!AA$28/12,0)),"-")</f>
        <v>0</v>
      </c>
      <c r="AE452" s="359">
        <f>IFERROR(IF(-SUM(AE$21:AE451)+AE$16&lt;0.000001,0,IF($C452&gt;='H-32A-WP06 - Debt Service'!AC$25,'H-32A-WP06 - Debt Service'!AB$28/12,0)),"-")</f>
        <v>0</v>
      </c>
      <c r="AF452" s="359">
        <f>IFERROR(IF(-SUM(AF$21:AF451)+AF$16&lt;0.000001,0,IF($C452&gt;='H-32A-WP06 - Debt Service'!AD$25,'H-32A-WP06 - Debt Service'!AC$28/12,0)),"-")</f>
        <v>0</v>
      </c>
    </row>
    <row r="453" spans="2:32">
      <c r="B453" s="351">
        <f t="shared" si="25"/>
        <v>2055</v>
      </c>
      <c r="C453" s="368">
        <f t="shared" si="27"/>
        <v>56615</v>
      </c>
      <c r="D453" s="368"/>
      <c r="E453" s="359">
        <f>IFERROR(IF(-SUM(E$33:E452)+E$16&lt;0.000001,0,IF($C453&gt;='H-32A-WP06 - Debt Service'!C$25,'H-32A-WP06 - Debt Service'!C$28/12,0)),"-")</f>
        <v>0</v>
      </c>
      <c r="F453" s="359">
        <f>IFERROR(IF(-SUM(F$33:F452)+F$16&lt;0.000001,0,IF($C453&gt;='H-32A-WP06 - Debt Service'!D$25,'H-32A-WP06 - Debt Service'!D$28/12,0)),"-")</f>
        <v>0</v>
      </c>
      <c r="G453" s="359">
        <f>IFERROR(IF(-SUM(G$33:G452)+G$16&lt;0.000001,0,IF($C453&gt;='H-32A-WP06 - Debt Service'!E$25,'H-32A-WP06 - Debt Service'!E$28/12,0)),"-")</f>
        <v>0</v>
      </c>
      <c r="H453" s="359">
        <f>IFERROR(IF(-SUM(H$21:H452)+H$16&lt;0.000001,0,IF($C453&gt;='H-32A-WP06 - Debt Service'!F$25,'H-32A-WP06 - Debt Service'!F$28/12,0)),"-")</f>
        <v>0</v>
      </c>
      <c r="I453" s="359">
        <f>IFERROR(IF(-SUM(I$21:I452)+I$16&lt;0.000001,0,IF($C453&gt;='H-32A-WP06 - Debt Service'!G$25,'H-32A-WP06 - Debt Service'!G$28/12,0)),"-")</f>
        <v>0</v>
      </c>
      <c r="J453" s="359">
        <f>IFERROR(IF(-SUM(J$21:J452)+J$16&lt;0.000001,0,IF($C453&gt;='H-32A-WP06 - Debt Service'!H$25,'H-32A-WP06 - Debt Service'!H$28/12,0)),"-")</f>
        <v>0</v>
      </c>
      <c r="K453" s="359">
        <f>IFERROR(IF(-SUM(K$21:K452)+K$16&lt;0.000001,0,IF($C453&gt;='H-32A-WP06 - Debt Service'!I$25,'H-32A-WP06 - Debt Service'!I$28/12,0)),"-")</f>
        <v>0</v>
      </c>
      <c r="L453" s="359">
        <f>IFERROR(IF(-SUM(L$21:L452)+L$16&lt;0.000001,0,IF($C453&gt;='H-32A-WP06 - Debt Service'!J$25,'H-32A-WP06 - Debt Service'!J$28/12,0)),"-")</f>
        <v>0</v>
      </c>
      <c r="M453" s="359">
        <f>IFERROR(IF(-SUM(M$21:M452)+M$16&lt;0.000001,0,IF($C453&gt;='H-32A-WP06 - Debt Service'!K$25,'H-32A-WP06 - Debt Service'!K$28/12,0)),"-")</f>
        <v>0</v>
      </c>
      <c r="N453" s="359">
        <f>IFERROR(IF(-SUM(N$21:N452)+N$16&lt;0.000001,0,IF($C453&gt;='H-32A-WP06 - Debt Service'!L$25,'H-32A-WP06 - Debt Service'!L$28/12,0)),"-")</f>
        <v>0</v>
      </c>
      <c r="O453" s="359">
        <f>IFERROR(IF(-SUM(O$21:O452)+O$16&lt;0.000001,0,IF($C453&gt;='H-32A-WP06 - Debt Service'!M$25,'H-32A-WP06 - Debt Service'!M$28/12,0)),"-")</f>
        <v>0</v>
      </c>
      <c r="P453" s="359">
        <f>IFERROR(IF(-SUM(P$21:P452)+P$16&lt;0.000001,0,IF($C453&gt;='H-32A-WP06 - Debt Service'!N$25,'H-32A-WP06 - Debt Service'!N$28/12,0)),"-")</f>
        <v>0</v>
      </c>
      <c r="Q453" s="449"/>
      <c r="R453" s="351">
        <f t="shared" si="26"/>
        <v>2055</v>
      </c>
      <c r="S453" s="368">
        <f t="shared" si="28"/>
        <v>56615</v>
      </c>
      <c r="T453" s="368"/>
      <c r="U453" s="359">
        <f>IFERROR(IF(-SUM(U$33:U452)+U$16&lt;0.000001,0,IF($C453&gt;='H-32A-WP06 - Debt Service'!R$25,'H-32A-WP06 - Debt Service'!R$28/12,0)),"-")</f>
        <v>0</v>
      </c>
      <c r="V453" s="359">
        <f>IFERROR(IF(-SUM(V$21:V452)+V$16&lt;0.000001,0,IF($C453&gt;='H-32A-WP06 - Debt Service'!S$25,'H-32A-WP06 - Debt Service'!S$28/12,0)),"-")</f>
        <v>0</v>
      </c>
      <c r="W453" s="359">
        <f>IFERROR(IF(-SUM(W$21:W452)+W$16&lt;0.000001,0,IF($C453&gt;='H-32A-WP06 - Debt Service'!T$25,'H-32A-WP06 - Debt Service'!T$28/12,0)),"-")</f>
        <v>0</v>
      </c>
      <c r="X453" s="359">
        <f>IFERROR(IF(-SUM(X$21:X452)+X$16&lt;0.000001,0,IF($C453&gt;='H-32A-WP06 - Debt Service'!U$25,'H-32A-WP06 - Debt Service'!U$28/12,0)),"-")</f>
        <v>0</v>
      </c>
      <c r="Y453" s="359">
        <f>IFERROR(IF(-SUM(Y$21:Y452)+Y$16&lt;0.000001,0,IF($C453&gt;='H-32A-WP06 - Debt Service'!W$25,'H-32A-WP06 - Debt Service'!V$28/12,0)),"-")</f>
        <v>0</v>
      </c>
      <c r="Z453" s="359">
        <f>IFERROR(IF(-SUM(Z$21:Z452)+Z$16&lt;0.000001,0,IF($C453&gt;='H-32A-WP06 - Debt Service'!W$25,'H-32A-WP06 - Debt Service'!W$28/12,0)),"-")</f>
        <v>0</v>
      </c>
      <c r="AA453" s="359">
        <f>IFERROR(IF(-SUM(AA$21:AA452)+AA$16&lt;0.000001,0,IF($C453&gt;='H-32A-WP06 - Debt Service'!Y$25,'H-32A-WP06 - Debt Service'!X$28/12,0)),"-")</f>
        <v>0</v>
      </c>
      <c r="AB453" s="359">
        <f>IFERROR(IF(-SUM(AB$21:AB452)+AB$16&lt;0.000001,0,IF($C453&gt;='H-32A-WP06 - Debt Service'!Y$25,'H-32A-WP06 - Debt Service'!Y$28/12,0)),"-")</f>
        <v>0</v>
      </c>
      <c r="AC453" s="359">
        <f>IFERROR(IF(-SUM(AC$21:AC452)+AC$16&lt;0.000001,0,IF($C453&gt;='H-32A-WP06 - Debt Service'!Z$25,'H-32A-WP06 - Debt Service'!Z$28/12,0)),"-")</f>
        <v>0</v>
      </c>
      <c r="AD453" s="359">
        <f>IFERROR(IF(-SUM(AD$21:AD452)+AD$16&lt;0.000001,0,IF($C453&gt;='H-32A-WP06 - Debt Service'!AB$25,'H-32A-WP06 - Debt Service'!AA$28/12,0)),"-")</f>
        <v>0</v>
      </c>
      <c r="AE453" s="359">
        <f>IFERROR(IF(-SUM(AE$21:AE452)+AE$16&lt;0.000001,0,IF($C453&gt;='H-32A-WP06 - Debt Service'!AC$25,'H-32A-WP06 - Debt Service'!AB$28/12,0)),"-")</f>
        <v>0</v>
      </c>
      <c r="AF453" s="359">
        <f>IFERROR(IF(-SUM(AF$21:AF452)+AF$16&lt;0.000001,0,IF($C453&gt;='H-32A-WP06 - Debt Service'!AD$25,'H-32A-WP06 - Debt Service'!AC$28/12,0)),"-")</f>
        <v>0</v>
      </c>
    </row>
    <row r="454" spans="2:32">
      <c r="B454" s="351">
        <f t="shared" si="25"/>
        <v>2055</v>
      </c>
      <c r="C454" s="368">
        <f t="shared" si="27"/>
        <v>56646</v>
      </c>
      <c r="D454" s="368"/>
      <c r="E454" s="359">
        <f>IFERROR(IF(-SUM(E$33:E453)+E$16&lt;0.000001,0,IF($C454&gt;='H-32A-WP06 - Debt Service'!C$25,'H-32A-WP06 - Debt Service'!C$28/12,0)),"-")</f>
        <v>0</v>
      </c>
      <c r="F454" s="359">
        <f>IFERROR(IF(-SUM(F$33:F453)+F$16&lt;0.000001,0,IF($C454&gt;='H-32A-WP06 - Debt Service'!D$25,'H-32A-WP06 - Debt Service'!D$28/12,0)),"-")</f>
        <v>0</v>
      </c>
      <c r="G454" s="359">
        <f>IFERROR(IF(-SUM(G$33:G453)+G$16&lt;0.000001,0,IF($C454&gt;='H-32A-WP06 - Debt Service'!E$25,'H-32A-WP06 - Debt Service'!E$28/12,0)),"-")</f>
        <v>0</v>
      </c>
      <c r="H454" s="359">
        <f>IFERROR(IF(-SUM(H$21:H453)+H$16&lt;0.000001,0,IF($C454&gt;='H-32A-WP06 - Debt Service'!F$25,'H-32A-WP06 - Debt Service'!F$28/12,0)),"-")</f>
        <v>0</v>
      </c>
      <c r="I454" s="359">
        <f>IFERROR(IF(-SUM(I$21:I453)+I$16&lt;0.000001,0,IF($C454&gt;='H-32A-WP06 - Debt Service'!G$25,'H-32A-WP06 - Debt Service'!G$28/12,0)),"-")</f>
        <v>0</v>
      </c>
      <c r="J454" s="359">
        <f>IFERROR(IF(-SUM(J$21:J453)+J$16&lt;0.000001,0,IF($C454&gt;='H-32A-WP06 - Debt Service'!H$25,'H-32A-WP06 - Debt Service'!H$28/12,0)),"-")</f>
        <v>0</v>
      </c>
      <c r="K454" s="359">
        <f>IFERROR(IF(-SUM(K$21:K453)+K$16&lt;0.000001,0,IF($C454&gt;='H-32A-WP06 - Debt Service'!I$25,'H-32A-WP06 - Debt Service'!I$28/12,0)),"-")</f>
        <v>0</v>
      </c>
      <c r="L454" s="359">
        <f>IFERROR(IF(-SUM(L$21:L453)+L$16&lt;0.000001,0,IF($C454&gt;='H-32A-WP06 - Debt Service'!J$25,'H-32A-WP06 - Debt Service'!J$28/12,0)),"-")</f>
        <v>0</v>
      </c>
      <c r="M454" s="359">
        <f>IFERROR(IF(-SUM(M$21:M453)+M$16&lt;0.000001,0,IF($C454&gt;='H-32A-WP06 - Debt Service'!K$25,'H-32A-WP06 - Debt Service'!K$28/12,0)),"-")</f>
        <v>0</v>
      </c>
      <c r="N454" s="359">
        <f>IFERROR(IF(-SUM(N$21:N453)+N$16&lt;0.000001,0,IF($C454&gt;='H-32A-WP06 - Debt Service'!L$25,'H-32A-WP06 - Debt Service'!L$28/12,0)),"-")</f>
        <v>0</v>
      </c>
      <c r="O454" s="359">
        <f>IFERROR(IF(-SUM(O$21:O453)+O$16&lt;0.000001,0,IF($C454&gt;='H-32A-WP06 - Debt Service'!M$25,'H-32A-WP06 - Debt Service'!M$28/12,0)),"-")</f>
        <v>0</v>
      </c>
      <c r="P454" s="359">
        <f>IFERROR(IF(-SUM(P$21:P453)+P$16&lt;0.000001,0,IF($C454&gt;='H-32A-WP06 - Debt Service'!N$25,'H-32A-WP06 - Debt Service'!N$28/12,0)),"-")</f>
        <v>0</v>
      </c>
      <c r="Q454" s="449"/>
      <c r="R454" s="351">
        <f t="shared" si="26"/>
        <v>2055</v>
      </c>
      <c r="S454" s="368">
        <f t="shared" si="28"/>
        <v>56646</v>
      </c>
      <c r="T454" s="368"/>
      <c r="U454" s="359">
        <f>IFERROR(IF(-SUM(U$33:U453)+U$16&lt;0.000001,0,IF($C454&gt;='H-32A-WP06 - Debt Service'!R$25,'H-32A-WP06 - Debt Service'!R$28/12,0)),"-")</f>
        <v>0</v>
      </c>
      <c r="V454" s="359">
        <f>IFERROR(IF(-SUM(V$21:V453)+V$16&lt;0.000001,0,IF($C454&gt;='H-32A-WP06 - Debt Service'!S$25,'H-32A-WP06 - Debt Service'!S$28/12,0)),"-")</f>
        <v>0</v>
      </c>
      <c r="W454" s="359">
        <f>IFERROR(IF(-SUM(W$21:W453)+W$16&lt;0.000001,0,IF($C454&gt;='H-32A-WP06 - Debt Service'!T$25,'H-32A-WP06 - Debt Service'!T$28/12,0)),"-")</f>
        <v>0</v>
      </c>
      <c r="X454" s="359">
        <f>IFERROR(IF(-SUM(X$21:X453)+X$16&lt;0.000001,0,IF($C454&gt;='H-32A-WP06 - Debt Service'!U$25,'H-32A-WP06 - Debt Service'!U$28/12,0)),"-")</f>
        <v>0</v>
      </c>
      <c r="Y454" s="359">
        <f>IFERROR(IF(-SUM(Y$21:Y453)+Y$16&lt;0.000001,0,IF($C454&gt;='H-32A-WP06 - Debt Service'!W$25,'H-32A-WP06 - Debt Service'!V$28/12,0)),"-")</f>
        <v>0</v>
      </c>
      <c r="Z454" s="359">
        <f>IFERROR(IF(-SUM(Z$21:Z453)+Z$16&lt;0.000001,0,IF($C454&gt;='H-32A-WP06 - Debt Service'!W$25,'H-32A-WP06 - Debt Service'!W$28/12,0)),"-")</f>
        <v>0</v>
      </c>
      <c r="AA454" s="359">
        <f>IFERROR(IF(-SUM(AA$21:AA453)+AA$16&lt;0.000001,0,IF($C454&gt;='H-32A-WP06 - Debt Service'!Y$25,'H-32A-WP06 - Debt Service'!X$28/12,0)),"-")</f>
        <v>0</v>
      </c>
      <c r="AB454" s="359">
        <f>IFERROR(IF(-SUM(AB$21:AB453)+AB$16&lt;0.000001,0,IF($C454&gt;='H-32A-WP06 - Debt Service'!Y$25,'H-32A-WP06 - Debt Service'!Y$28/12,0)),"-")</f>
        <v>0</v>
      </c>
      <c r="AC454" s="359">
        <f>IFERROR(IF(-SUM(AC$21:AC453)+AC$16&lt;0.000001,0,IF($C454&gt;='H-32A-WP06 - Debt Service'!Z$25,'H-32A-WP06 - Debt Service'!Z$28/12,0)),"-")</f>
        <v>0</v>
      </c>
      <c r="AD454" s="359">
        <f>IFERROR(IF(-SUM(AD$21:AD453)+AD$16&lt;0.000001,0,IF($C454&gt;='H-32A-WP06 - Debt Service'!AB$25,'H-32A-WP06 - Debt Service'!AA$28/12,0)),"-")</f>
        <v>0</v>
      </c>
      <c r="AE454" s="359">
        <f>IFERROR(IF(-SUM(AE$21:AE453)+AE$16&lt;0.000001,0,IF($C454&gt;='H-32A-WP06 - Debt Service'!AC$25,'H-32A-WP06 - Debt Service'!AB$28/12,0)),"-")</f>
        <v>0</v>
      </c>
      <c r="AF454" s="359">
        <f>IFERROR(IF(-SUM(AF$21:AF453)+AF$16&lt;0.000001,0,IF($C454&gt;='H-32A-WP06 - Debt Service'!AD$25,'H-32A-WP06 - Debt Service'!AC$28/12,0)),"-")</f>
        <v>0</v>
      </c>
    </row>
    <row r="455" spans="2:32">
      <c r="B455" s="351">
        <f t="shared" si="25"/>
        <v>2055</v>
      </c>
      <c r="C455" s="368">
        <f t="shared" si="27"/>
        <v>56674</v>
      </c>
      <c r="D455" s="368"/>
      <c r="E455" s="359">
        <f>IFERROR(IF(-SUM(E$33:E454)+E$16&lt;0.000001,0,IF($C455&gt;='H-32A-WP06 - Debt Service'!C$25,'H-32A-WP06 - Debt Service'!C$28/12,0)),"-")</f>
        <v>0</v>
      </c>
      <c r="F455" s="359">
        <f>IFERROR(IF(-SUM(F$33:F454)+F$16&lt;0.000001,0,IF($C455&gt;='H-32A-WP06 - Debt Service'!D$25,'H-32A-WP06 - Debt Service'!D$28/12,0)),"-")</f>
        <v>0</v>
      </c>
      <c r="G455" s="359">
        <f>IFERROR(IF(-SUM(G$33:G454)+G$16&lt;0.000001,0,IF($C455&gt;='H-32A-WP06 - Debt Service'!E$25,'H-32A-WP06 - Debt Service'!E$28/12,0)),"-")</f>
        <v>0</v>
      </c>
      <c r="H455" s="359">
        <f>IFERROR(IF(-SUM(H$21:H454)+H$16&lt;0.000001,0,IF($C455&gt;='H-32A-WP06 - Debt Service'!F$25,'H-32A-WP06 - Debt Service'!F$28/12,0)),"-")</f>
        <v>0</v>
      </c>
      <c r="I455" s="359">
        <f>IFERROR(IF(-SUM(I$21:I454)+I$16&lt;0.000001,0,IF($C455&gt;='H-32A-WP06 - Debt Service'!G$25,'H-32A-WP06 - Debt Service'!G$28/12,0)),"-")</f>
        <v>0</v>
      </c>
      <c r="J455" s="359">
        <f>IFERROR(IF(-SUM(J$21:J454)+J$16&lt;0.000001,0,IF($C455&gt;='H-32A-WP06 - Debt Service'!H$25,'H-32A-WP06 - Debt Service'!H$28/12,0)),"-")</f>
        <v>0</v>
      </c>
      <c r="K455" s="359">
        <f>IFERROR(IF(-SUM(K$21:K454)+K$16&lt;0.000001,0,IF($C455&gt;='H-32A-WP06 - Debt Service'!I$25,'H-32A-WP06 - Debt Service'!I$28/12,0)),"-")</f>
        <v>0</v>
      </c>
      <c r="L455" s="359">
        <f>IFERROR(IF(-SUM(L$21:L454)+L$16&lt;0.000001,0,IF($C455&gt;='H-32A-WP06 - Debt Service'!J$25,'H-32A-WP06 - Debt Service'!J$28/12,0)),"-")</f>
        <v>0</v>
      </c>
      <c r="M455" s="359">
        <f>IFERROR(IF(-SUM(M$21:M454)+M$16&lt;0.000001,0,IF($C455&gt;='H-32A-WP06 - Debt Service'!K$25,'H-32A-WP06 - Debt Service'!K$28/12,0)),"-")</f>
        <v>0</v>
      </c>
      <c r="N455" s="359">
        <f>IFERROR(IF(-SUM(N$21:N454)+N$16&lt;0.000001,0,IF($C455&gt;='H-32A-WP06 - Debt Service'!L$25,'H-32A-WP06 - Debt Service'!L$28/12,0)),"-")</f>
        <v>0</v>
      </c>
      <c r="O455" s="359">
        <f>IFERROR(IF(-SUM(O$21:O454)+O$16&lt;0.000001,0,IF($C455&gt;='H-32A-WP06 - Debt Service'!M$25,'H-32A-WP06 - Debt Service'!M$28/12,0)),"-")</f>
        <v>0</v>
      </c>
      <c r="P455" s="359">
        <f>IFERROR(IF(-SUM(P$21:P454)+P$16&lt;0.000001,0,IF($C455&gt;='H-32A-WP06 - Debt Service'!N$25,'H-32A-WP06 - Debt Service'!N$28/12,0)),"-")</f>
        <v>0</v>
      </c>
      <c r="Q455" s="449"/>
      <c r="R455" s="351">
        <f t="shared" si="26"/>
        <v>2055</v>
      </c>
      <c r="S455" s="368">
        <f t="shared" si="28"/>
        <v>56674</v>
      </c>
      <c r="T455" s="368"/>
      <c r="U455" s="359">
        <f>IFERROR(IF(-SUM(U$33:U454)+U$16&lt;0.000001,0,IF($C455&gt;='H-32A-WP06 - Debt Service'!R$25,'H-32A-WP06 - Debt Service'!R$28/12,0)),"-")</f>
        <v>0</v>
      </c>
      <c r="V455" s="359">
        <f>IFERROR(IF(-SUM(V$21:V454)+V$16&lt;0.000001,0,IF($C455&gt;='H-32A-WP06 - Debt Service'!S$25,'H-32A-WP06 - Debt Service'!S$28/12,0)),"-")</f>
        <v>0</v>
      </c>
      <c r="W455" s="359">
        <f>IFERROR(IF(-SUM(W$21:W454)+W$16&lt;0.000001,0,IF($C455&gt;='H-32A-WP06 - Debt Service'!T$25,'H-32A-WP06 - Debt Service'!T$28/12,0)),"-")</f>
        <v>0</v>
      </c>
      <c r="X455" s="359">
        <f>IFERROR(IF(-SUM(X$21:X454)+X$16&lt;0.000001,0,IF($C455&gt;='H-32A-WP06 - Debt Service'!U$25,'H-32A-WP06 - Debt Service'!U$28/12,0)),"-")</f>
        <v>0</v>
      </c>
      <c r="Y455" s="359">
        <f>IFERROR(IF(-SUM(Y$21:Y454)+Y$16&lt;0.000001,0,IF($C455&gt;='H-32A-WP06 - Debt Service'!W$25,'H-32A-WP06 - Debt Service'!V$28/12,0)),"-")</f>
        <v>0</v>
      </c>
      <c r="Z455" s="359">
        <f>IFERROR(IF(-SUM(Z$21:Z454)+Z$16&lt;0.000001,0,IF($C455&gt;='H-32A-WP06 - Debt Service'!W$25,'H-32A-WP06 - Debt Service'!W$28/12,0)),"-")</f>
        <v>0</v>
      </c>
      <c r="AA455" s="359">
        <f>IFERROR(IF(-SUM(AA$21:AA454)+AA$16&lt;0.000001,0,IF($C455&gt;='H-32A-WP06 - Debt Service'!Y$25,'H-32A-WP06 - Debt Service'!X$28/12,0)),"-")</f>
        <v>0</v>
      </c>
      <c r="AB455" s="359">
        <f>IFERROR(IF(-SUM(AB$21:AB454)+AB$16&lt;0.000001,0,IF($C455&gt;='H-32A-WP06 - Debt Service'!Y$25,'H-32A-WP06 - Debt Service'!Y$28/12,0)),"-")</f>
        <v>0</v>
      </c>
      <c r="AC455" s="359">
        <f>IFERROR(IF(-SUM(AC$21:AC454)+AC$16&lt;0.000001,0,IF($C455&gt;='H-32A-WP06 - Debt Service'!Z$25,'H-32A-WP06 - Debt Service'!Z$28/12,0)),"-")</f>
        <v>0</v>
      </c>
      <c r="AD455" s="359">
        <f>IFERROR(IF(-SUM(AD$21:AD454)+AD$16&lt;0.000001,0,IF($C455&gt;='H-32A-WP06 - Debt Service'!AB$25,'H-32A-WP06 - Debt Service'!AA$28/12,0)),"-")</f>
        <v>0</v>
      </c>
      <c r="AE455" s="359">
        <f>IFERROR(IF(-SUM(AE$21:AE454)+AE$16&lt;0.000001,0,IF($C455&gt;='H-32A-WP06 - Debt Service'!AC$25,'H-32A-WP06 - Debt Service'!AB$28/12,0)),"-")</f>
        <v>0</v>
      </c>
      <c r="AF455" s="359">
        <f>IFERROR(IF(-SUM(AF$21:AF454)+AF$16&lt;0.000001,0,IF($C455&gt;='H-32A-WP06 - Debt Service'!AD$25,'H-32A-WP06 - Debt Service'!AC$28/12,0)),"-")</f>
        <v>0</v>
      </c>
    </row>
    <row r="456" spans="2:32">
      <c r="B456" s="351">
        <f t="shared" si="25"/>
        <v>2055</v>
      </c>
      <c r="C456" s="368">
        <f t="shared" si="27"/>
        <v>56705</v>
      </c>
      <c r="D456" s="368"/>
      <c r="E456" s="359">
        <f>IFERROR(IF(-SUM(E$33:E455)+E$16&lt;0.000001,0,IF($C456&gt;='H-32A-WP06 - Debt Service'!C$25,'H-32A-WP06 - Debt Service'!C$28/12,0)),"-")</f>
        <v>0</v>
      </c>
      <c r="F456" s="359">
        <f>IFERROR(IF(-SUM(F$33:F455)+F$16&lt;0.000001,0,IF($C456&gt;='H-32A-WP06 - Debt Service'!D$25,'H-32A-WP06 - Debt Service'!D$28/12,0)),"-")</f>
        <v>0</v>
      </c>
      <c r="G456" s="359">
        <f>IFERROR(IF(-SUM(G$33:G455)+G$16&lt;0.000001,0,IF($C456&gt;='H-32A-WP06 - Debt Service'!E$25,'H-32A-WP06 - Debt Service'!E$28/12,0)),"-")</f>
        <v>0</v>
      </c>
      <c r="H456" s="359">
        <f>IFERROR(IF(-SUM(H$21:H455)+H$16&lt;0.000001,0,IF($C456&gt;='H-32A-WP06 - Debt Service'!F$25,'H-32A-WP06 - Debt Service'!F$28/12,0)),"-")</f>
        <v>0</v>
      </c>
      <c r="I456" s="359">
        <f>IFERROR(IF(-SUM(I$21:I455)+I$16&lt;0.000001,0,IF($C456&gt;='H-32A-WP06 - Debt Service'!G$25,'H-32A-WP06 - Debt Service'!G$28/12,0)),"-")</f>
        <v>0</v>
      </c>
      <c r="J456" s="359">
        <f>IFERROR(IF(-SUM(J$21:J455)+J$16&lt;0.000001,0,IF($C456&gt;='H-32A-WP06 - Debt Service'!H$25,'H-32A-WP06 - Debt Service'!H$28/12,0)),"-")</f>
        <v>0</v>
      </c>
      <c r="K456" s="359">
        <f>IFERROR(IF(-SUM(K$21:K455)+K$16&lt;0.000001,0,IF($C456&gt;='H-32A-WP06 - Debt Service'!I$25,'H-32A-WP06 - Debt Service'!I$28/12,0)),"-")</f>
        <v>0</v>
      </c>
      <c r="L456" s="359">
        <f>IFERROR(IF(-SUM(L$21:L455)+L$16&lt;0.000001,0,IF($C456&gt;='H-32A-WP06 - Debt Service'!J$25,'H-32A-WP06 - Debt Service'!J$28/12,0)),"-")</f>
        <v>0</v>
      </c>
      <c r="M456" s="359">
        <f>IFERROR(IF(-SUM(M$21:M455)+M$16&lt;0.000001,0,IF($C456&gt;='H-32A-WP06 - Debt Service'!K$25,'H-32A-WP06 - Debt Service'!K$28/12,0)),"-")</f>
        <v>0</v>
      </c>
      <c r="N456" s="359">
        <f>IFERROR(IF(-SUM(N$21:N455)+N$16&lt;0.000001,0,IF($C456&gt;='H-32A-WP06 - Debt Service'!L$25,'H-32A-WP06 - Debt Service'!L$28/12,0)),"-")</f>
        <v>0</v>
      </c>
      <c r="O456" s="359">
        <f>IFERROR(IF(-SUM(O$21:O455)+O$16&lt;0.000001,0,IF($C456&gt;='H-32A-WP06 - Debt Service'!M$25,'H-32A-WP06 - Debt Service'!M$28/12,0)),"-")</f>
        <v>0</v>
      </c>
      <c r="P456" s="359">
        <f>IFERROR(IF(-SUM(P$21:P455)+P$16&lt;0.000001,0,IF($C456&gt;='H-32A-WP06 - Debt Service'!N$25,'H-32A-WP06 - Debt Service'!N$28/12,0)),"-")</f>
        <v>0</v>
      </c>
      <c r="Q456" s="449"/>
      <c r="R456" s="351">
        <f t="shared" si="26"/>
        <v>2055</v>
      </c>
      <c r="S456" s="368">
        <f t="shared" si="28"/>
        <v>56705</v>
      </c>
      <c r="T456" s="368"/>
      <c r="U456" s="359">
        <f>IFERROR(IF(-SUM(U$33:U455)+U$16&lt;0.000001,0,IF($C456&gt;='H-32A-WP06 - Debt Service'!R$25,'H-32A-WP06 - Debt Service'!R$28/12,0)),"-")</f>
        <v>0</v>
      </c>
      <c r="V456" s="359">
        <f>IFERROR(IF(-SUM(V$21:V455)+V$16&lt;0.000001,0,IF($C456&gt;='H-32A-WP06 - Debt Service'!S$25,'H-32A-WP06 - Debt Service'!S$28/12,0)),"-")</f>
        <v>0</v>
      </c>
      <c r="W456" s="359">
        <f>IFERROR(IF(-SUM(W$21:W455)+W$16&lt;0.000001,0,IF($C456&gt;='H-32A-WP06 - Debt Service'!T$25,'H-32A-WP06 - Debt Service'!T$28/12,0)),"-")</f>
        <v>0</v>
      </c>
      <c r="X456" s="359">
        <f>IFERROR(IF(-SUM(X$21:X455)+X$16&lt;0.000001,0,IF($C456&gt;='H-32A-WP06 - Debt Service'!U$25,'H-32A-WP06 - Debt Service'!U$28/12,0)),"-")</f>
        <v>0</v>
      </c>
      <c r="Y456" s="359">
        <f>IFERROR(IF(-SUM(Y$21:Y455)+Y$16&lt;0.000001,0,IF($C456&gt;='H-32A-WP06 - Debt Service'!W$25,'H-32A-WP06 - Debt Service'!V$28/12,0)),"-")</f>
        <v>0</v>
      </c>
      <c r="Z456" s="359">
        <f>IFERROR(IF(-SUM(Z$21:Z455)+Z$16&lt;0.000001,0,IF($C456&gt;='H-32A-WP06 - Debt Service'!W$25,'H-32A-WP06 - Debt Service'!W$28/12,0)),"-")</f>
        <v>0</v>
      </c>
      <c r="AA456" s="359">
        <f>IFERROR(IF(-SUM(AA$21:AA455)+AA$16&lt;0.000001,0,IF($C456&gt;='H-32A-WP06 - Debt Service'!Y$25,'H-32A-WP06 - Debt Service'!X$28/12,0)),"-")</f>
        <v>0</v>
      </c>
      <c r="AB456" s="359">
        <f>IFERROR(IF(-SUM(AB$21:AB455)+AB$16&lt;0.000001,0,IF($C456&gt;='H-32A-WP06 - Debt Service'!Y$25,'H-32A-WP06 - Debt Service'!Y$28/12,0)),"-")</f>
        <v>0</v>
      </c>
      <c r="AC456" s="359">
        <f>IFERROR(IF(-SUM(AC$21:AC455)+AC$16&lt;0.000001,0,IF($C456&gt;='H-32A-WP06 - Debt Service'!Z$25,'H-32A-WP06 - Debt Service'!Z$28/12,0)),"-")</f>
        <v>0</v>
      </c>
      <c r="AD456" s="359">
        <f>IFERROR(IF(-SUM(AD$21:AD455)+AD$16&lt;0.000001,0,IF($C456&gt;='H-32A-WP06 - Debt Service'!AB$25,'H-32A-WP06 - Debt Service'!AA$28/12,0)),"-")</f>
        <v>0</v>
      </c>
      <c r="AE456" s="359">
        <f>IFERROR(IF(-SUM(AE$21:AE455)+AE$16&lt;0.000001,0,IF($C456&gt;='H-32A-WP06 - Debt Service'!AC$25,'H-32A-WP06 - Debt Service'!AB$28/12,0)),"-")</f>
        <v>0</v>
      </c>
      <c r="AF456" s="359">
        <f>IFERROR(IF(-SUM(AF$21:AF455)+AF$16&lt;0.000001,0,IF($C456&gt;='H-32A-WP06 - Debt Service'!AD$25,'H-32A-WP06 - Debt Service'!AC$28/12,0)),"-")</f>
        <v>0</v>
      </c>
    </row>
    <row r="457" spans="2:32">
      <c r="B457" s="351">
        <f t="shared" si="25"/>
        <v>2055</v>
      </c>
      <c r="C457" s="368">
        <f t="shared" si="27"/>
        <v>56735</v>
      </c>
      <c r="D457" s="368"/>
      <c r="E457" s="359">
        <f>IFERROR(IF(-SUM(E$33:E456)+E$16&lt;0.000001,0,IF($C457&gt;='H-32A-WP06 - Debt Service'!C$25,'H-32A-WP06 - Debt Service'!C$28/12,0)),"-")</f>
        <v>0</v>
      </c>
      <c r="F457" s="359">
        <f>IFERROR(IF(-SUM(F$33:F456)+F$16&lt;0.000001,0,IF($C457&gt;='H-32A-WP06 - Debt Service'!D$25,'H-32A-WP06 - Debt Service'!D$28/12,0)),"-")</f>
        <v>0</v>
      </c>
      <c r="G457" s="359">
        <f>IFERROR(IF(-SUM(G$33:G456)+G$16&lt;0.000001,0,IF($C457&gt;='H-32A-WP06 - Debt Service'!E$25,'H-32A-WP06 - Debt Service'!E$28/12,0)),"-")</f>
        <v>0</v>
      </c>
      <c r="H457" s="359">
        <f>IFERROR(IF(-SUM(H$21:H456)+H$16&lt;0.000001,0,IF($C457&gt;='H-32A-WP06 - Debt Service'!F$25,'H-32A-WP06 - Debt Service'!F$28/12,0)),"-")</f>
        <v>0</v>
      </c>
      <c r="I457" s="359">
        <f>IFERROR(IF(-SUM(I$21:I456)+I$16&lt;0.000001,0,IF($C457&gt;='H-32A-WP06 - Debt Service'!G$25,'H-32A-WP06 - Debt Service'!G$28/12,0)),"-")</f>
        <v>0</v>
      </c>
      <c r="J457" s="359">
        <f>IFERROR(IF(-SUM(J$21:J456)+J$16&lt;0.000001,0,IF($C457&gt;='H-32A-WP06 - Debt Service'!H$25,'H-32A-WP06 - Debt Service'!H$28/12,0)),"-")</f>
        <v>0</v>
      </c>
      <c r="K457" s="359">
        <f>IFERROR(IF(-SUM(K$21:K456)+K$16&lt;0.000001,0,IF($C457&gt;='H-32A-WP06 - Debt Service'!I$25,'H-32A-WP06 - Debt Service'!I$28/12,0)),"-")</f>
        <v>0</v>
      </c>
      <c r="L457" s="359">
        <f>IFERROR(IF(-SUM(L$21:L456)+L$16&lt;0.000001,0,IF($C457&gt;='H-32A-WP06 - Debt Service'!J$25,'H-32A-WP06 - Debt Service'!J$28/12,0)),"-")</f>
        <v>0</v>
      </c>
      <c r="M457" s="359">
        <f>IFERROR(IF(-SUM(M$21:M456)+M$16&lt;0.000001,0,IF($C457&gt;='H-32A-WP06 - Debt Service'!K$25,'H-32A-WP06 - Debt Service'!K$28/12,0)),"-")</f>
        <v>0</v>
      </c>
      <c r="N457" s="359">
        <f>IFERROR(IF(-SUM(N$21:N456)+N$16&lt;0.000001,0,IF($C457&gt;='H-32A-WP06 - Debt Service'!L$25,'H-32A-WP06 - Debt Service'!L$28/12,0)),"-")</f>
        <v>0</v>
      </c>
      <c r="O457" s="359">
        <f>IFERROR(IF(-SUM(O$21:O456)+O$16&lt;0.000001,0,IF($C457&gt;='H-32A-WP06 - Debt Service'!M$25,'H-32A-WP06 - Debt Service'!M$28/12,0)),"-")</f>
        <v>0</v>
      </c>
      <c r="P457" s="359">
        <f>IFERROR(IF(-SUM(P$21:P456)+P$16&lt;0.000001,0,IF($C457&gt;='H-32A-WP06 - Debt Service'!N$25,'H-32A-WP06 - Debt Service'!N$28/12,0)),"-")</f>
        <v>0</v>
      </c>
      <c r="Q457" s="449"/>
      <c r="R457" s="351">
        <f t="shared" si="26"/>
        <v>2055</v>
      </c>
      <c r="S457" s="368">
        <f t="shared" si="28"/>
        <v>56735</v>
      </c>
      <c r="T457" s="368"/>
      <c r="U457" s="359">
        <f>IFERROR(IF(-SUM(U$33:U456)+U$16&lt;0.000001,0,IF($C457&gt;='H-32A-WP06 - Debt Service'!R$25,'H-32A-WP06 - Debt Service'!R$28/12,0)),"-")</f>
        <v>0</v>
      </c>
      <c r="V457" s="359">
        <f>IFERROR(IF(-SUM(V$21:V456)+V$16&lt;0.000001,0,IF($C457&gt;='H-32A-WP06 - Debt Service'!S$25,'H-32A-WP06 - Debt Service'!S$28/12,0)),"-")</f>
        <v>0</v>
      </c>
      <c r="W457" s="359">
        <f>IFERROR(IF(-SUM(W$21:W456)+W$16&lt;0.000001,0,IF($C457&gt;='H-32A-WP06 - Debt Service'!T$25,'H-32A-WP06 - Debt Service'!T$28/12,0)),"-")</f>
        <v>0</v>
      </c>
      <c r="X457" s="359">
        <f>IFERROR(IF(-SUM(X$21:X456)+X$16&lt;0.000001,0,IF($C457&gt;='H-32A-WP06 - Debt Service'!U$25,'H-32A-WP06 - Debt Service'!U$28/12,0)),"-")</f>
        <v>0</v>
      </c>
      <c r="Y457" s="359">
        <f>IFERROR(IF(-SUM(Y$21:Y456)+Y$16&lt;0.000001,0,IF($C457&gt;='H-32A-WP06 - Debt Service'!W$25,'H-32A-WP06 - Debt Service'!V$28/12,0)),"-")</f>
        <v>0</v>
      </c>
      <c r="Z457" s="359">
        <f>IFERROR(IF(-SUM(Z$21:Z456)+Z$16&lt;0.000001,0,IF($C457&gt;='H-32A-WP06 - Debt Service'!W$25,'H-32A-WP06 - Debt Service'!W$28/12,0)),"-")</f>
        <v>0</v>
      </c>
      <c r="AA457" s="359">
        <f>IFERROR(IF(-SUM(AA$21:AA456)+AA$16&lt;0.000001,0,IF($C457&gt;='H-32A-WP06 - Debt Service'!Y$25,'H-32A-WP06 - Debt Service'!X$28/12,0)),"-")</f>
        <v>0</v>
      </c>
      <c r="AB457" s="359">
        <f>IFERROR(IF(-SUM(AB$21:AB456)+AB$16&lt;0.000001,0,IF($C457&gt;='H-32A-WP06 - Debt Service'!Y$25,'H-32A-WP06 - Debt Service'!Y$28/12,0)),"-")</f>
        <v>0</v>
      </c>
      <c r="AC457" s="359">
        <f>IFERROR(IF(-SUM(AC$21:AC456)+AC$16&lt;0.000001,0,IF($C457&gt;='H-32A-WP06 - Debt Service'!Z$25,'H-32A-WP06 - Debt Service'!Z$28/12,0)),"-")</f>
        <v>0</v>
      </c>
      <c r="AD457" s="359">
        <f>IFERROR(IF(-SUM(AD$21:AD456)+AD$16&lt;0.000001,0,IF($C457&gt;='H-32A-WP06 - Debt Service'!AB$25,'H-32A-WP06 - Debt Service'!AA$28/12,0)),"-")</f>
        <v>0</v>
      </c>
      <c r="AE457" s="359">
        <f>IFERROR(IF(-SUM(AE$21:AE456)+AE$16&lt;0.000001,0,IF($C457&gt;='H-32A-WP06 - Debt Service'!AC$25,'H-32A-WP06 - Debt Service'!AB$28/12,0)),"-")</f>
        <v>0</v>
      </c>
      <c r="AF457" s="359">
        <f>IFERROR(IF(-SUM(AF$21:AF456)+AF$16&lt;0.000001,0,IF($C457&gt;='H-32A-WP06 - Debt Service'!AD$25,'H-32A-WP06 - Debt Service'!AC$28/12,0)),"-")</f>
        <v>0</v>
      </c>
    </row>
    <row r="458" spans="2:32">
      <c r="B458" s="351">
        <f t="shared" si="25"/>
        <v>2055</v>
      </c>
      <c r="C458" s="368">
        <f t="shared" si="27"/>
        <v>56766</v>
      </c>
      <c r="D458" s="368"/>
      <c r="E458" s="359">
        <f>IFERROR(IF(-SUM(E$33:E457)+E$16&lt;0.000001,0,IF($C458&gt;='H-32A-WP06 - Debt Service'!C$25,'H-32A-WP06 - Debt Service'!C$28/12,0)),"-")</f>
        <v>0</v>
      </c>
      <c r="F458" s="359">
        <f>IFERROR(IF(-SUM(F$33:F457)+F$16&lt;0.000001,0,IF($C458&gt;='H-32A-WP06 - Debt Service'!D$25,'H-32A-WP06 - Debt Service'!D$28/12,0)),"-")</f>
        <v>0</v>
      </c>
      <c r="G458" s="359">
        <f>IFERROR(IF(-SUM(G$33:G457)+G$16&lt;0.000001,0,IF($C458&gt;='H-32A-WP06 - Debt Service'!E$25,'H-32A-WP06 - Debt Service'!E$28/12,0)),"-")</f>
        <v>0</v>
      </c>
      <c r="H458" s="359">
        <f>IFERROR(IF(-SUM(H$21:H457)+H$16&lt;0.000001,0,IF($C458&gt;='H-32A-WP06 - Debt Service'!F$25,'H-32A-WP06 - Debt Service'!F$28/12,0)),"-")</f>
        <v>0</v>
      </c>
      <c r="I458" s="359">
        <f>IFERROR(IF(-SUM(I$21:I457)+I$16&lt;0.000001,0,IF($C458&gt;='H-32A-WP06 - Debt Service'!G$25,'H-32A-WP06 - Debt Service'!G$28/12,0)),"-")</f>
        <v>0</v>
      </c>
      <c r="J458" s="359">
        <f>IFERROR(IF(-SUM(J$21:J457)+J$16&lt;0.000001,0,IF($C458&gt;='H-32A-WP06 - Debt Service'!H$25,'H-32A-WP06 - Debt Service'!H$28/12,0)),"-")</f>
        <v>0</v>
      </c>
      <c r="K458" s="359">
        <f>IFERROR(IF(-SUM(K$21:K457)+K$16&lt;0.000001,0,IF($C458&gt;='H-32A-WP06 - Debt Service'!I$25,'H-32A-WP06 - Debt Service'!I$28/12,0)),"-")</f>
        <v>0</v>
      </c>
      <c r="L458" s="359">
        <f>IFERROR(IF(-SUM(L$21:L457)+L$16&lt;0.000001,0,IF($C458&gt;='H-32A-WP06 - Debt Service'!J$25,'H-32A-WP06 - Debt Service'!J$28/12,0)),"-")</f>
        <v>0</v>
      </c>
      <c r="M458" s="359">
        <f>IFERROR(IF(-SUM(M$21:M457)+M$16&lt;0.000001,0,IF($C458&gt;='H-32A-WP06 - Debt Service'!K$25,'H-32A-WP06 - Debt Service'!K$28/12,0)),"-")</f>
        <v>0</v>
      </c>
      <c r="N458" s="359">
        <f>IFERROR(IF(-SUM(N$21:N457)+N$16&lt;0.000001,0,IF($C458&gt;='H-32A-WP06 - Debt Service'!L$25,'H-32A-WP06 - Debt Service'!L$28/12,0)),"-")</f>
        <v>0</v>
      </c>
      <c r="O458" s="359">
        <f>IFERROR(IF(-SUM(O$21:O457)+O$16&lt;0.000001,0,IF($C458&gt;='H-32A-WP06 - Debt Service'!M$25,'H-32A-WP06 - Debt Service'!M$28/12,0)),"-")</f>
        <v>0</v>
      </c>
      <c r="P458" s="359">
        <f>IFERROR(IF(-SUM(P$21:P457)+P$16&lt;0.000001,0,IF($C458&gt;='H-32A-WP06 - Debt Service'!N$25,'H-32A-WP06 - Debt Service'!N$28/12,0)),"-")</f>
        <v>0</v>
      </c>
      <c r="Q458" s="449"/>
      <c r="R458" s="351">
        <f t="shared" si="26"/>
        <v>2055</v>
      </c>
      <c r="S458" s="368">
        <f t="shared" si="28"/>
        <v>56766</v>
      </c>
      <c r="T458" s="368"/>
      <c r="U458" s="359">
        <f>IFERROR(IF(-SUM(U$33:U457)+U$16&lt;0.000001,0,IF($C458&gt;='H-32A-WP06 - Debt Service'!R$25,'H-32A-WP06 - Debt Service'!R$28/12,0)),"-")</f>
        <v>0</v>
      </c>
      <c r="V458" s="359">
        <f>IFERROR(IF(-SUM(V$21:V457)+V$16&lt;0.000001,0,IF($C458&gt;='H-32A-WP06 - Debt Service'!S$25,'H-32A-WP06 - Debt Service'!S$28/12,0)),"-")</f>
        <v>0</v>
      </c>
      <c r="W458" s="359">
        <f>IFERROR(IF(-SUM(W$21:W457)+W$16&lt;0.000001,0,IF($C458&gt;='H-32A-WP06 - Debt Service'!T$25,'H-32A-WP06 - Debt Service'!T$28/12,0)),"-")</f>
        <v>0</v>
      </c>
      <c r="X458" s="359">
        <f>IFERROR(IF(-SUM(X$21:X457)+X$16&lt;0.000001,0,IF($C458&gt;='H-32A-WP06 - Debt Service'!U$25,'H-32A-WP06 - Debt Service'!U$28/12,0)),"-")</f>
        <v>0</v>
      </c>
      <c r="Y458" s="359">
        <f>IFERROR(IF(-SUM(Y$21:Y457)+Y$16&lt;0.000001,0,IF($C458&gt;='H-32A-WP06 - Debt Service'!W$25,'H-32A-WP06 - Debt Service'!V$28/12,0)),"-")</f>
        <v>0</v>
      </c>
      <c r="Z458" s="359">
        <f>IFERROR(IF(-SUM(Z$21:Z457)+Z$16&lt;0.000001,0,IF($C458&gt;='H-32A-WP06 - Debt Service'!W$25,'H-32A-WP06 - Debt Service'!W$28/12,0)),"-")</f>
        <v>0</v>
      </c>
      <c r="AA458" s="359">
        <f>IFERROR(IF(-SUM(AA$21:AA457)+AA$16&lt;0.000001,0,IF($C458&gt;='H-32A-WP06 - Debt Service'!Y$25,'H-32A-WP06 - Debt Service'!X$28/12,0)),"-")</f>
        <v>0</v>
      </c>
      <c r="AB458" s="359">
        <f>IFERROR(IF(-SUM(AB$21:AB457)+AB$16&lt;0.000001,0,IF($C458&gt;='H-32A-WP06 - Debt Service'!Y$25,'H-32A-WP06 - Debt Service'!Y$28/12,0)),"-")</f>
        <v>0</v>
      </c>
      <c r="AC458" s="359">
        <f>IFERROR(IF(-SUM(AC$21:AC457)+AC$16&lt;0.000001,0,IF($C458&gt;='H-32A-WP06 - Debt Service'!Z$25,'H-32A-WP06 - Debt Service'!Z$28/12,0)),"-")</f>
        <v>0</v>
      </c>
      <c r="AD458" s="359">
        <f>IFERROR(IF(-SUM(AD$21:AD457)+AD$16&lt;0.000001,0,IF($C458&gt;='H-32A-WP06 - Debt Service'!AB$25,'H-32A-WP06 - Debt Service'!AA$28/12,0)),"-")</f>
        <v>0</v>
      </c>
      <c r="AE458" s="359">
        <f>IFERROR(IF(-SUM(AE$21:AE457)+AE$16&lt;0.000001,0,IF($C458&gt;='H-32A-WP06 - Debt Service'!AC$25,'H-32A-WP06 - Debt Service'!AB$28/12,0)),"-")</f>
        <v>0</v>
      </c>
      <c r="AF458" s="359">
        <f>IFERROR(IF(-SUM(AF$21:AF457)+AF$16&lt;0.000001,0,IF($C458&gt;='H-32A-WP06 - Debt Service'!AD$25,'H-32A-WP06 - Debt Service'!AC$28/12,0)),"-")</f>
        <v>0</v>
      </c>
    </row>
    <row r="459" spans="2:32">
      <c r="B459" s="351">
        <f t="shared" si="25"/>
        <v>2055</v>
      </c>
      <c r="C459" s="368">
        <f t="shared" si="27"/>
        <v>56796</v>
      </c>
      <c r="D459" s="368"/>
      <c r="E459" s="359">
        <f>IFERROR(IF(-SUM(E$33:E458)+E$16&lt;0.000001,0,IF($C459&gt;='H-32A-WP06 - Debt Service'!C$25,'H-32A-WP06 - Debt Service'!C$28/12,0)),"-")</f>
        <v>0</v>
      </c>
      <c r="F459" s="359">
        <f>IFERROR(IF(-SUM(F$33:F458)+F$16&lt;0.000001,0,IF($C459&gt;='H-32A-WP06 - Debt Service'!D$25,'H-32A-WP06 - Debt Service'!D$28/12,0)),"-")</f>
        <v>0</v>
      </c>
      <c r="G459" s="359">
        <f>IFERROR(IF(-SUM(G$33:G458)+G$16&lt;0.000001,0,IF($C459&gt;='H-32A-WP06 - Debt Service'!E$25,'H-32A-WP06 - Debt Service'!E$28/12,0)),"-")</f>
        <v>0</v>
      </c>
      <c r="H459" s="359">
        <f>IFERROR(IF(-SUM(H$21:H458)+H$16&lt;0.000001,0,IF($C459&gt;='H-32A-WP06 - Debt Service'!F$25,'H-32A-WP06 - Debt Service'!F$28/12,0)),"-")</f>
        <v>0</v>
      </c>
      <c r="I459" s="359">
        <f>IFERROR(IF(-SUM(I$21:I458)+I$16&lt;0.000001,0,IF($C459&gt;='H-32A-WP06 - Debt Service'!G$25,'H-32A-WP06 - Debt Service'!G$28/12,0)),"-")</f>
        <v>0</v>
      </c>
      <c r="J459" s="359">
        <f>IFERROR(IF(-SUM(J$21:J458)+J$16&lt;0.000001,0,IF($C459&gt;='H-32A-WP06 - Debt Service'!H$25,'H-32A-WP06 - Debt Service'!H$28/12,0)),"-")</f>
        <v>0</v>
      </c>
      <c r="K459" s="359">
        <f>IFERROR(IF(-SUM(K$21:K458)+K$16&lt;0.000001,0,IF($C459&gt;='H-32A-WP06 - Debt Service'!I$25,'H-32A-WP06 - Debt Service'!I$28/12,0)),"-")</f>
        <v>0</v>
      </c>
      <c r="L459" s="359">
        <f>IFERROR(IF(-SUM(L$21:L458)+L$16&lt;0.000001,0,IF($C459&gt;='H-32A-WP06 - Debt Service'!J$25,'H-32A-WP06 - Debt Service'!J$28/12,0)),"-")</f>
        <v>0</v>
      </c>
      <c r="M459" s="359">
        <f>IFERROR(IF(-SUM(M$21:M458)+M$16&lt;0.000001,0,IF($C459&gt;='H-32A-WP06 - Debt Service'!K$25,'H-32A-WP06 - Debt Service'!K$28/12,0)),"-")</f>
        <v>0</v>
      </c>
      <c r="N459" s="359">
        <f>IFERROR(IF(-SUM(N$21:N458)+N$16&lt;0.000001,0,IF($C459&gt;='H-32A-WP06 - Debt Service'!L$25,'H-32A-WP06 - Debt Service'!L$28/12,0)),"-")</f>
        <v>0</v>
      </c>
      <c r="O459" s="359">
        <f>IFERROR(IF(-SUM(O$21:O458)+O$16&lt;0.000001,0,IF($C459&gt;='H-32A-WP06 - Debt Service'!M$25,'H-32A-WP06 - Debt Service'!M$28/12,0)),"-")</f>
        <v>0</v>
      </c>
      <c r="P459" s="359">
        <f>IFERROR(IF(-SUM(P$21:P458)+P$16&lt;0.000001,0,IF($C459&gt;='H-32A-WP06 - Debt Service'!N$25,'H-32A-WP06 - Debt Service'!N$28/12,0)),"-")</f>
        <v>0</v>
      </c>
      <c r="Q459" s="449"/>
      <c r="R459" s="351">
        <f t="shared" si="26"/>
        <v>2055</v>
      </c>
      <c r="S459" s="368">
        <f t="shared" si="28"/>
        <v>56796</v>
      </c>
      <c r="T459" s="368"/>
      <c r="U459" s="359">
        <f>IFERROR(IF(-SUM(U$33:U458)+U$16&lt;0.000001,0,IF($C459&gt;='H-32A-WP06 - Debt Service'!R$25,'H-32A-WP06 - Debt Service'!R$28/12,0)),"-")</f>
        <v>0</v>
      </c>
      <c r="V459" s="359">
        <f>IFERROR(IF(-SUM(V$21:V458)+V$16&lt;0.000001,0,IF($C459&gt;='H-32A-WP06 - Debt Service'!S$25,'H-32A-WP06 - Debt Service'!S$28/12,0)),"-")</f>
        <v>0</v>
      </c>
      <c r="W459" s="359">
        <f>IFERROR(IF(-SUM(W$21:W458)+W$16&lt;0.000001,0,IF($C459&gt;='H-32A-WP06 - Debt Service'!T$25,'H-32A-WP06 - Debt Service'!T$28/12,0)),"-")</f>
        <v>0</v>
      </c>
      <c r="X459" s="359">
        <f>IFERROR(IF(-SUM(X$21:X458)+X$16&lt;0.000001,0,IF($C459&gt;='H-32A-WP06 - Debt Service'!U$25,'H-32A-WP06 - Debt Service'!U$28/12,0)),"-")</f>
        <v>0</v>
      </c>
      <c r="Y459" s="359">
        <f>IFERROR(IF(-SUM(Y$21:Y458)+Y$16&lt;0.000001,0,IF($C459&gt;='H-32A-WP06 - Debt Service'!W$25,'H-32A-WP06 - Debt Service'!V$28/12,0)),"-")</f>
        <v>0</v>
      </c>
      <c r="Z459" s="359">
        <f>IFERROR(IF(-SUM(Z$21:Z458)+Z$16&lt;0.000001,0,IF($C459&gt;='H-32A-WP06 - Debt Service'!W$25,'H-32A-WP06 - Debt Service'!W$28/12,0)),"-")</f>
        <v>0</v>
      </c>
      <c r="AA459" s="359">
        <f>IFERROR(IF(-SUM(AA$21:AA458)+AA$16&lt;0.000001,0,IF($C459&gt;='H-32A-WP06 - Debt Service'!Y$25,'H-32A-WP06 - Debt Service'!X$28/12,0)),"-")</f>
        <v>0</v>
      </c>
      <c r="AB459" s="359">
        <f>IFERROR(IF(-SUM(AB$21:AB458)+AB$16&lt;0.000001,0,IF($C459&gt;='H-32A-WP06 - Debt Service'!Y$25,'H-32A-WP06 - Debt Service'!Y$28/12,0)),"-")</f>
        <v>0</v>
      </c>
      <c r="AC459" s="359">
        <f>IFERROR(IF(-SUM(AC$21:AC458)+AC$16&lt;0.000001,0,IF($C459&gt;='H-32A-WP06 - Debt Service'!Z$25,'H-32A-WP06 - Debt Service'!Z$28/12,0)),"-")</f>
        <v>0</v>
      </c>
      <c r="AD459" s="359">
        <f>IFERROR(IF(-SUM(AD$21:AD458)+AD$16&lt;0.000001,0,IF($C459&gt;='H-32A-WP06 - Debt Service'!AB$25,'H-32A-WP06 - Debt Service'!AA$28/12,0)),"-")</f>
        <v>0</v>
      </c>
      <c r="AE459" s="359">
        <f>IFERROR(IF(-SUM(AE$21:AE458)+AE$16&lt;0.000001,0,IF($C459&gt;='H-32A-WP06 - Debt Service'!AC$25,'H-32A-WP06 - Debt Service'!AB$28/12,0)),"-")</f>
        <v>0</v>
      </c>
      <c r="AF459" s="359">
        <f>IFERROR(IF(-SUM(AF$21:AF458)+AF$16&lt;0.000001,0,IF($C459&gt;='H-32A-WP06 - Debt Service'!AD$25,'H-32A-WP06 - Debt Service'!AC$28/12,0)),"-")</f>
        <v>0</v>
      </c>
    </row>
    <row r="460" spans="2:32">
      <c r="B460" s="351">
        <f t="shared" si="25"/>
        <v>2055</v>
      </c>
      <c r="C460" s="368">
        <f t="shared" si="27"/>
        <v>56827</v>
      </c>
      <c r="D460" s="368"/>
      <c r="E460" s="359">
        <f>IFERROR(IF(-SUM(E$33:E459)+E$16&lt;0.000001,0,IF($C460&gt;='H-32A-WP06 - Debt Service'!C$25,'H-32A-WP06 - Debt Service'!C$28/12,0)),"-")</f>
        <v>0</v>
      </c>
      <c r="F460" s="359">
        <f>IFERROR(IF(-SUM(F$33:F459)+F$16&lt;0.000001,0,IF($C460&gt;='H-32A-WP06 - Debt Service'!D$25,'H-32A-WP06 - Debt Service'!D$28/12,0)),"-")</f>
        <v>0</v>
      </c>
      <c r="G460" s="359">
        <f>IFERROR(IF(-SUM(G$33:G459)+G$16&lt;0.000001,0,IF($C460&gt;='H-32A-WP06 - Debt Service'!E$25,'H-32A-WP06 - Debt Service'!E$28/12,0)),"-")</f>
        <v>0</v>
      </c>
      <c r="H460" s="359">
        <f>IFERROR(IF(-SUM(H$21:H459)+H$16&lt;0.000001,0,IF($C460&gt;='H-32A-WP06 - Debt Service'!F$25,'H-32A-WP06 - Debt Service'!F$28/12,0)),"-")</f>
        <v>0</v>
      </c>
      <c r="I460" s="359">
        <f>IFERROR(IF(-SUM(I$21:I459)+I$16&lt;0.000001,0,IF($C460&gt;='H-32A-WP06 - Debt Service'!G$25,'H-32A-WP06 - Debt Service'!G$28/12,0)),"-")</f>
        <v>0</v>
      </c>
      <c r="J460" s="359">
        <f>IFERROR(IF(-SUM(J$21:J459)+J$16&lt;0.000001,0,IF($C460&gt;='H-32A-WP06 - Debt Service'!H$25,'H-32A-WP06 - Debt Service'!H$28/12,0)),"-")</f>
        <v>0</v>
      </c>
      <c r="K460" s="359">
        <f>IFERROR(IF(-SUM(K$21:K459)+K$16&lt;0.000001,0,IF($C460&gt;='H-32A-WP06 - Debt Service'!I$25,'H-32A-WP06 - Debt Service'!I$28/12,0)),"-")</f>
        <v>0</v>
      </c>
      <c r="L460" s="359">
        <f>IFERROR(IF(-SUM(L$21:L459)+L$16&lt;0.000001,0,IF($C460&gt;='H-32A-WP06 - Debt Service'!J$25,'H-32A-WP06 - Debt Service'!J$28/12,0)),"-")</f>
        <v>0</v>
      </c>
      <c r="M460" s="359">
        <f>IFERROR(IF(-SUM(M$21:M459)+M$16&lt;0.000001,0,IF($C460&gt;='H-32A-WP06 - Debt Service'!K$25,'H-32A-WP06 - Debt Service'!K$28/12,0)),"-")</f>
        <v>0</v>
      </c>
      <c r="N460" s="359">
        <f>IFERROR(IF(-SUM(N$21:N459)+N$16&lt;0.000001,0,IF($C460&gt;='H-32A-WP06 - Debt Service'!L$25,'H-32A-WP06 - Debt Service'!L$28/12,0)),"-")</f>
        <v>0</v>
      </c>
      <c r="O460" s="359">
        <f>IFERROR(IF(-SUM(O$21:O459)+O$16&lt;0.000001,0,IF($C460&gt;='H-32A-WP06 - Debt Service'!M$25,'H-32A-WP06 - Debt Service'!M$28/12,0)),"-")</f>
        <v>0</v>
      </c>
      <c r="P460" s="359">
        <f>IFERROR(IF(-SUM(P$21:P459)+P$16&lt;0.000001,0,IF($C460&gt;='H-32A-WP06 - Debt Service'!N$25,'H-32A-WP06 - Debt Service'!N$28/12,0)),"-")</f>
        <v>0</v>
      </c>
      <c r="Q460" s="449"/>
      <c r="R460" s="351">
        <f t="shared" si="26"/>
        <v>2055</v>
      </c>
      <c r="S460" s="368">
        <f t="shared" si="28"/>
        <v>56827</v>
      </c>
      <c r="T460" s="368"/>
      <c r="U460" s="359">
        <f>IFERROR(IF(-SUM(U$33:U459)+U$16&lt;0.000001,0,IF($C460&gt;='H-32A-WP06 - Debt Service'!R$25,'H-32A-WP06 - Debt Service'!R$28/12,0)),"-")</f>
        <v>0</v>
      </c>
      <c r="V460" s="359">
        <f>IFERROR(IF(-SUM(V$21:V459)+V$16&lt;0.000001,0,IF($C460&gt;='H-32A-WP06 - Debt Service'!S$25,'H-32A-WP06 - Debt Service'!S$28/12,0)),"-")</f>
        <v>0</v>
      </c>
      <c r="W460" s="359">
        <f>IFERROR(IF(-SUM(W$21:W459)+W$16&lt;0.000001,0,IF($C460&gt;='H-32A-WP06 - Debt Service'!T$25,'H-32A-WP06 - Debt Service'!T$28/12,0)),"-")</f>
        <v>0</v>
      </c>
      <c r="X460" s="359">
        <f>IFERROR(IF(-SUM(X$21:X459)+X$16&lt;0.000001,0,IF($C460&gt;='H-32A-WP06 - Debt Service'!U$25,'H-32A-WP06 - Debt Service'!U$28/12,0)),"-")</f>
        <v>0</v>
      </c>
      <c r="Y460" s="359">
        <f>IFERROR(IF(-SUM(Y$21:Y459)+Y$16&lt;0.000001,0,IF($C460&gt;='H-32A-WP06 - Debt Service'!W$25,'H-32A-WP06 - Debt Service'!V$28/12,0)),"-")</f>
        <v>0</v>
      </c>
      <c r="Z460" s="359">
        <f>IFERROR(IF(-SUM(Z$21:Z459)+Z$16&lt;0.000001,0,IF($C460&gt;='H-32A-WP06 - Debt Service'!W$25,'H-32A-WP06 - Debt Service'!W$28/12,0)),"-")</f>
        <v>0</v>
      </c>
      <c r="AA460" s="359">
        <f>IFERROR(IF(-SUM(AA$21:AA459)+AA$16&lt;0.000001,0,IF($C460&gt;='H-32A-WP06 - Debt Service'!Y$25,'H-32A-WP06 - Debt Service'!X$28/12,0)),"-")</f>
        <v>0</v>
      </c>
      <c r="AB460" s="359">
        <f>IFERROR(IF(-SUM(AB$21:AB459)+AB$16&lt;0.000001,0,IF($C460&gt;='H-32A-WP06 - Debt Service'!Y$25,'H-32A-WP06 - Debt Service'!Y$28/12,0)),"-")</f>
        <v>0</v>
      </c>
      <c r="AC460" s="359">
        <f>IFERROR(IF(-SUM(AC$21:AC459)+AC$16&lt;0.000001,0,IF($C460&gt;='H-32A-WP06 - Debt Service'!Z$25,'H-32A-WP06 - Debt Service'!Z$28/12,0)),"-")</f>
        <v>0</v>
      </c>
      <c r="AD460" s="359">
        <f>IFERROR(IF(-SUM(AD$21:AD459)+AD$16&lt;0.000001,0,IF($C460&gt;='H-32A-WP06 - Debt Service'!AB$25,'H-32A-WP06 - Debt Service'!AA$28/12,0)),"-")</f>
        <v>0</v>
      </c>
      <c r="AE460" s="359">
        <f>IFERROR(IF(-SUM(AE$21:AE459)+AE$16&lt;0.000001,0,IF($C460&gt;='H-32A-WP06 - Debt Service'!AC$25,'H-32A-WP06 - Debt Service'!AB$28/12,0)),"-")</f>
        <v>0</v>
      </c>
      <c r="AF460" s="359">
        <f>IFERROR(IF(-SUM(AF$21:AF459)+AF$16&lt;0.000001,0,IF($C460&gt;='H-32A-WP06 - Debt Service'!AD$25,'H-32A-WP06 - Debt Service'!AC$28/12,0)),"-")</f>
        <v>0</v>
      </c>
    </row>
    <row r="461" spans="2:32">
      <c r="B461" s="351">
        <f t="shared" si="25"/>
        <v>2055</v>
      </c>
      <c r="C461" s="368">
        <f t="shared" si="27"/>
        <v>56858</v>
      </c>
      <c r="D461" s="368"/>
      <c r="E461" s="359">
        <f>IFERROR(IF(-SUM(E$33:E460)+E$16&lt;0.000001,0,IF($C461&gt;='H-32A-WP06 - Debt Service'!C$25,'H-32A-WP06 - Debt Service'!C$28/12,0)),"-")</f>
        <v>0</v>
      </c>
      <c r="F461" s="359">
        <f>IFERROR(IF(-SUM(F$33:F460)+F$16&lt;0.000001,0,IF($C461&gt;='H-32A-WP06 - Debt Service'!D$25,'H-32A-WP06 - Debt Service'!D$28/12,0)),"-")</f>
        <v>0</v>
      </c>
      <c r="G461" s="359">
        <f>IFERROR(IF(-SUM(G$33:G460)+G$16&lt;0.000001,0,IF($C461&gt;='H-32A-WP06 - Debt Service'!E$25,'H-32A-WP06 - Debt Service'!E$28/12,0)),"-")</f>
        <v>0</v>
      </c>
      <c r="H461" s="359">
        <f>IFERROR(IF(-SUM(H$21:H460)+H$16&lt;0.000001,0,IF($C461&gt;='H-32A-WP06 - Debt Service'!F$25,'H-32A-WP06 - Debt Service'!F$28/12,0)),"-")</f>
        <v>0</v>
      </c>
      <c r="I461" s="359">
        <f>IFERROR(IF(-SUM(I$21:I460)+I$16&lt;0.000001,0,IF($C461&gt;='H-32A-WP06 - Debt Service'!G$25,'H-32A-WP06 - Debt Service'!G$28/12,0)),"-")</f>
        <v>0</v>
      </c>
      <c r="J461" s="359">
        <f>IFERROR(IF(-SUM(J$21:J460)+J$16&lt;0.000001,0,IF($C461&gt;='H-32A-WP06 - Debt Service'!H$25,'H-32A-WP06 - Debt Service'!H$28/12,0)),"-")</f>
        <v>0</v>
      </c>
      <c r="K461" s="359">
        <f>IFERROR(IF(-SUM(K$21:K460)+K$16&lt;0.000001,0,IF($C461&gt;='H-32A-WP06 - Debt Service'!I$25,'H-32A-WP06 - Debt Service'!I$28/12,0)),"-")</f>
        <v>0</v>
      </c>
      <c r="L461" s="359">
        <f>IFERROR(IF(-SUM(L$21:L460)+L$16&lt;0.000001,0,IF($C461&gt;='H-32A-WP06 - Debt Service'!J$25,'H-32A-WP06 - Debt Service'!J$28/12,0)),"-")</f>
        <v>0</v>
      </c>
      <c r="M461" s="359">
        <f>IFERROR(IF(-SUM(M$21:M460)+M$16&lt;0.000001,0,IF($C461&gt;='H-32A-WP06 - Debt Service'!K$25,'H-32A-WP06 - Debt Service'!K$28/12,0)),"-")</f>
        <v>0</v>
      </c>
      <c r="N461" s="359">
        <f>IFERROR(IF(-SUM(N$21:N460)+N$16&lt;0.000001,0,IF($C461&gt;='H-32A-WP06 - Debt Service'!L$25,'H-32A-WP06 - Debt Service'!L$28/12,0)),"-")</f>
        <v>0</v>
      </c>
      <c r="O461" s="359">
        <f>IFERROR(IF(-SUM(O$21:O460)+O$16&lt;0.000001,0,IF($C461&gt;='H-32A-WP06 - Debt Service'!M$25,'H-32A-WP06 - Debt Service'!M$28/12,0)),"-")</f>
        <v>0</v>
      </c>
      <c r="P461" s="359">
        <f>IFERROR(IF(-SUM(P$21:P460)+P$16&lt;0.000001,0,IF($C461&gt;='H-32A-WP06 - Debt Service'!N$25,'H-32A-WP06 - Debt Service'!N$28/12,0)),"-")</f>
        <v>0</v>
      </c>
      <c r="Q461" s="449"/>
      <c r="R461" s="351">
        <f t="shared" si="26"/>
        <v>2055</v>
      </c>
      <c r="S461" s="368">
        <f t="shared" si="28"/>
        <v>56858</v>
      </c>
      <c r="T461" s="368"/>
      <c r="U461" s="359">
        <f>IFERROR(IF(-SUM(U$33:U460)+U$16&lt;0.000001,0,IF($C461&gt;='H-32A-WP06 - Debt Service'!R$25,'H-32A-WP06 - Debt Service'!R$28/12,0)),"-")</f>
        <v>0</v>
      </c>
      <c r="V461" s="359">
        <f>IFERROR(IF(-SUM(V$21:V460)+V$16&lt;0.000001,0,IF($C461&gt;='H-32A-WP06 - Debt Service'!S$25,'H-32A-WP06 - Debt Service'!S$28/12,0)),"-")</f>
        <v>0</v>
      </c>
      <c r="W461" s="359">
        <f>IFERROR(IF(-SUM(W$21:W460)+W$16&lt;0.000001,0,IF($C461&gt;='H-32A-WP06 - Debt Service'!T$25,'H-32A-WP06 - Debt Service'!T$28/12,0)),"-")</f>
        <v>0</v>
      </c>
      <c r="X461" s="359">
        <f>IFERROR(IF(-SUM(X$21:X460)+X$16&lt;0.000001,0,IF($C461&gt;='H-32A-WP06 - Debt Service'!U$25,'H-32A-WP06 - Debt Service'!U$28/12,0)),"-")</f>
        <v>0</v>
      </c>
      <c r="Y461" s="359">
        <f>IFERROR(IF(-SUM(Y$21:Y460)+Y$16&lt;0.000001,0,IF($C461&gt;='H-32A-WP06 - Debt Service'!W$25,'H-32A-WP06 - Debt Service'!V$28/12,0)),"-")</f>
        <v>0</v>
      </c>
      <c r="Z461" s="359">
        <f>IFERROR(IF(-SUM(Z$21:Z460)+Z$16&lt;0.000001,0,IF($C461&gt;='H-32A-WP06 - Debt Service'!W$25,'H-32A-WP06 - Debt Service'!W$28/12,0)),"-")</f>
        <v>0</v>
      </c>
      <c r="AA461" s="359">
        <f>IFERROR(IF(-SUM(AA$21:AA460)+AA$16&lt;0.000001,0,IF($C461&gt;='H-32A-WP06 - Debt Service'!Y$25,'H-32A-WP06 - Debt Service'!X$28/12,0)),"-")</f>
        <v>0</v>
      </c>
      <c r="AB461" s="359">
        <f>IFERROR(IF(-SUM(AB$21:AB460)+AB$16&lt;0.000001,0,IF($C461&gt;='H-32A-WP06 - Debt Service'!Y$25,'H-32A-WP06 - Debt Service'!Y$28/12,0)),"-")</f>
        <v>0</v>
      </c>
      <c r="AC461" s="359">
        <f>IFERROR(IF(-SUM(AC$21:AC460)+AC$16&lt;0.000001,0,IF($C461&gt;='H-32A-WP06 - Debt Service'!Z$25,'H-32A-WP06 - Debt Service'!Z$28/12,0)),"-")</f>
        <v>0</v>
      </c>
      <c r="AD461" s="359">
        <f>IFERROR(IF(-SUM(AD$21:AD460)+AD$16&lt;0.000001,0,IF($C461&gt;='H-32A-WP06 - Debt Service'!AB$25,'H-32A-WP06 - Debt Service'!AA$28/12,0)),"-")</f>
        <v>0</v>
      </c>
      <c r="AE461" s="359">
        <f>IFERROR(IF(-SUM(AE$21:AE460)+AE$16&lt;0.000001,0,IF($C461&gt;='H-32A-WP06 - Debt Service'!AC$25,'H-32A-WP06 - Debt Service'!AB$28/12,0)),"-")</f>
        <v>0</v>
      </c>
      <c r="AF461" s="359">
        <f>IFERROR(IF(-SUM(AF$21:AF460)+AF$16&lt;0.000001,0,IF($C461&gt;='H-32A-WP06 - Debt Service'!AD$25,'H-32A-WP06 - Debt Service'!AC$28/12,0)),"-")</f>
        <v>0</v>
      </c>
    </row>
    <row r="462" spans="2:32">
      <c r="B462" s="351">
        <f t="shared" si="25"/>
        <v>2055</v>
      </c>
      <c r="C462" s="368">
        <f t="shared" si="27"/>
        <v>56888</v>
      </c>
      <c r="D462" s="368"/>
      <c r="E462" s="359">
        <f>IFERROR(IF(-SUM(E$33:E461)+E$16&lt;0.000001,0,IF($C462&gt;='H-32A-WP06 - Debt Service'!C$25,'H-32A-WP06 - Debt Service'!C$28/12,0)),"-")</f>
        <v>0</v>
      </c>
      <c r="F462" s="359">
        <f>IFERROR(IF(-SUM(F$33:F461)+F$16&lt;0.000001,0,IF($C462&gt;='H-32A-WP06 - Debt Service'!D$25,'H-32A-WP06 - Debt Service'!D$28/12,0)),"-")</f>
        <v>0</v>
      </c>
      <c r="G462" s="359">
        <f>IFERROR(IF(-SUM(G$33:G461)+G$16&lt;0.000001,0,IF($C462&gt;='H-32A-WP06 - Debt Service'!E$25,'H-32A-WP06 - Debt Service'!E$28/12,0)),"-")</f>
        <v>0</v>
      </c>
      <c r="H462" s="359">
        <f>IFERROR(IF(-SUM(H$21:H461)+H$16&lt;0.000001,0,IF($C462&gt;='H-32A-WP06 - Debt Service'!F$25,'H-32A-WP06 - Debt Service'!F$28/12,0)),"-")</f>
        <v>0</v>
      </c>
      <c r="I462" s="359">
        <f>IFERROR(IF(-SUM(I$21:I461)+I$16&lt;0.000001,0,IF($C462&gt;='H-32A-WP06 - Debt Service'!G$25,'H-32A-WP06 - Debt Service'!G$28/12,0)),"-")</f>
        <v>0</v>
      </c>
      <c r="J462" s="359">
        <f>IFERROR(IF(-SUM(J$21:J461)+J$16&lt;0.000001,0,IF($C462&gt;='H-32A-WP06 - Debt Service'!H$25,'H-32A-WP06 - Debt Service'!H$28/12,0)),"-")</f>
        <v>0</v>
      </c>
      <c r="K462" s="359">
        <f>IFERROR(IF(-SUM(K$21:K461)+K$16&lt;0.000001,0,IF($C462&gt;='H-32A-WP06 - Debt Service'!I$25,'H-32A-WP06 - Debt Service'!I$28/12,0)),"-")</f>
        <v>0</v>
      </c>
      <c r="L462" s="359">
        <f>IFERROR(IF(-SUM(L$21:L461)+L$16&lt;0.000001,0,IF($C462&gt;='H-32A-WP06 - Debt Service'!J$25,'H-32A-WP06 - Debt Service'!J$28/12,0)),"-")</f>
        <v>0</v>
      </c>
      <c r="M462" s="359">
        <f>IFERROR(IF(-SUM(M$21:M461)+M$16&lt;0.000001,0,IF($C462&gt;='H-32A-WP06 - Debt Service'!K$25,'H-32A-WP06 - Debt Service'!K$28/12,0)),"-")</f>
        <v>0</v>
      </c>
      <c r="N462" s="359">
        <f>IFERROR(IF(-SUM(N$21:N461)+N$16&lt;0.000001,0,IF($C462&gt;='H-32A-WP06 - Debt Service'!L$25,'H-32A-WP06 - Debt Service'!L$28/12,0)),"-")</f>
        <v>0</v>
      </c>
      <c r="O462" s="359">
        <f>IFERROR(IF(-SUM(O$21:O461)+O$16&lt;0.000001,0,IF($C462&gt;='H-32A-WP06 - Debt Service'!M$25,'H-32A-WP06 - Debt Service'!M$28/12,0)),"-")</f>
        <v>0</v>
      </c>
      <c r="P462" s="359">
        <f>IFERROR(IF(-SUM(P$21:P461)+P$16&lt;0.000001,0,IF($C462&gt;='H-32A-WP06 - Debt Service'!N$25,'H-32A-WP06 - Debt Service'!N$28/12,0)),"-")</f>
        <v>0</v>
      </c>
      <c r="Q462" s="449"/>
      <c r="R462" s="351">
        <f t="shared" si="26"/>
        <v>2055</v>
      </c>
      <c r="S462" s="368">
        <f t="shared" si="28"/>
        <v>56888</v>
      </c>
      <c r="T462" s="368"/>
      <c r="U462" s="359">
        <f>IFERROR(IF(-SUM(U$33:U461)+U$16&lt;0.000001,0,IF($C462&gt;='H-32A-WP06 - Debt Service'!R$25,'H-32A-WP06 - Debt Service'!R$28/12,0)),"-")</f>
        <v>0</v>
      </c>
      <c r="V462" s="359">
        <f>IFERROR(IF(-SUM(V$21:V461)+V$16&lt;0.000001,0,IF($C462&gt;='H-32A-WP06 - Debt Service'!S$25,'H-32A-WP06 - Debt Service'!S$28/12,0)),"-")</f>
        <v>0</v>
      </c>
      <c r="W462" s="359">
        <f>IFERROR(IF(-SUM(W$21:W461)+W$16&lt;0.000001,0,IF($C462&gt;='H-32A-WP06 - Debt Service'!T$25,'H-32A-WP06 - Debt Service'!T$28/12,0)),"-")</f>
        <v>0</v>
      </c>
      <c r="X462" s="359">
        <f>IFERROR(IF(-SUM(X$21:X461)+X$16&lt;0.000001,0,IF($C462&gt;='H-32A-WP06 - Debt Service'!U$25,'H-32A-WP06 - Debt Service'!U$28/12,0)),"-")</f>
        <v>0</v>
      </c>
      <c r="Y462" s="359">
        <f>IFERROR(IF(-SUM(Y$21:Y461)+Y$16&lt;0.000001,0,IF($C462&gt;='H-32A-WP06 - Debt Service'!W$25,'H-32A-WP06 - Debt Service'!V$28/12,0)),"-")</f>
        <v>0</v>
      </c>
      <c r="Z462" s="359">
        <f>IFERROR(IF(-SUM(Z$21:Z461)+Z$16&lt;0.000001,0,IF($C462&gt;='H-32A-WP06 - Debt Service'!W$25,'H-32A-WP06 - Debt Service'!W$28/12,0)),"-")</f>
        <v>0</v>
      </c>
      <c r="AA462" s="359">
        <f>IFERROR(IF(-SUM(AA$21:AA461)+AA$16&lt;0.000001,0,IF($C462&gt;='H-32A-WP06 - Debt Service'!Y$25,'H-32A-WP06 - Debt Service'!X$28/12,0)),"-")</f>
        <v>0</v>
      </c>
      <c r="AB462" s="359">
        <f>IFERROR(IF(-SUM(AB$21:AB461)+AB$16&lt;0.000001,0,IF($C462&gt;='H-32A-WP06 - Debt Service'!Y$25,'H-32A-WP06 - Debt Service'!Y$28/12,0)),"-")</f>
        <v>0</v>
      </c>
      <c r="AC462" s="359">
        <f>IFERROR(IF(-SUM(AC$21:AC461)+AC$16&lt;0.000001,0,IF($C462&gt;='H-32A-WP06 - Debt Service'!Z$25,'H-32A-WP06 - Debt Service'!Z$28/12,0)),"-")</f>
        <v>0</v>
      </c>
      <c r="AD462" s="359">
        <f>IFERROR(IF(-SUM(AD$21:AD461)+AD$16&lt;0.000001,0,IF($C462&gt;='H-32A-WP06 - Debt Service'!AB$25,'H-32A-WP06 - Debt Service'!AA$28/12,0)),"-")</f>
        <v>0</v>
      </c>
      <c r="AE462" s="359">
        <f>IFERROR(IF(-SUM(AE$21:AE461)+AE$16&lt;0.000001,0,IF($C462&gt;='H-32A-WP06 - Debt Service'!AC$25,'H-32A-WP06 - Debt Service'!AB$28/12,0)),"-")</f>
        <v>0</v>
      </c>
      <c r="AF462" s="359">
        <f>IFERROR(IF(-SUM(AF$21:AF461)+AF$16&lt;0.000001,0,IF($C462&gt;='H-32A-WP06 - Debt Service'!AD$25,'H-32A-WP06 - Debt Service'!AC$28/12,0)),"-")</f>
        <v>0</v>
      </c>
    </row>
    <row r="463" spans="2:32">
      <c r="B463" s="351">
        <f t="shared" si="25"/>
        <v>2055</v>
      </c>
      <c r="C463" s="368">
        <f t="shared" si="27"/>
        <v>56919</v>
      </c>
      <c r="D463" s="368"/>
      <c r="E463" s="359">
        <f>IFERROR(IF(-SUM(E$33:E462)+E$16&lt;0.000001,0,IF($C463&gt;='H-32A-WP06 - Debt Service'!C$25,'H-32A-WP06 - Debt Service'!C$28/12,0)),"-")</f>
        <v>0</v>
      </c>
      <c r="F463" s="359">
        <f>IFERROR(IF(-SUM(F$33:F462)+F$16&lt;0.000001,0,IF($C463&gt;='H-32A-WP06 - Debt Service'!D$25,'H-32A-WP06 - Debt Service'!D$28/12,0)),"-")</f>
        <v>0</v>
      </c>
      <c r="G463" s="359">
        <f>IFERROR(IF(-SUM(G$33:G462)+G$16&lt;0.000001,0,IF($C463&gt;='H-32A-WP06 - Debt Service'!E$25,'H-32A-WP06 - Debt Service'!E$28/12,0)),"-")</f>
        <v>0</v>
      </c>
      <c r="H463" s="359">
        <f>IFERROR(IF(-SUM(H$21:H462)+H$16&lt;0.000001,0,IF($C463&gt;='H-32A-WP06 - Debt Service'!F$25,'H-32A-WP06 - Debt Service'!F$28/12,0)),"-")</f>
        <v>0</v>
      </c>
      <c r="I463" s="359">
        <f>IFERROR(IF(-SUM(I$21:I462)+I$16&lt;0.000001,0,IF($C463&gt;='H-32A-WP06 - Debt Service'!G$25,'H-32A-WP06 - Debt Service'!G$28/12,0)),"-")</f>
        <v>0</v>
      </c>
      <c r="J463" s="359">
        <f>IFERROR(IF(-SUM(J$21:J462)+J$16&lt;0.000001,0,IF($C463&gt;='H-32A-WP06 - Debt Service'!H$25,'H-32A-WP06 - Debt Service'!H$28/12,0)),"-")</f>
        <v>0</v>
      </c>
      <c r="K463" s="359">
        <f>IFERROR(IF(-SUM(K$21:K462)+K$16&lt;0.000001,0,IF($C463&gt;='H-32A-WP06 - Debt Service'!I$25,'H-32A-WP06 - Debt Service'!I$28/12,0)),"-")</f>
        <v>0</v>
      </c>
      <c r="L463" s="359">
        <f>IFERROR(IF(-SUM(L$21:L462)+L$16&lt;0.000001,0,IF($C463&gt;='H-32A-WP06 - Debt Service'!J$25,'H-32A-WP06 - Debt Service'!J$28/12,0)),"-")</f>
        <v>0</v>
      </c>
      <c r="M463" s="359">
        <f>IFERROR(IF(-SUM(M$21:M462)+M$16&lt;0.000001,0,IF($C463&gt;='H-32A-WP06 - Debt Service'!K$25,'H-32A-WP06 - Debt Service'!K$28/12,0)),"-")</f>
        <v>0</v>
      </c>
      <c r="N463" s="359">
        <f>IFERROR(IF(-SUM(N$21:N462)+N$16&lt;0.000001,0,IF($C463&gt;='H-32A-WP06 - Debt Service'!L$25,'H-32A-WP06 - Debt Service'!L$28/12,0)),"-")</f>
        <v>0</v>
      </c>
      <c r="O463" s="359">
        <f>IFERROR(IF(-SUM(O$21:O462)+O$16&lt;0.000001,0,IF($C463&gt;='H-32A-WP06 - Debt Service'!M$25,'H-32A-WP06 - Debt Service'!M$28/12,0)),"-")</f>
        <v>0</v>
      </c>
      <c r="P463" s="359">
        <f>IFERROR(IF(-SUM(P$21:P462)+P$16&lt;0.000001,0,IF($C463&gt;='H-32A-WP06 - Debt Service'!N$25,'H-32A-WP06 - Debt Service'!N$28/12,0)),"-")</f>
        <v>0</v>
      </c>
      <c r="Q463" s="449"/>
      <c r="R463" s="351">
        <f t="shared" si="26"/>
        <v>2055</v>
      </c>
      <c r="S463" s="368">
        <f t="shared" si="28"/>
        <v>56919</v>
      </c>
      <c r="T463" s="368"/>
      <c r="U463" s="359">
        <f>IFERROR(IF(-SUM(U$33:U462)+U$16&lt;0.000001,0,IF($C463&gt;='H-32A-WP06 - Debt Service'!R$25,'H-32A-WP06 - Debt Service'!R$28/12,0)),"-")</f>
        <v>0</v>
      </c>
      <c r="V463" s="359">
        <f>IFERROR(IF(-SUM(V$21:V462)+V$16&lt;0.000001,0,IF($C463&gt;='H-32A-WP06 - Debt Service'!S$25,'H-32A-WP06 - Debt Service'!S$28/12,0)),"-")</f>
        <v>0</v>
      </c>
      <c r="W463" s="359">
        <f>IFERROR(IF(-SUM(W$21:W462)+W$16&lt;0.000001,0,IF($C463&gt;='H-32A-WP06 - Debt Service'!T$25,'H-32A-WP06 - Debt Service'!T$28/12,0)),"-")</f>
        <v>0</v>
      </c>
      <c r="X463" s="359">
        <f>IFERROR(IF(-SUM(X$21:X462)+X$16&lt;0.000001,0,IF($C463&gt;='H-32A-WP06 - Debt Service'!U$25,'H-32A-WP06 - Debt Service'!U$28/12,0)),"-")</f>
        <v>0</v>
      </c>
      <c r="Y463" s="359">
        <f>IFERROR(IF(-SUM(Y$21:Y462)+Y$16&lt;0.000001,0,IF($C463&gt;='H-32A-WP06 - Debt Service'!W$25,'H-32A-WP06 - Debt Service'!V$28/12,0)),"-")</f>
        <v>0</v>
      </c>
      <c r="Z463" s="359">
        <f>IFERROR(IF(-SUM(Z$21:Z462)+Z$16&lt;0.000001,0,IF($C463&gt;='H-32A-WP06 - Debt Service'!W$25,'H-32A-WP06 - Debt Service'!W$28/12,0)),"-")</f>
        <v>0</v>
      </c>
      <c r="AA463" s="359">
        <f>IFERROR(IF(-SUM(AA$21:AA462)+AA$16&lt;0.000001,0,IF($C463&gt;='H-32A-WP06 - Debt Service'!Y$25,'H-32A-WP06 - Debt Service'!X$28/12,0)),"-")</f>
        <v>0</v>
      </c>
      <c r="AB463" s="359">
        <f>IFERROR(IF(-SUM(AB$21:AB462)+AB$16&lt;0.000001,0,IF($C463&gt;='H-32A-WP06 - Debt Service'!Y$25,'H-32A-WP06 - Debt Service'!Y$28/12,0)),"-")</f>
        <v>0</v>
      </c>
      <c r="AC463" s="359">
        <f>IFERROR(IF(-SUM(AC$21:AC462)+AC$16&lt;0.000001,0,IF($C463&gt;='H-32A-WP06 - Debt Service'!Z$25,'H-32A-WP06 - Debt Service'!Z$28/12,0)),"-")</f>
        <v>0</v>
      </c>
      <c r="AD463" s="359">
        <f>IFERROR(IF(-SUM(AD$21:AD462)+AD$16&lt;0.000001,0,IF($C463&gt;='H-32A-WP06 - Debt Service'!AB$25,'H-32A-WP06 - Debt Service'!AA$28/12,0)),"-")</f>
        <v>0</v>
      </c>
      <c r="AE463" s="359">
        <f>IFERROR(IF(-SUM(AE$21:AE462)+AE$16&lt;0.000001,0,IF($C463&gt;='H-32A-WP06 - Debt Service'!AC$25,'H-32A-WP06 - Debt Service'!AB$28/12,0)),"-")</f>
        <v>0</v>
      </c>
      <c r="AF463" s="359">
        <f>IFERROR(IF(-SUM(AF$21:AF462)+AF$16&lt;0.000001,0,IF($C463&gt;='H-32A-WP06 - Debt Service'!AD$25,'H-32A-WP06 - Debt Service'!AC$28/12,0)),"-")</f>
        <v>0</v>
      </c>
    </row>
    <row r="464" spans="2:32">
      <c r="B464" s="351">
        <f t="shared" si="25"/>
        <v>2055</v>
      </c>
      <c r="C464" s="368">
        <f t="shared" si="27"/>
        <v>56949</v>
      </c>
      <c r="D464" s="368"/>
      <c r="E464" s="359">
        <f>IFERROR(IF(-SUM(E$33:E463)+E$16&lt;0.000001,0,IF($C464&gt;='H-32A-WP06 - Debt Service'!C$25,'H-32A-WP06 - Debt Service'!C$28/12,0)),"-")</f>
        <v>0</v>
      </c>
      <c r="F464" s="359">
        <f>IFERROR(IF(-SUM(F$33:F463)+F$16&lt;0.000001,0,IF($C464&gt;='H-32A-WP06 - Debt Service'!D$25,'H-32A-WP06 - Debt Service'!D$28/12,0)),"-")</f>
        <v>0</v>
      </c>
      <c r="G464" s="359">
        <f>IFERROR(IF(-SUM(G$33:G463)+G$16&lt;0.000001,0,IF($C464&gt;='H-32A-WP06 - Debt Service'!E$25,'H-32A-WP06 - Debt Service'!E$28/12,0)),"-")</f>
        <v>0</v>
      </c>
      <c r="H464" s="359">
        <f>IFERROR(IF(-SUM(H$21:H463)+H$16&lt;0.000001,0,IF($C464&gt;='H-32A-WP06 - Debt Service'!F$25,'H-32A-WP06 - Debt Service'!F$28/12,0)),"-")</f>
        <v>0</v>
      </c>
      <c r="I464" s="359">
        <f>IFERROR(IF(-SUM(I$21:I463)+I$16&lt;0.000001,0,IF($C464&gt;='H-32A-WP06 - Debt Service'!G$25,'H-32A-WP06 - Debt Service'!G$28/12,0)),"-")</f>
        <v>0</v>
      </c>
      <c r="J464" s="359">
        <f>IFERROR(IF(-SUM(J$21:J463)+J$16&lt;0.000001,0,IF($C464&gt;='H-32A-WP06 - Debt Service'!H$25,'H-32A-WP06 - Debt Service'!H$28/12,0)),"-")</f>
        <v>0</v>
      </c>
      <c r="K464" s="359">
        <f>IFERROR(IF(-SUM(K$21:K463)+K$16&lt;0.000001,0,IF($C464&gt;='H-32A-WP06 - Debt Service'!I$25,'H-32A-WP06 - Debt Service'!I$28/12,0)),"-")</f>
        <v>0</v>
      </c>
      <c r="L464" s="359">
        <f>IFERROR(IF(-SUM(L$21:L463)+L$16&lt;0.000001,0,IF($C464&gt;='H-32A-WP06 - Debt Service'!J$25,'H-32A-WP06 - Debt Service'!J$28/12,0)),"-")</f>
        <v>0</v>
      </c>
      <c r="M464" s="359">
        <f>IFERROR(IF(-SUM(M$21:M463)+M$16&lt;0.000001,0,IF($C464&gt;='H-32A-WP06 - Debt Service'!K$25,'H-32A-WP06 - Debt Service'!K$28/12,0)),"-")</f>
        <v>0</v>
      </c>
      <c r="N464" s="359">
        <f>IFERROR(IF(-SUM(N$21:N463)+N$16&lt;0.000001,0,IF($C464&gt;='H-32A-WP06 - Debt Service'!L$25,'H-32A-WP06 - Debt Service'!L$28/12,0)),"-")</f>
        <v>0</v>
      </c>
      <c r="O464" s="359">
        <f>IFERROR(IF(-SUM(O$21:O463)+O$16&lt;0.000001,0,IF($C464&gt;='H-32A-WP06 - Debt Service'!M$25,'H-32A-WP06 - Debt Service'!M$28/12,0)),"-")</f>
        <v>0</v>
      </c>
      <c r="P464" s="359">
        <f>IFERROR(IF(-SUM(P$21:P463)+P$16&lt;0.000001,0,IF($C464&gt;='H-32A-WP06 - Debt Service'!N$25,'H-32A-WP06 - Debt Service'!N$28/12,0)),"-")</f>
        <v>0</v>
      </c>
      <c r="Q464" s="449"/>
      <c r="R464" s="351">
        <f t="shared" si="26"/>
        <v>2055</v>
      </c>
      <c r="S464" s="368">
        <f t="shared" si="28"/>
        <v>56949</v>
      </c>
      <c r="T464" s="368"/>
      <c r="U464" s="359">
        <f>IFERROR(IF(-SUM(U$33:U463)+U$16&lt;0.000001,0,IF($C464&gt;='H-32A-WP06 - Debt Service'!R$25,'H-32A-WP06 - Debt Service'!R$28/12,0)),"-")</f>
        <v>0</v>
      </c>
      <c r="V464" s="359">
        <f>IFERROR(IF(-SUM(V$21:V463)+V$16&lt;0.000001,0,IF($C464&gt;='H-32A-WP06 - Debt Service'!S$25,'H-32A-WP06 - Debt Service'!S$28/12,0)),"-")</f>
        <v>0</v>
      </c>
      <c r="W464" s="359">
        <f>IFERROR(IF(-SUM(W$21:W463)+W$16&lt;0.000001,0,IF($C464&gt;='H-32A-WP06 - Debt Service'!T$25,'H-32A-WP06 - Debt Service'!T$28/12,0)),"-")</f>
        <v>0</v>
      </c>
      <c r="X464" s="359">
        <f>IFERROR(IF(-SUM(X$21:X463)+X$16&lt;0.000001,0,IF($C464&gt;='H-32A-WP06 - Debt Service'!U$25,'H-32A-WP06 - Debt Service'!U$28/12,0)),"-")</f>
        <v>0</v>
      </c>
      <c r="Y464" s="359">
        <f>IFERROR(IF(-SUM(Y$21:Y463)+Y$16&lt;0.000001,0,IF($C464&gt;='H-32A-WP06 - Debt Service'!W$25,'H-32A-WP06 - Debt Service'!V$28/12,0)),"-")</f>
        <v>0</v>
      </c>
      <c r="Z464" s="359">
        <f>IFERROR(IF(-SUM(Z$21:Z463)+Z$16&lt;0.000001,0,IF($C464&gt;='H-32A-WP06 - Debt Service'!W$25,'H-32A-WP06 - Debt Service'!W$28/12,0)),"-")</f>
        <v>0</v>
      </c>
      <c r="AA464" s="359">
        <f>IFERROR(IF(-SUM(AA$21:AA463)+AA$16&lt;0.000001,0,IF($C464&gt;='H-32A-WP06 - Debt Service'!Y$25,'H-32A-WP06 - Debt Service'!X$28/12,0)),"-")</f>
        <v>0</v>
      </c>
      <c r="AB464" s="359">
        <f>IFERROR(IF(-SUM(AB$21:AB463)+AB$16&lt;0.000001,0,IF($C464&gt;='H-32A-WP06 - Debt Service'!Y$25,'H-32A-WP06 - Debt Service'!Y$28/12,0)),"-")</f>
        <v>0</v>
      </c>
      <c r="AC464" s="359">
        <f>IFERROR(IF(-SUM(AC$21:AC463)+AC$16&lt;0.000001,0,IF($C464&gt;='H-32A-WP06 - Debt Service'!Z$25,'H-32A-WP06 - Debt Service'!Z$28/12,0)),"-")</f>
        <v>0</v>
      </c>
      <c r="AD464" s="359">
        <f>IFERROR(IF(-SUM(AD$21:AD463)+AD$16&lt;0.000001,0,IF($C464&gt;='H-32A-WP06 - Debt Service'!AB$25,'H-32A-WP06 - Debt Service'!AA$28/12,0)),"-")</f>
        <v>0</v>
      </c>
      <c r="AE464" s="359">
        <f>IFERROR(IF(-SUM(AE$21:AE463)+AE$16&lt;0.000001,0,IF($C464&gt;='H-32A-WP06 - Debt Service'!AC$25,'H-32A-WP06 - Debt Service'!AB$28/12,0)),"-")</f>
        <v>0</v>
      </c>
      <c r="AF464" s="359">
        <f>IFERROR(IF(-SUM(AF$21:AF463)+AF$16&lt;0.000001,0,IF($C464&gt;='H-32A-WP06 - Debt Service'!AD$25,'H-32A-WP06 - Debt Service'!AC$28/12,0)),"-")</f>
        <v>0</v>
      </c>
    </row>
    <row r="465" spans="2:32">
      <c r="B465" s="351">
        <f t="shared" si="25"/>
        <v>2056</v>
      </c>
      <c r="C465" s="368">
        <f t="shared" si="27"/>
        <v>56980</v>
      </c>
      <c r="D465" s="368"/>
      <c r="E465" s="359">
        <f>IFERROR(IF(-SUM(E$33:E464)+E$16&lt;0.000001,0,IF($C465&gt;='H-32A-WP06 - Debt Service'!C$25,'H-32A-WP06 - Debt Service'!C$28/12,0)),"-")</f>
        <v>0</v>
      </c>
      <c r="F465" s="359">
        <f>IFERROR(IF(-SUM(F$33:F464)+F$16&lt;0.000001,0,IF($C465&gt;='H-32A-WP06 - Debt Service'!D$25,'H-32A-WP06 - Debt Service'!D$28/12,0)),"-")</f>
        <v>0</v>
      </c>
      <c r="G465" s="359">
        <f>IFERROR(IF(-SUM(G$33:G464)+G$16&lt;0.000001,0,IF($C465&gt;='H-32A-WP06 - Debt Service'!E$25,'H-32A-WP06 - Debt Service'!E$28/12,0)),"-")</f>
        <v>0</v>
      </c>
      <c r="H465" s="359">
        <f>IFERROR(IF(-SUM(H$21:H464)+H$16&lt;0.000001,0,IF($C465&gt;='H-32A-WP06 - Debt Service'!F$25,'H-32A-WP06 - Debt Service'!F$28/12,0)),"-")</f>
        <v>0</v>
      </c>
      <c r="I465" s="359">
        <f>IFERROR(IF(-SUM(I$21:I464)+I$16&lt;0.000001,0,IF($C465&gt;='H-32A-WP06 - Debt Service'!G$25,'H-32A-WP06 - Debt Service'!G$28/12,0)),"-")</f>
        <v>0</v>
      </c>
      <c r="J465" s="359">
        <f>IFERROR(IF(-SUM(J$21:J464)+J$16&lt;0.000001,0,IF($C465&gt;='H-32A-WP06 - Debt Service'!H$25,'H-32A-WP06 - Debt Service'!H$28/12,0)),"-")</f>
        <v>0</v>
      </c>
      <c r="K465" s="359">
        <f>IFERROR(IF(-SUM(K$21:K464)+K$16&lt;0.000001,0,IF($C465&gt;='H-32A-WP06 - Debt Service'!I$25,'H-32A-WP06 - Debt Service'!I$28/12,0)),"-")</f>
        <v>0</v>
      </c>
      <c r="L465" s="359">
        <f>IFERROR(IF(-SUM(L$21:L464)+L$16&lt;0.000001,0,IF($C465&gt;='H-32A-WP06 - Debt Service'!J$25,'H-32A-WP06 - Debt Service'!J$28/12,0)),"-")</f>
        <v>0</v>
      </c>
      <c r="M465" s="359">
        <f>IFERROR(IF(-SUM(M$21:M464)+M$16&lt;0.000001,0,IF($C465&gt;='H-32A-WP06 - Debt Service'!K$25,'H-32A-WP06 - Debt Service'!K$28/12,0)),"-")</f>
        <v>0</v>
      </c>
      <c r="N465" s="359">
        <f>IFERROR(IF(-SUM(N$21:N464)+N$16&lt;0.000001,0,IF($C465&gt;='H-32A-WP06 - Debt Service'!L$25,'H-32A-WP06 - Debt Service'!L$28/12,0)),"-")</f>
        <v>0</v>
      </c>
      <c r="O465" s="359">
        <f>IFERROR(IF(-SUM(O$21:O464)+O$16&lt;0.000001,0,IF($C465&gt;='H-32A-WP06 - Debt Service'!M$25,'H-32A-WP06 - Debt Service'!M$28/12,0)),"-")</f>
        <v>0</v>
      </c>
      <c r="P465" s="359">
        <f>IFERROR(IF(-SUM(P$21:P464)+P$16&lt;0.000001,0,IF($C465&gt;='H-32A-WP06 - Debt Service'!N$25,'H-32A-WP06 - Debt Service'!N$28/12,0)),"-")</f>
        <v>0</v>
      </c>
      <c r="Q465" s="449"/>
      <c r="R465" s="351">
        <f t="shared" si="26"/>
        <v>2056</v>
      </c>
      <c r="S465" s="368">
        <f t="shared" si="28"/>
        <v>56980</v>
      </c>
      <c r="T465" s="368"/>
      <c r="U465" s="359">
        <f>IFERROR(IF(-SUM(U$33:U464)+U$16&lt;0.000001,0,IF($C465&gt;='H-32A-WP06 - Debt Service'!R$25,'H-32A-WP06 - Debt Service'!R$28/12,0)),"-")</f>
        <v>0</v>
      </c>
      <c r="V465" s="359">
        <f>IFERROR(IF(-SUM(V$21:V464)+V$16&lt;0.000001,0,IF($C465&gt;='H-32A-WP06 - Debt Service'!S$25,'H-32A-WP06 - Debt Service'!S$28/12,0)),"-")</f>
        <v>0</v>
      </c>
      <c r="W465" s="359">
        <f>IFERROR(IF(-SUM(W$21:W464)+W$16&lt;0.000001,0,IF($C465&gt;='H-32A-WP06 - Debt Service'!T$25,'H-32A-WP06 - Debt Service'!T$28/12,0)),"-")</f>
        <v>0</v>
      </c>
      <c r="X465" s="359">
        <f>IFERROR(IF(-SUM(X$21:X464)+X$16&lt;0.000001,0,IF($C465&gt;='H-32A-WP06 - Debt Service'!U$25,'H-32A-WP06 - Debt Service'!U$28/12,0)),"-")</f>
        <v>0</v>
      </c>
      <c r="Y465" s="359">
        <f>IFERROR(IF(-SUM(Y$21:Y464)+Y$16&lt;0.000001,0,IF($C465&gt;='H-32A-WP06 - Debt Service'!W$25,'H-32A-WP06 - Debt Service'!V$28/12,0)),"-")</f>
        <v>0</v>
      </c>
      <c r="Z465" s="359">
        <f>IFERROR(IF(-SUM(Z$21:Z464)+Z$16&lt;0.000001,0,IF($C465&gt;='H-32A-WP06 - Debt Service'!W$25,'H-32A-WP06 - Debt Service'!W$28/12,0)),"-")</f>
        <v>0</v>
      </c>
      <c r="AA465" s="359">
        <f>IFERROR(IF(-SUM(AA$21:AA464)+AA$16&lt;0.000001,0,IF($C465&gt;='H-32A-WP06 - Debt Service'!Y$25,'H-32A-WP06 - Debt Service'!X$28/12,0)),"-")</f>
        <v>0</v>
      </c>
      <c r="AB465" s="359">
        <f>IFERROR(IF(-SUM(AB$21:AB464)+AB$16&lt;0.000001,0,IF($C465&gt;='H-32A-WP06 - Debt Service'!Y$25,'H-32A-WP06 - Debt Service'!Y$28/12,0)),"-")</f>
        <v>0</v>
      </c>
      <c r="AC465" s="359">
        <f>IFERROR(IF(-SUM(AC$21:AC464)+AC$16&lt;0.000001,0,IF($C465&gt;='H-32A-WP06 - Debt Service'!Z$25,'H-32A-WP06 - Debt Service'!Z$28/12,0)),"-")</f>
        <v>0</v>
      </c>
      <c r="AD465" s="359">
        <f>IFERROR(IF(-SUM(AD$21:AD464)+AD$16&lt;0.000001,0,IF($C465&gt;='H-32A-WP06 - Debt Service'!AB$25,'H-32A-WP06 - Debt Service'!AA$28/12,0)),"-")</f>
        <v>0</v>
      </c>
      <c r="AE465" s="359">
        <f>IFERROR(IF(-SUM(AE$21:AE464)+AE$16&lt;0.000001,0,IF($C465&gt;='H-32A-WP06 - Debt Service'!AC$25,'H-32A-WP06 - Debt Service'!AB$28/12,0)),"-")</f>
        <v>0</v>
      </c>
      <c r="AF465" s="359">
        <f>IFERROR(IF(-SUM(AF$21:AF464)+AF$16&lt;0.000001,0,IF($C465&gt;='H-32A-WP06 - Debt Service'!AD$25,'H-32A-WP06 - Debt Service'!AC$28/12,0)),"-")</f>
        <v>0</v>
      </c>
    </row>
    <row r="466" spans="2:32">
      <c r="B466" s="351">
        <f t="shared" si="25"/>
        <v>2056</v>
      </c>
      <c r="C466" s="368">
        <f t="shared" si="27"/>
        <v>57011</v>
      </c>
      <c r="D466" s="368"/>
      <c r="E466" s="359">
        <f>IFERROR(IF(-SUM(E$33:E465)+E$16&lt;0.000001,0,IF($C466&gt;='H-32A-WP06 - Debt Service'!C$25,'H-32A-WP06 - Debt Service'!C$28/12,0)),"-")</f>
        <v>0</v>
      </c>
      <c r="F466" s="359">
        <f>IFERROR(IF(-SUM(F$33:F465)+F$16&lt;0.000001,0,IF($C466&gt;='H-32A-WP06 - Debt Service'!D$25,'H-32A-WP06 - Debt Service'!D$28/12,0)),"-")</f>
        <v>0</v>
      </c>
      <c r="G466" s="359">
        <f>IFERROR(IF(-SUM(G$33:G465)+G$16&lt;0.000001,0,IF($C466&gt;='H-32A-WP06 - Debt Service'!E$25,'H-32A-WP06 - Debt Service'!E$28/12,0)),"-")</f>
        <v>0</v>
      </c>
      <c r="H466" s="359">
        <f>IFERROR(IF(-SUM(H$21:H465)+H$16&lt;0.000001,0,IF($C466&gt;='H-32A-WP06 - Debt Service'!F$25,'H-32A-WP06 - Debt Service'!F$28/12,0)),"-")</f>
        <v>0</v>
      </c>
      <c r="I466" s="359">
        <f>IFERROR(IF(-SUM(I$21:I465)+I$16&lt;0.000001,0,IF($C466&gt;='H-32A-WP06 - Debt Service'!G$25,'H-32A-WP06 - Debt Service'!G$28/12,0)),"-")</f>
        <v>0</v>
      </c>
      <c r="J466" s="359">
        <f>IFERROR(IF(-SUM(J$21:J465)+J$16&lt;0.000001,0,IF($C466&gt;='H-32A-WP06 - Debt Service'!H$25,'H-32A-WP06 - Debt Service'!H$28/12,0)),"-")</f>
        <v>0</v>
      </c>
      <c r="K466" s="359">
        <f>IFERROR(IF(-SUM(K$21:K465)+K$16&lt;0.000001,0,IF($C466&gt;='H-32A-WP06 - Debt Service'!I$25,'H-32A-WP06 - Debt Service'!I$28/12,0)),"-")</f>
        <v>0</v>
      </c>
      <c r="L466" s="359">
        <f>IFERROR(IF(-SUM(L$21:L465)+L$16&lt;0.000001,0,IF($C466&gt;='H-32A-WP06 - Debt Service'!J$25,'H-32A-WP06 - Debt Service'!J$28/12,0)),"-")</f>
        <v>0</v>
      </c>
      <c r="M466" s="359">
        <f>IFERROR(IF(-SUM(M$21:M465)+M$16&lt;0.000001,0,IF($C466&gt;='H-32A-WP06 - Debt Service'!K$25,'H-32A-WP06 - Debt Service'!K$28/12,0)),"-")</f>
        <v>0</v>
      </c>
      <c r="N466" s="359">
        <f>IFERROR(IF(-SUM(N$21:N465)+N$16&lt;0.000001,0,IF($C466&gt;='H-32A-WP06 - Debt Service'!L$25,'H-32A-WP06 - Debt Service'!L$28/12,0)),"-")</f>
        <v>0</v>
      </c>
      <c r="O466" s="359">
        <f>IFERROR(IF(-SUM(O$21:O465)+O$16&lt;0.000001,0,IF($C466&gt;='H-32A-WP06 - Debt Service'!M$25,'H-32A-WP06 - Debt Service'!M$28/12,0)),"-")</f>
        <v>0</v>
      </c>
      <c r="P466" s="359">
        <f>IFERROR(IF(-SUM(P$21:P465)+P$16&lt;0.000001,0,IF($C466&gt;='H-32A-WP06 - Debt Service'!N$25,'H-32A-WP06 - Debt Service'!N$28/12,0)),"-")</f>
        <v>0</v>
      </c>
      <c r="Q466" s="449"/>
      <c r="R466" s="351">
        <f t="shared" si="26"/>
        <v>2056</v>
      </c>
      <c r="S466" s="368">
        <f t="shared" si="28"/>
        <v>57011</v>
      </c>
      <c r="T466" s="368"/>
      <c r="U466" s="359">
        <f>IFERROR(IF(-SUM(U$33:U465)+U$16&lt;0.000001,0,IF($C466&gt;='H-32A-WP06 - Debt Service'!R$25,'H-32A-WP06 - Debt Service'!R$28/12,0)),"-")</f>
        <v>0</v>
      </c>
      <c r="V466" s="359">
        <f>IFERROR(IF(-SUM(V$21:V465)+V$16&lt;0.000001,0,IF($C466&gt;='H-32A-WP06 - Debt Service'!S$25,'H-32A-WP06 - Debt Service'!S$28/12,0)),"-")</f>
        <v>0</v>
      </c>
      <c r="W466" s="359">
        <f>IFERROR(IF(-SUM(W$21:W465)+W$16&lt;0.000001,0,IF($C466&gt;='H-32A-WP06 - Debt Service'!T$25,'H-32A-WP06 - Debt Service'!T$28/12,0)),"-")</f>
        <v>0</v>
      </c>
      <c r="X466" s="359">
        <f>IFERROR(IF(-SUM(X$21:X465)+X$16&lt;0.000001,0,IF($C466&gt;='H-32A-WP06 - Debt Service'!U$25,'H-32A-WP06 - Debt Service'!U$28/12,0)),"-")</f>
        <v>0</v>
      </c>
      <c r="Y466" s="359">
        <f>IFERROR(IF(-SUM(Y$21:Y465)+Y$16&lt;0.000001,0,IF($C466&gt;='H-32A-WP06 - Debt Service'!W$25,'H-32A-WP06 - Debt Service'!V$28/12,0)),"-")</f>
        <v>0</v>
      </c>
      <c r="Z466" s="359">
        <f>IFERROR(IF(-SUM(Z$21:Z465)+Z$16&lt;0.000001,0,IF($C466&gt;='H-32A-WP06 - Debt Service'!W$25,'H-32A-WP06 - Debt Service'!W$28/12,0)),"-")</f>
        <v>0</v>
      </c>
      <c r="AA466" s="359">
        <f>IFERROR(IF(-SUM(AA$21:AA465)+AA$16&lt;0.000001,0,IF($C466&gt;='H-32A-WP06 - Debt Service'!Y$25,'H-32A-WP06 - Debt Service'!X$28/12,0)),"-")</f>
        <v>0</v>
      </c>
      <c r="AB466" s="359">
        <f>IFERROR(IF(-SUM(AB$21:AB465)+AB$16&lt;0.000001,0,IF($C466&gt;='H-32A-WP06 - Debt Service'!Y$25,'H-32A-WP06 - Debt Service'!Y$28/12,0)),"-")</f>
        <v>0</v>
      </c>
      <c r="AC466" s="359">
        <f>IFERROR(IF(-SUM(AC$21:AC465)+AC$16&lt;0.000001,0,IF($C466&gt;='H-32A-WP06 - Debt Service'!Z$25,'H-32A-WP06 - Debt Service'!Z$28/12,0)),"-")</f>
        <v>0</v>
      </c>
      <c r="AD466" s="359">
        <f>IFERROR(IF(-SUM(AD$21:AD465)+AD$16&lt;0.000001,0,IF($C466&gt;='H-32A-WP06 - Debt Service'!AB$25,'H-32A-WP06 - Debt Service'!AA$28/12,0)),"-")</f>
        <v>0</v>
      </c>
      <c r="AE466" s="359">
        <f>IFERROR(IF(-SUM(AE$21:AE465)+AE$16&lt;0.000001,0,IF($C466&gt;='H-32A-WP06 - Debt Service'!AC$25,'H-32A-WP06 - Debt Service'!AB$28/12,0)),"-")</f>
        <v>0</v>
      </c>
      <c r="AF466" s="359">
        <f>IFERROR(IF(-SUM(AF$21:AF465)+AF$16&lt;0.000001,0,IF($C466&gt;='H-32A-WP06 - Debt Service'!AD$25,'H-32A-WP06 - Debt Service'!AC$28/12,0)),"-")</f>
        <v>0</v>
      </c>
    </row>
    <row r="467" spans="2:32">
      <c r="B467" s="351">
        <f t="shared" si="25"/>
        <v>2056</v>
      </c>
      <c r="C467" s="368">
        <f t="shared" si="27"/>
        <v>57040</v>
      </c>
      <c r="D467" s="368"/>
      <c r="E467" s="359">
        <f>IFERROR(IF(-SUM(E$33:E466)+E$16&lt;0.000001,0,IF($C467&gt;='H-32A-WP06 - Debt Service'!C$25,'H-32A-WP06 - Debt Service'!C$28/12,0)),"-")</f>
        <v>0</v>
      </c>
      <c r="F467" s="359">
        <f>IFERROR(IF(-SUM(F$33:F466)+F$16&lt;0.000001,0,IF($C467&gt;='H-32A-WP06 - Debt Service'!D$25,'H-32A-WP06 - Debt Service'!D$28/12,0)),"-")</f>
        <v>0</v>
      </c>
      <c r="G467" s="359">
        <f>IFERROR(IF(-SUM(G$33:G466)+G$16&lt;0.000001,0,IF($C467&gt;='H-32A-WP06 - Debt Service'!E$25,'H-32A-WP06 - Debt Service'!E$28/12,0)),"-")</f>
        <v>0</v>
      </c>
      <c r="H467" s="359">
        <f>IFERROR(IF(-SUM(H$21:H466)+H$16&lt;0.000001,0,IF($C467&gt;='H-32A-WP06 - Debt Service'!F$25,'H-32A-WP06 - Debt Service'!F$28/12,0)),"-")</f>
        <v>0</v>
      </c>
      <c r="I467" s="359">
        <f>IFERROR(IF(-SUM(I$21:I466)+I$16&lt;0.000001,0,IF($C467&gt;='H-32A-WP06 - Debt Service'!G$25,'H-32A-WP06 - Debt Service'!G$28/12,0)),"-")</f>
        <v>0</v>
      </c>
      <c r="J467" s="359">
        <f>IFERROR(IF(-SUM(J$21:J466)+J$16&lt;0.000001,0,IF($C467&gt;='H-32A-WP06 - Debt Service'!H$25,'H-32A-WP06 - Debt Service'!H$28/12,0)),"-")</f>
        <v>0</v>
      </c>
      <c r="K467" s="359">
        <f>IFERROR(IF(-SUM(K$21:K466)+K$16&lt;0.000001,0,IF($C467&gt;='H-32A-WP06 - Debt Service'!I$25,'H-32A-WP06 - Debt Service'!I$28/12,0)),"-")</f>
        <v>0</v>
      </c>
      <c r="L467" s="359">
        <f>IFERROR(IF(-SUM(L$21:L466)+L$16&lt;0.000001,0,IF($C467&gt;='H-32A-WP06 - Debt Service'!J$25,'H-32A-WP06 - Debt Service'!J$28/12,0)),"-")</f>
        <v>0</v>
      </c>
      <c r="M467" s="359">
        <f>IFERROR(IF(-SUM(M$21:M466)+M$16&lt;0.000001,0,IF($C467&gt;='H-32A-WP06 - Debt Service'!K$25,'H-32A-WP06 - Debt Service'!K$28/12,0)),"-")</f>
        <v>0</v>
      </c>
      <c r="N467" s="359">
        <f>IFERROR(IF(-SUM(N$21:N466)+N$16&lt;0.000001,0,IF($C467&gt;='H-32A-WP06 - Debt Service'!L$25,'H-32A-WP06 - Debt Service'!L$28/12,0)),"-")</f>
        <v>0</v>
      </c>
      <c r="O467" s="359">
        <f>IFERROR(IF(-SUM(O$21:O466)+O$16&lt;0.000001,0,IF($C467&gt;='H-32A-WP06 - Debt Service'!M$25,'H-32A-WP06 - Debt Service'!M$28/12,0)),"-")</f>
        <v>0</v>
      </c>
      <c r="P467" s="359">
        <f>IFERROR(IF(-SUM(P$21:P466)+P$16&lt;0.000001,0,IF($C467&gt;='H-32A-WP06 - Debt Service'!N$25,'H-32A-WP06 - Debt Service'!N$28/12,0)),"-")</f>
        <v>0</v>
      </c>
      <c r="Q467" s="449"/>
      <c r="R467" s="351">
        <f t="shared" si="26"/>
        <v>2056</v>
      </c>
      <c r="S467" s="368">
        <f t="shared" si="28"/>
        <v>57040</v>
      </c>
      <c r="T467" s="368"/>
      <c r="U467" s="359">
        <f>IFERROR(IF(-SUM(U$33:U466)+U$16&lt;0.000001,0,IF($C467&gt;='H-32A-WP06 - Debt Service'!R$25,'H-32A-WP06 - Debt Service'!R$28/12,0)),"-")</f>
        <v>0</v>
      </c>
      <c r="V467" s="359">
        <f>IFERROR(IF(-SUM(V$21:V466)+V$16&lt;0.000001,0,IF($C467&gt;='H-32A-WP06 - Debt Service'!S$25,'H-32A-WP06 - Debt Service'!S$28/12,0)),"-")</f>
        <v>0</v>
      </c>
      <c r="W467" s="359">
        <f>IFERROR(IF(-SUM(W$21:W466)+W$16&lt;0.000001,0,IF($C467&gt;='H-32A-WP06 - Debt Service'!T$25,'H-32A-WP06 - Debt Service'!T$28/12,0)),"-")</f>
        <v>0</v>
      </c>
      <c r="X467" s="359">
        <f>IFERROR(IF(-SUM(X$21:X466)+X$16&lt;0.000001,0,IF($C467&gt;='H-32A-WP06 - Debt Service'!U$25,'H-32A-WP06 - Debt Service'!U$28/12,0)),"-")</f>
        <v>0</v>
      </c>
      <c r="Y467" s="359">
        <f>IFERROR(IF(-SUM(Y$21:Y466)+Y$16&lt;0.000001,0,IF($C467&gt;='H-32A-WP06 - Debt Service'!W$25,'H-32A-WP06 - Debt Service'!V$28/12,0)),"-")</f>
        <v>0</v>
      </c>
      <c r="Z467" s="359">
        <f>IFERROR(IF(-SUM(Z$21:Z466)+Z$16&lt;0.000001,0,IF($C467&gt;='H-32A-WP06 - Debt Service'!W$25,'H-32A-WP06 - Debt Service'!W$28/12,0)),"-")</f>
        <v>0</v>
      </c>
      <c r="AA467" s="359">
        <f>IFERROR(IF(-SUM(AA$21:AA466)+AA$16&lt;0.000001,0,IF($C467&gt;='H-32A-WP06 - Debt Service'!Y$25,'H-32A-WP06 - Debt Service'!X$28/12,0)),"-")</f>
        <v>0</v>
      </c>
      <c r="AB467" s="359">
        <f>IFERROR(IF(-SUM(AB$21:AB466)+AB$16&lt;0.000001,0,IF($C467&gt;='H-32A-WP06 - Debt Service'!Y$25,'H-32A-WP06 - Debt Service'!Y$28/12,0)),"-")</f>
        <v>0</v>
      </c>
      <c r="AC467" s="359">
        <f>IFERROR(IF(-SUM(AC$21:AC466)+AC$16&lt;0.000001,0,IF($C467&gt;='H-32A-WP06 - Debt Service'!Z$25,'H-32A-WP06 - Debt Service'!Z$28/12,0)),"-")</f>
        <v>0</v>
      </c>
      <c r="AD467" s="359">
        <f>IFERROR(IF(-SUM(AD$21:AD466)+AD$16&lt;0.000001,0,IF($C467&gt;='H-32A-WP06 - Debt Service'!AB$25,'H-32A-WP06 - Debt Service'!AA$28/12,0)),"-")</f>
        <v>0</v>
      </c>
      <c r="AE467" s="359">
        <f>IFERROR(IF(-SUM(AE$21:AE466)+AE$16&lt;0.000001,0,IF($C467&gt;='H-32A-WP06 - Debt Service'!AC$25,'H-32A-WP06 - Debt Service'!AB$28/12,0)),"-")</f>
        <v>0</v>
      </c>
      <c r="AF467" s="359">
        <f>IFERROR(IF(-SUM(AF$21:AF466)+AF$16&lt;0.000001,0,IF($C467&gt;='H-32A-WP06 - Debt Service'!AD$25,'H-32A-WP06 - Debt Service'!AC$28/12,0)),"-")</f>
        <v>0</v>
      </c>
    </row>
    <row r="468" spans="2:32">
      <c r="B468" s="351">
        <f t="shared" si="25"/>
        <v>2056</v>
      </c>
      <c r="C468" s="368">
        <f t="shared" si="27"/>
        <v>57071</v>
      </c>
      <c r="D468" s="368"/>
      <c r="E468" s="359">
        <f>IFERROR(IF(-SUM(E$33:E467)+E$16&lt;0.000001,0,IF($C468&gt;='H-32A-WP06 - Debt Service'!C$25,'H-32A-WP06 - Debt Service'!C$28/12,0)),"-")</f>
        <v>0</v>
      </c>
      <c r="F468" s="359">
        <f>IFERROR(IF(-SUM(F$33:F467)+F$16&lt;0.000001,0,IF($C468&gt;='H-32A-WP06 - Debt Service'!D$25,'H-32A-WP06 - Debt Service'!D$28/12,0)),"-")</f>
        <v>0</v>
      </c>
      <c r="G468" s="359">
        <f>IFERROR(IF(-SUM(G$33:G467)+G$16&lt;0.000001,0,IF($C468&gt;='H-32A-WP06 - Debt Service'!E$25,'H-32A-WP06 - Debt Service'!E$28/12,0)),"-")</f>
        <v>0</v>
      </c>
      <c r="H468" s="359">
        <f>IFERROR(IF(-SUM(H$21:H467)+H$16&lt;0.000001,0,IF($C468&gt;='H-32A-WP06 - Debt Service'!F$25,'H-32A-WP06 - Debt Service'!F$28/12,0)),"-")</f>
        <v>0</v>
      </c>
      <c r="I468" s="359">
        <f>IFERROR(IF(-SUM(I$21:I467)+I$16&lt;0.000001,0,IF($C468&gt;='H-32A-WP06 - Debt Service'!G$25,'H-32A-WP06 - Debt Service'!G$28/12,0)),"-")</f>
        <v>0</v>
      </c>
      <c r="J468" s="359">
        <f>IFERROR(IF(-SUM(J$21:J467)+J$16&lt;0.000001,0,IF($C468&gt;='H-32A-WP06 - Debt Service'!H$25,'H-32A-WP06 - Debt Service'!H$28/12,0)),"-")</f>
        <v>0</v>
      </c>
      <c r="K468" s="359">
        <f>IFERROR(IF(-SUM(K$21:K467)+K$16&lt;0.000001,0,IF($C468&gt;='H-32A-WP06 - Debt Service'!I$25,'H-32A-WP06 - Debt Service'!I$28/12,0)),"-")</f>
        <v>0</v>
      </c>
      <c r="L468" s="359">
        <f>IFERROR(IF(-SUM(L$21:L467)+L$16&lt;0.000001,0,IF($C468&gt;='H-32A-WP06 - Debt Service'!J$25,'H-32A-WP06 - Debt Service'!J$28/12,0)),"-")</f>
        <v>0</v>
      </c>
      <c r="M468" s="359">
        <f>IFERROR(IF(-SUM(M$21:M467)+M$16&lt;0.000001,0,IF($C468&gt;='H-32A-WP06 - Debt Service'!K$25,'H-32A-WP06 - Debt Service'!K$28/12,0)),"-")</f>
        <v>0</v>
      </c>
      <c r="N468" s="359">
        <f>IFERROR(IF(-SUM(N$21:N467)+N$16&lt;0.000001,0,IF($C468&gt;='H-32A-WP06 - Debt Service'!L$25,'H-32A-WP06 - Debt Service'!L$28/12,0)),"-")</f>
        <v>0</v>
      </c>
      <c r="O468" s="359">
        <f>IFERROR(IF(-SUM(O$21:O467)+O$16&lt;0.000001,0,IF($C468&gt;='H-32A-WP06 - Debt Service'!M$25,'H-32A-WP06 - Debt Service'!M$28/12,0)),"-")</f>
        <v>0</v>
      </c>
      <c r="P468" s="359">
        <f>IFERROR(IF(-SUM(P$21:P467)+P$16&lt;0.000001,0,IF($C468&gt;='H-32A-WP06 - Debt Service'!N$25,'H-32A-WP06 - Debt Service'!N$28/12,0)),"-")</f>
        <v>0</v>
      </c>
      <c r="Q468" s="449"/>
      <c r="R468" s="351">
        <f t="shared" si="26"/>
        <v>2056</v>
      </c>
      <c r="S468" s="368">
        <f t="shared" si="28"/>
        <v>57071</v>
      </c>
      <c r="T468" s="368"/>
      <c r="U468" s="359">
        <f>IFERROR(IF(-SUM(U$33:U467)+U$16&lt;0.000001,0,IF($C468&gt;='H-32A-WP06 - Debt Service'!R$25,'H-32A-WP06 - Debt Service'!R$28/12,0)),"-")</f>
        <v>0</v>
      </c>
      <c r="V468" s="359">
        <f>IFERROR(IF(-SUM(V$21:V467)+V$16&lt;0.000001,0,IF($C468&gt;='H-32A-WP06 - Debt Service'!S$25,'H-32A-WP06 - Debt Service'!S$28/12,0)),"-")</f>
        <v>0</v>
      </c>
      <c r="W468" s="359">
        <f>IFERROR(IF(-SUM(W$21:W467)+W$16&lt;0.000001,0,IF($C468&gt;='H-32A-WP06 - Debt Service'!T$25,'H-32A-WP06 - Debt Service'!T$28/12,0)),"-")</f>
        <v>0</v>
      </c>
      <c r="X468" s="359">
        <f>IFERROR(IF(-SUM(X$21:X467)+X$16&lt;0.000001,0,IF($C468&gt;='H-32A-WP06 - Debt Service'!U$25,'H-32A-WP06 - Debt Service'!U$28/12,0)),"-")</f>
        <v>0</v>
      </c>
      <c r="Y468" s="359">
        <f>IFERROR(IF(-SUM(Y$21:Y467)+Y$16&lt;0.000001,0,IF($C468&gt;='H-32A-WP06 - Debt Service'!W$25,'H-32A-WP06 - Debt Service'!V$28/12,0)),"-")</f>
        <v>0</v>
      </c>
      <c r="Z468" s="359">
        <f>IFERROR(IF(-SUM(Z$21:Z467)+Z$16&lt;0.000001,0,IF($C468&gt;='H-32A-WP06 - Debt Service'!W$25,'H-32A-WP06 - Debt Service'!W$28/12,0)),"-")</f>
        <v>0</v>
      </c>
      <c r="AA468" s="359">
        <f>IFERROR(IF(-SUM(AA$21:AA467)+AA$16&lt;0.000001,0,IF($C468&gt;='H-32A-WP06 - Debt Service'!Y$25,'H-32A-WP06 - Debt Service'!X$28/12,0)),"-")</f>
        <v>0</v>
      </c>
      <c r="AB468" s="359">
        <f>IFERROR(IF(-SUM(AB$21:AB467)+AB$16&lt;0.000001,0,IF($C468&gt;='H-32A-WP06 - Debt Service'!Y$25,'H-32A-WP06 - Debt Service'!Y$28/12,0)),"-")</f>
        <v>0</v>
      </c>
      <c r="AC468" s="359">
        <f>IFERROR(IF(-SUM(AC$21:AC467)+AC$16&lt;0.000001,0,IF($C468&gt;='H-32A-WP06 - Debt Service'!Z$25,'H-32A-WP06 - Debt Service'!Z$28/12,0)),"-")</f>
        <v>0</v>
      </c>
      <c r="AD468" s="359">
        <f>IFERROR(IF(-SUM(AD$21:AD467)+AD$16&lt;0.000001,0,IF($C468&gt;='H-32A-WP06 - Debt Service'!AB$25,'H-32A-WP06 - Debt Service'!AA$28/12,0)),"-")</f>
        <v>0</v>
      </c>
      <c r="AE468" s="359">
        <f>IFERROR(IF(-SUM(AE$21:AE467)+AE$16&lt;0.000001,0,IF($C468&gt;='H-32A-WP06 - Debt Service'!AC$25,'H-32A-WP06 - Debt Service'!AB$28/12,0)),"-")</f>
        <v>0</v>
      </c>
      <c r="AF468" s="359">
        <f>IFERROR(IF(-SUM(AF$21:AF467)+AF$16&lt;0.000001,0,IF($C468&gt;='H-32A-WP06 - Debt Service'!AD$25,'H-32A-WP06 - Debt Service'!AC$28/12,0)),"-")</f>
        <v>0</v>
      </c>
    </row>
    <row r="469" spans="2:32">
      <c r="B469" s="351">
        <f t="shared" si="25"/>
        <v>2056</v>
      </c>
      <c r="C469" s="368">
        <f t="shared" si="27"/>
        <v>57101</v>
      </c>
      <c r="D469" s="368"/>
      <c r="E469" s="359">
        <f>IFERROR(IF(-SUM(E$33:E468)+E$16&lt;0.000001,0,IF($C469&gt;='H-32A-WP06 - Debt Service'!C$25,'H-32A-WP06 - Debt Service'!C$28/12,0)),"-")</f>
        <v>0</v>
      </c>
      <c r="F469" s="359">
        <f>IFERROR(IF(-SUM(F$33:F468)+F$16&lt;0.000001,0,IF($C469&gt;='H-32A-WP06 - Debt Service'!D$25,'H-32A-WP06 - Debt Service'!D$28/12,0)),"-")</f>
        <v>0</v>
      </c>
      <c r="G469" s="359">
        <f>IFERROR(IF(-SUM(G$33:G468)+G$16&lt;0.000001,0,IF($C469&gt;='H-32A-WP06 - Debt Service'!E$25,'H-32A-WP06 - Debt Service'!E$28/12,0)),"-")</f>
        <v>0</v>
      </c>
      <c r="H469" s="359">
        <f>IFERROR(IF(-SUM(H$21:H468)+H$16&lt;0.000001,0,IF($C469&gt;='H-32A-WP06 - Debt Service'!F$25,'H-32A-WP06 - Debt Service'!F$28/12,0)),"-")</f>
        <v>0</v>
      </c>
      <c r="I469" s="359">
        <f>IFERROR(IF(-SUM(I$21:I468)+I$16&lt;0.000001,0,IF($C469&gt;='H-32A-WP06 - Debt Service'!G$25,'H-32A-WP06 - Debt Service'!G$28/12,0)),"-")</f>
        <v>0</v>
      </c>
      <c r="J469" s="359">
        <f>IFERROR(IF(-SUM(J$21:J468)+J$16&lt;0.000001,0,IF($C469&gt;='H-32A-WP06 - Debt Service'!H$25,'H-32A-WP06 - Debt Service'!H$28/12,0)),"-")</f>
        <v>0</v>
      </c>
      <c r="K469" s="359">
        <f>IFERROR(IF(-SUM(K$21:K468)+K$16&lt;0.000001,0,IF($C469&gt;='H-32A-WP06 - Debt Service'!I$25,'H-32A-WP06 - Debt Service'!I$28/12,0)),"-")</f>
        <v>0</v>
      </c>
      <c r="L469" s="359">
        <f>IFERROR(IF(-SUM(L$21:L468)+L$16&lt;0.000001,0,IF($C469&gt;='H-32A-WP06 - Debt Service'!J$25,'H-32A-WP06 - Debt Service'!J$28/12,0)),"-")</f>
        <v>0</v>
      </c>
      <c r="M469" s="359">
        <f>IFERROR(IF(-SUM(M$21:M468)+M$16&lt;0.000001,0,IF($C469&gt;='H-32A-WP06 - Debt Service'!K$25,'H-32A-WP06 - Debt Service'!K$28/12,0)),"-")</f>
        <v>0</v>
      </c>
      <c r="N469" s="359">
        <f>IFERROR(IF(-SUM(N$21:N468)+N$16&lt;0.000001,0,IF($C469&gt;='H-32A-WP06 - Debt Service'!L$25,'H-32A-WP06 - Debt Service'!L$28/12,0)),"-")</f>
        <v>0</v>
      </c>
      <c r="O469" s="359">
        <f>IFERROR(IF(-SUM(O$21:O468)+O$16&lt;0.000001,0,IF($C469&gt;='H-32A-WP06 - Debt Service'!M$25,'H-32A-WP06 - Debt Service'!M$28/12,0)),"-")</f>
        <v>0</v>
      </c>
      <c r="P469" s="359">
        <f>IFERROR(IF(-SUM(P$21:P468)+P$16&lt;0.000001,0,IF($C469&gt;='H-32A-WP06 - Debt Service'!N$25,'H-32A-WP06 - Debt Service'!N$28/12,0)),"-")</f>
        <v>0</v>
      </c>
      <c r="Q469" s="449"/>
      <c r="R469" s="351">
        <f t="shared" si="26"/>
        <v>2056</v>
      </c>
      <c r="S469" s="368">
        <f t="shared" si="28"/>
        <v>57101</v>
      </c>
      <c r="T469" s="368"/>
      <c r="U469" s="359">
        <f>IFERROR(IF(-SUM(U$33:U468)+U$16&lt;0.000001,0,IF($C469&gt;='H-32A-WP06 - Debt Service'!R$25,'H-32A-WP06 - Debt Service'!R$28/12,0)),"-")</f>
        <v>0</v>
      </c>
      <c r="V469" s="359">
        <f>IFERROR(IF(-SUM(V$21:V468)+V$16&lt;0.000001,0,IF($C469&gt;='H-32A-WP06 - Debt Service'!S$25,'H-32A-WP06 - Debt Service'!S$28/12,0)),"-")</f>
        <v>0</v>
      </c>
      <c r="W469" s="359">
        <f>IFERROR(IF(-SUM(W$21:W468)+W$16&lt;0.000001,0,IF($C469&gt;='H-32A-WP06 - Debt Service'!T$25,'H-32A-WP06 - Debt Service'!T$28/12,0)),"-")</f>
        <v>0</v>
      </c>
      <c r="X469" s="359">
        <f>IFERROR(IF(-SUM(X$21:X468)+X$16&lt;0.000001,0,IF($C469&gt;='H-32A-WP06 - Debt Service'!U$25,'H-32A-WP06 - Debt Service'!U$28/12,0)),"-")</f>
        <v>0</v>
      </c>
      <c r="Y469" s="359">
        <f>IFERROR(IF(-SUM(Y$21:Y468)+Y$16&lt;0.000001,0,IF($C469&gt;='H-32A-WP06 - Debt Service'!W$25,'H-32A-WP06 - Debt Service'!V$28/12,0)),"-")</f>
        <v>0</v>
      </c>
      <c r="Z469" s="359">
        <f>IFERROR(IF(-SUM(Z$21:Z468)+Z$16&lt;0.000001,0,IF($C469&gt;='H-32A-WP06 - Debt Service'!W$25,'H-32A-WP06 - Debt Service'!W$28/12,0)),"-")</f>
        <v>0</v>
      </c>
      <c r="AA469" s="359">
        <f>IFERROR(IF(-SUM(AA$21:AA468)+AA$16&lt;0.000001,0,IF($C469&gt;='H-32A-WP06 - Debt Service'!Y$25,'H-32A-WP06 - Debt Service'!X$28/12,0)),"-")</f>
        <v>0</v>
      </c>
      <c r="AB469" s="359">
        <f>IFERROR(IF(-SUM(AB$21:AB468)+AB$16&lt;0.000001,0,IF($C469&gt;='H-32A-WP06 - Debt Service'!Y$25,'H-32A-WP06 - Debt Service'!Y$28/12,0)),"-")</f>
        <v>0</v>
      </c>
      <c r="AC469" s="359">
        <f>IFERROR(IF(-SUM(AC$21:AC468)+AC$16&lt;0.000001,0,IF($C469&gt;='H-32A-WP06 - Debt Service'!Z$25,'H-32A-WP06 - Debt Service'!Z$28/12,0)),"-")</f>
        <v>0</v>
      </c>
      <c r="AD469" s="359">
        <f>IFERROR(IF(-SUM(AD$21:AD468)+AD$16&lt;0.000001,0,IF($C469&gt;='H-32A-WP06 - Debt Service'!AB$25,'H-32A-WP06 - Debt Service'!AA$28/12,0)),"-")</f>
        <v>0</v>
      </c>
      <c r="AE469" s="359">
        <f>IFERROR(IF(-SUM(AE$21:AE468)+AE$16&lt;0.000001,0,IF($C469&gt;='H-32A-WP06 - Debt Service'!AC$25,'H-32A-WP06 - Debt Service'!AB$28/12,0)),"-")</f>
        <v>0</v>
      </c>
      <c r="AF469" s="359">
        <f>IFERROR(IF(-SUM(AF$21:AF468)+AF$16&lt;0.000001,0,IF($C469&gt;='H-32A-WP06 - Debt Service'!AD$25,'H-32A-WP06 - Debt Service'!AC$28/12,0)),"-")</f>
        <v>0</v>
      </c>
    </row>
    <row r="470" spans="2:32">
      <c r="B470" s="351">
        <f t="shared" ref="B470:B533" si="29">YEAR(C470)</f>
        <v>2056</v>
      </c>
      <c r="C470" s="368">
        <f t="shared" si="27"/>
        <v>57132</v>
      </c>
      <c r="D470" s="368"/>
      <c r="E470" s="359">
        <f>IFERROR(IF(-SUM(E$33:E469)+E$16&lt;0.000001,0,IF($C470&gt;='H-32A-WP06 - Debt Service'!C$25,'H-32A-WP06 - Debt Service'!C$28/12,0)),"-")</f>
        <v>0</v>
      </c>
      <c r="F470" s="359">
        <f>IFERROR(IF(-SUM(F$33:F469)+F$16&lt;0.000001,0,IF($C470&gt;='H-32A-WP06 - Debt Service'!D$25,'H-32A-WP06 - Debt Service'!D$28/12,0)),"-")</f>
        <v>0</v>
      </c>
      <c r="G470" s="359">
        <f>IFERROR(IF(-SUM(G$33:G469)+G$16&lt;0.000001,0,IF($C470&gt;='H-32A-WP06 - Debt Service'!E$25,'H-32A-WP06 - Debt Service'!E$28/12,0)),"-")</f>
        <v>0</v>
      </c>
      <c r="H470" s="359">
        <f>IFERROR(IF(-SUM(H$21:H469)+H$16&lt;0.000001,0,IF($C470&gt;='H-32A-WP06 - Debt Service'!F$25,'H-32A-WP06 - Debt Service'!F$28/12,0)),"-")</f>
        <v>0</v>
      </c>
      <c r="I470" s="359">
        <f>IFERROR(IF(-SUM(I$21:I469)+I$16&lt;0.000001,0,IF($C470&gt;='H-32A-WP06 - Debt Service'!G$25,'H-32A-WP06 - Debt Service'!G$28/12,0)),"-")</f>
        <v>0</v>
      </c>
      <c r="J470" s="359">
        <f>IFERROR(IF(-SUM(J$21:J469)+J$16&lt;0.000001,0,IF($C470&gt;='H-32A-WP06 - Debt Service'!H$25,'H-32A-WP06 - Debt Service'!H$28/12,0)),"-")</f>
        <v>0</v>
      </c>
      <c r="K470" s="359">
        <f>IFERROR(IF(-SUM(K$21:K469)+K$16&lt;0.000001,0,IF($C470&gt;='H-32A-WP06 - Debt Service'!I$25,'H-32A-WP06 - Debt Service'!I$28/12,0)),"-")</f>
        <v>0</v>
      </c>
      <c r="L470" s="359">
        <f>IFERROR(IF(-SUM(L$21:L469)+L$16&lt;0.000001,0,IF($C470&gt;='H-32A-WP06 - Debt Service'!J$25,'H-32A-WP06 - Debt Service'!J$28/12,0)),"-")</f>
        <v>0</v>
      </c>
      <c r="M470" s="359">
        <f>IFERROR(IF(-SUM(M$21:M469)+M$16&lt;0.000001,0,IF($C470&gt;='H-32A-WP06 - Debt Service'!K$25,'H-32A-WP06 - Debt Service'!K$28/12,0)),"-")</f>
        <v>0</v>
      </c>
      <c r="N470" s="359">
        <f>IFERROR(IF(-SUM(N$21:N469)+N$16&lt;0.000001,0,IF($C470&gt;='H-32A-WP06 - Debt Service'!L$25,'H-32A-WP06 - Debt Service'!L$28/12,0)),"-")</f>
        <v>0</v>
      </c>
      <c r="O470" s="359">
        <f>IFERROR(IF(-SUM(O$21:O469)+O$16&lt;0.000001,0,IF($C470&gt;='H-32A-WP06 - Debt Service'!M$25,'H-32A-WP06 - Debt Service'!M$28/12,0)),"-")</f>
        <v>0</v>
      </c>
      <c r="P470" s="359">
        <f>IFERROR(IF(-SUM(P$21:P469)+P$16&lt;0.000001,0,IF($C470&gt;='H-32A-WP06 - Debt Service'!N$25,'H-32A-WP06 - Debt Service'!N$28/12,0)),"-")</f>
        <v>0</v>
      </c>
      <c r="Q470" s="449"/>
      <c r="R470" s="351">
        <f t="shared" ref="R470:R533" si="30">YEAR(S470)</f>
        <v>2056</v>
      </c>
      <c r="S470" s="368">
        <f t="shared" si="28"/>
        <v>57132</v>
      </c>
      <c r="T470" s="368"/>
      <c r="U470" s="359">
        <f>IFERROR(IF(-SUM(U$33:U469)+U$16&lt;0.000001,0,IF($C470&gt;='H-32A-WP06 - Debt Service'!R$25,'H-32A-WP06 - Debt Service'!R$28/12,0)),"-")</f>
        <v>0</v>
      </c>
      <c r="V470" s="359">
        <f>IFERROR(IF(-SUM(V$21:V469)+V$16&lt;0.000001,0,IF($C470&gt;='H-32A-WP06 - Debt Service'!S$25,'H-32A-WP06 - Debt Service'!S$28/12,0)),"-")</f>
        <v>0</v>
      </c>
      <c r="W470" s="359">
        <f>IFERROR(IF(-SUM(W$21:W469)+W$16&lt;0.000001,0,IF($C470&gt;='H-32A-WP06 - Debt Service'!T$25,'H-32A-WP06 - Debt Service'!T$28/12,0)),"-")</f>
        <v>0</v>
      </c>
      <c r="X470" s="359">
        <f>IFERROR(IF(-SUM(X$21:X469)+X$16&lt;0.000001,0,IF($C470&gt;='H-32A-WP06 - Debt Service'!U$25,'H-32A-WP06 - Debt Service'!U$28/12,0)),"-")</f>
        <v>0</v>
      </c>
      <c r="Y470" s="359">
        <f>IFERROR(IF(-SUM(Y$21:Y469)+Y$16&lt;0.000001,0,IF($C470&gt;='H-32A-WP06 - Debt Service'!W$25,'H-32A-WP06 - Debt Service'!V$28/12,0)),"-")</f>
        <v>0</v>
      </c>
      <c r="Z470" s="359">
        <f>IFERROR(IF(-SUM(Z$21:Z469)+Z$16&lt;0.000001,0,IF($C470&gt;='H-32A-WP06 - Debt Service'!W$25,'H-32A-WP06 - Debt Service'!W$28/12,0)),"-")</f>
        <v>0</v>
      </c>
      <c r="AA470" s="359">
        <f>IFERROR(IF(-SUM(AA$21:AA469)+AA$16&lt;0.000001,0,IF($C470&gt;='H-32A-WP06 - Debt Service'!Y$25,'H-32A-WP06 - Debt Service'!X$28/12,0)),"-")</f>
        <v>0</v>
      </c>
      <c r="AB470" s="359">
        <f>IFERROR(IF(-SUM(AB$21:AB469)+AB$16&lt;0.000001,0,IF($C470&gt;='H-32A-WP06 - Debt Service'!Y$25,'H-32A-WP06 - Debt Service'!Y$28/12,0)),"-")</f>
        <v>0</v>
      </c>
      <c r="AC470" s="359">
        <f>IFERROR(IF(-SUM(AC$21:AC469)+AC$16&lt;0.000001,0,IF($C470&gt;='H-32A-WP06 - Debt Service'!Z$25,'H-32A-WP06 - Debt Service'!Z$28/12,0)),"-")</f>
        <v>0</v>
      </c>
      <c r="AD470" s="359">
        <f>IFERROR(IF(-SUM(AD$21:AD469)+AD$16&lt;0.000001,0,IF($C470&gt;='H-32A-WP06 - Debt Service'!AB$25,'H-32A-WP06 - Debt Service'!AA$28/12,0)),"-")</f>
        <v>0</v>
      </c>
      <c r="AE470" s="359">
        <f>IFERROR(IF(-SUM(AE$21:AE469)+AE$16&lt;0.000001,0,IF($C470&gt;='H-32A-WP06 - Debt Service'!AC$25,'H-32A-WP06 - Debt Service'!AB$28/12,0)),"-")</f>
        <v>0</v>
      </c>
      <c r="AF470" s="359">
        <f>IFERROR(IF(-SUM(AF$21:AF469)+AF$16&lt;0.000001,0,IF($C470&gt;='H-32A-WP06 - Debt Service'!AD$25,'H-32A-WP06 - Debt Service'!AC$28/12,0)),"-")</f>
        <v>0</v>
      </c>
    </row>
    <row r="471" spans="2:32">
      <c r="B471" s="351">
        <f t="shared" si="29"/>
        <v>2056</v>
      </c>
      <c r="C471" s="368">
        <f t="shared" ref="C471:C534" si="31">EOMONTH(C470,0)+1</f>
        <v>57162</v>
      </c>
      <c r="D471" s="368"/>
      <c r="E471" s="359">
        <f>IFERROR(IF(-SUM(E$33:E470)+E$16&lt;0.000001,0,IF($C471&gt;='H-32A-WP06 - Debt Service'!C$25,'H-32A-WP06 - Debt Service'!C$28/12,0)),"-")</f>
        <v>0</v>
      </c>
      <c r="F471" s="359">
        <f>IFERROR(IF(-SUM(F$33:F470)+F$16&lt;0.000001,0,IF($C471&gt;='H-32A-WP06 - Debt Service'!D$25,'H-32A-WP06 - Debt Service'!D$28/12,0)),"-")</f>
        <v>0</v>
      </c>
      <c r="G471" s="359">
        <f>IFERROR(IF(-SUM(G$33:G470)+G$16&lt;0.000001,0,IF($C471&gt;='H-32A-WP06 - Debt Service'!E$25,'H-32A-WP06 - Debt Service'!E$28/12,0)),"-")</f>
        <v>0</v>
      </c>
      <c r="H471" s="359">
        <f>IFERROR(IF(-SUM(H$21:H470)+H$16&lt;0.000001,0,IF($C471&gt;='H-32A-WP06 - Debt Service'!F$25,'H-32A-WP06 - Debt Service'!F$28/12,0)),"-")</f>
        <v>0</v>
      </c>
      <c r="I471" s="359">
        <f>IFERROR(IF(-SUM(I$21:I470)+I$16&lt;0.000001,0,IF($C471&gt;='H-32A-WP06 - Debt Service'!G$25,'H-32A-WP06 - Debt Service'!G$28/12,0)),"-")</f>
        <v>0</v>
      </c>
      <c r="J471" s="359">
        <f>IFERROR(IF(-SUM(J$21:J470)+J$16&lt;0.000001,0,IF($C471&gt;='H-32A-WP06 - Debt Service'!H$25,'H-32A-WP06 - Debt Service'!H$28/12,0)),"-")</f>
        <v>0</v>
      </c>
      <c r="K471" s="359">
        <f>IFERROR(IF(-SUM(K$21:K470)+K$16&lt;0.000001,0,IF($C471&gt;='H-32A-WP06 - Debt Service'!I$25,'H-32A-WP06 - Debt Service'!I$28/12,0)),"-")</f>
        <v>0</v>
      </c>
      <c r="L471" s="359">
        <f>IFERROR(IF(-SUM(L$21:L470)+L$16&lt;0.000001,0,IF($C471&gt;='H-32A-WP06 - Debt Service'!J$25,'H-32A-WP06 - Debt Service'!J$28/12,0)),"-")</f>
        <v>0</v>
      </c>
      <c r="M471" s="359">
        <f>IFERROR(IF(-SUM(M$21:M470)+M$16&lt;0.000001,0,IF($C471&gt;='H-32A-WP06 - Debt Service'!K$25,'H-32A-WP06 - Debt Service'!K$28/12,0)),"-")</f>
        <v>0</v>
      </c>
      <c r="N471" s="359">
        <f>IFERROR(IF(-SUM(N$21:N470)+N$16&lt;0.000001,0,IF($C471&gt;='H-32A-WP06 - Debt Service'!L$25,'H-32A-WP06 - Debt Service'!L$28/12,0)),"-")</f>
        <v>0</v>
      </c>
      <c r="O471" s="359">
        <f>IFERROR(IF(-SUM(O$21:O470)+O$16&lt;0.000001,0,IF($C471&gt;='H-32A-WP06 - Debt Service'!M$25,'H-32A-WP06 - Debt Service'!M$28/12,0)),"-")</f>
        <v>0</v>
      </c>
      <c r="P471" s="359">
        <f>IFERROR(IF(-SUM(P$21:P470)+P$16&lt;0.000001,0,IF($C471&gt;='H-32A-WP06 - Debt Service'!N$25,'H-32A-WP06 - Debt Service'!N$28/12,0)),"-")</f>
        <v>0</v>
      </c>
      <c r="Q471" s="449"/>
      <c r="R471" s="351">
        <f t="shared" si="30"/>
        <v>2056</v>
      </c>
      <c r="S471" s="368">
        <f t="shared" ref="S471:S534" si="32">EOMONTH(S470,0)+1</f>
        <v>57162</v>
      </c>
      <c r="T471" s="368"/>
      <c r="U471" s="359">
        <f>IFERROR(IF(-SUM(U$33:U470)+U$16&lt;0.000001,0,IF($C471&gt;='H-32A-WP06 - Debt Service'!R$25,'H-32A-WP06 - Debt Service'!R$28/12,0)),"-")</f>
        <v>0</v>
      </c>
      <c r="V471" s="359">
        <f>IFERROR(IF(-SUM(V$21:V470)+V$16&lt;0.000001,0,IF($C471&gt;='H-32A-WP06 - Debt Service'!S$25,'H-32A-WP06 - Debt Service'!S$28/12,0)),"-")</f>
        <v>0</v>
      </c>
      <c r="W471" s="359">
        <f>IFERROR(IF(-SUM(W$21:W470)+W$16&lt;0.000001,0,IF($C471&gt;='H-32A-WP06 - Debt Service'!T$25,'H-32A-WP06 - Debt Service'!T$28/12,0)),"-")</f>
        <v>0</v>
      </c>
      <c r="X471" s="359">
        <f>IFERROR(IF(-SUM(X$21:X470)+X$16&lt;0.000001,0,IF($C471&gt;='H-32A-WP06 - Debt Service'!U$25,'H-32A-WP06 - Debt Service'!U$28/12,0)),"-")</f>
        <v>0</v>
      </c>
      <c r="Y471" s="359">
        <f>IFERROR(IF(-SUM(Y$21:Y470)+Y$16&lt;0.000001,0,IF($C471&gt;='H-32A-WP06 - Debt Service'!W$25,'H-32A-WP06 - Debt Service'!V$28/12,0)),"-")</f>
        <v>0</v>
      </c>
      <c r="Z471" s="359">
        <f>IFERROR(IF(-SUM(Z$21:Z470)+Z$16&lt;0.000001,0,IF($C471&gt;='H-32A-WP06 - Debt Service'!W$25,'H-32A-WP06 - Debt Service'!W$28/12,0)),"-")</f>
        <v>0</v>
      </c>
      <c r="AA471" s="359">
        <f>IFERROR(IF(-SUM(AA$21:AA470)+AA$16&lt;0.000001,0,IF($C471&gt;='H-32A-WP06 - Debt Service'!Y$25,'H-32A-WP06 - Debt Service'!X$28/12,0)),"-")</f>
        <v>0</v>
      </c>
      <c r="AB471" s="359">
        <f>IFERROR(IF(-SUM(AB$21:AB470)+AB$16&lt;0.000001,0,IF($C471&gt;='H-32A-WP06 - Debt Service'!Y$25,'H-32A-WP06 - Debt Service'!Y$28/12,0)),"-")</f>
        <v>0</v>
      </c>
      <c r="AC471" s="359">
        <f>IFERROR(IF(-SUM(AC$21:AC470)+AC$16&lt;0.000001,0,IF($C471&gt;='H-32A-WP06 - Debt Service'!Z$25,'H-32A-WP06 - Debt Service'!Z$28/12,0)),"-")</f>
        <v>0</v>
      </c>
      <c r="AD471" s="359">
        <f>IFERROR(IF(-SUM(AD$21:AD470)+AD$16&lt;0.000001,0,IF($C471&gt;='H-32A-WP06 - Debt Service'!AB$25,'H-32A-WP06 - Debt Service'!AA$28/12,0)),"-")</f>
        <v>0</v>
      </c>
      <c r="AE471" s="359">
        <f>IFERROR(IF(-SUM(AE$21:AE470)+AE$16&lt;0.000001,0,IF($C471&gt;='H-32A-WP06 - Debt Service'!AC$25,'H-32A-WP06 - Debt Service'!AB$28/12,0)),"-")</f>
        <v>0</v>
      </c>
      <c r="AF471" s="359">
        <f>IFERROR(IF(-SUM(AF$21:AF470)+AF$16&lt;0.000001,0,IF($C471&gt;='H-32A-WP06 - Debt Service'!AD$25,'H-32A-WP06 - Debt Service'!AC$28/12,0)),"-")</f>
        <v>0</v>
      </c>
    </row>
    <row r="472" spans="2:32">
      <c r="B472" s="351">
        <f t="shared" si="29"/>
        <v>2056</v>
      </c>
      <c r="C472" s="368">
        <f t="shared" si="31"/>
        <v>57193</v>
      </c>
      <c r="D472" s="368"/>
      <c r="E472" s="359">
        <f>IFERROR(IF(-SUM(E$33:E471)+E$16&lt;0.000001,0,IF($C472&gt;='H-32A-WP06 - Debt Service'!C$25,'H-32A-WP06 - Debt Service'!C$28/12,0)),"-")</f>
        <v>0</v>
      </c>
      <c r="F472" s="359">
        <f>IFERROR(IF(-SUM(F$33:F471)+F$16&lt;0.000001,0,IF($C472&gt;='H-32A-WP06 - Debt Service'!D$25,'H-32A-WP06 - Debt Service'!D$28/12,0)),"-")</f>
        <v>0</v>
      </c>
      <c r="G472" s="359">
        <f>IFERROR(IF(-SUM(G$33:G471)+G$16&lt;0.000001,0,IF($C472&gt;='H-32A-WP06 - Debt Service'!E$25,'H-32A-WP06 - Debt Service'!E$28/12,0)),"-")</f>
        <v>0</v>
      </c>
      <c r="H472" s="359">
        <f>IFERROR(IF(-SUM(H$21:H471)+H$16&lt;0.000001,0,IF($C472&gt;='H-32A-WP06 - Debt Service'!F$25,'H-32A-WP06 - Debt Service'!F$28/12,0)),"-")</f>
        <v>0</v>
      </c>
      <c r="I472" s="359">
        <f>IFERROR(IF(-SUM(I$21:I471)+I$16&lt;0.000001,0,IF($C472&gt;='H-32A-WP06 - Debt Service'!G$25,'H-32A-WP06 - Debt Service'!G$28/12,0)),"-")</f>
        <v>0</v>
      </c>
      <c r="J472" s="359">
        <f>IFERROR(IF(-SUM(J$21:J471)+J$16&lt;0.000001,0,IF($C472&gt;='H-32A-WP06 - Debt Service'!H$25,'H-32A-WP06 - Debt Service'!H$28/12,0)),"-")</f>
        <v>0</v>
      </c>
      <c r="K472" s="359">
        <f>IFERROR(IF(-SUM(K$21:K471)+K$16&lt;0.000001,0,IF($C472&gt;='H-32A-WP06 - Debt Service'!I$25,'H-32A-WP06 - Debt Service'!I$28/12,0)),"-")</f>
        <v>0</v>
      </c>
      <c r="L472" s="359">
        <f>IFERROR(IF(-SUM(L$21:L471)+L$16&lt;0.000001,0,IF($C472&gt;='H-32A-WP06 - Debt Service'!J$25,'H-32A-WP06 - Debt Service'!J$28/12,0)),"-")</f>
        <v>0</v>
      </c>
      <c r="M472" s="359">
        <f>IFERROR(IF(-SUM(M$21:M471)+M$16&lt;0.000001,0,IF($C472&gt;='H-32A-WP06 - Debt Service'!K$25,'H-32A-WP06 - Debt Service'!K$28/12,0)),"-")</f>
        <v>0</v>
      </c>
      <c r="N472" s="359">
        <f>IFERROR(IF(-SUM(N$21:N471)+N$16&lt;0.000001,0,IF($C472&gt;='H-32A-WP06 - Debt Service'!L$25,'H-32A-WP06 - Debt Service'!L$28/12,0)),"-")</f>
        <v>0</v>
      </c>
      <c r="O472" s="359">
        <f>IFERROR(IF(-SUM(O$21:O471)+O$16&lt;0.000001,0,IF($C472&gt;='H-32A-WP06 - Debt Service'!M$25,'H-32A-WP06 - Debt Service'!M$28/12,0)),"-")</f>
        <v>0</v>
      </c>
      <c r="P472" s="359">
        <f>IFERROR(IF(-SUM(P$21:P471)+P$16&lt;0.000001,0,IF($C472&gt;='H-32A-WP06 - Debt Service'!N$25,'H-32A-WP06 - Debt Service'!N$28/12,0)),"-")</f>
        <v>0</v>
      </c>
      <c r="Q472" s="449"/>
      <c r="R472" s="351">
        <f t="shared" si="30"/>
        <v>2056</v>
      </c>
      <c r="S472" s="368">
        <f t="shared" si="32"/>
        <v>57193</v>
      </c>
      <c r="T472" s="368"/>
      <c r="U472" s="359">
        <f>IFERROR(IF(-SUM(U$33:U471)+U$16&lt;0.000001,0,IF($C472&gt;='H-32A-WP06 - Debt Service'!R$25,'H-32A-WP06 - Debt Service'!R$28/12,0)),"-")</f>
        <v>0</v>
      </c>
      <c r="V472" s="359">
        <f>IFERROR(IF(-SUM(V$21:V471)+V$16&lt;0.000001,0,IF($C472&gt;='H-32A-WP06 - Debt Service'!S$25,'H-32A-WP06 - Debt Service'!S$28/12,0)),"-")</f>
        <v>0</v>
      </c>
      <c r="W472" s="359">
        <f>IFERROR(IF(-SUM(W$21:W471)+W$16&lt;0.000001,0,IF($C472&gt;='H-32A-WP06 - Debt Service'!T$25,'H-32A-WP06 - Debt Service'!T$28/12,0)),"-")</f>
        <v>0</v>
      </c>
      <c r="X472" s="359">
        <f>IFERROR(IF(-SUM(X$21:X471)+X$16&lt;0.000001,0,IF($C472&gt;='H-32A-WP06 - Debt Service'!U$25,'H-32A-WP06 - Debt Service'!U$28/12,0)),"-")</f>
        <v>0</v>
      </c>
      <c r="Y472" s="359">
        <f>IFERROR(IF(-SUM(Y$21:Y471)+Y$16&lt;0.000001,0,IF($C472&gt;='H-32A-WP06 - Debt Service'!W$25,'H-32A-WP06 - Debt Service'!V$28/12,0)),"-")</f>
        <v>0</v>
      </c>
      <c r="Z472" s="359">
        <f>IFERROR(IF(-SUM(Z$21:Z471)+Z$16&lt;0.000001,0,IF($C472&gt;='H-32A-WP06 - Debt Service'!W$25,'H-32A-WP06 - Debt Service'!W$28/12,0)),"-")</f>
        <v>0</v>
      </c>
      <c r="AA472" s="359">
        <f>IFERROR(IF(-SUM(AA$21:AA471)+AA$16&lt;0.000001,0,IF($C472&gt;='H-32A-WP06 - Debt Service'!Y$25,'H-32A-WP06 - Debt Service'!X$28/12,0)),"-")</f>
        <v>0</v>
      </c>
      <c r="AB472" s="359">
        <f>IFERROR(IF(-SUM(AB$21:AB471)+AB$16&lt;0.000001,0,IF($C472&gt;='H-32A-WP06 - Debt Service'!Y$25,'H-32A-WP06 - Debt Service'!Y$28/12,0)),"-")</f>
        <v>0</v>
      </c>
      <c r="AC472" s="359">
        <f>IFERROR(IF(-SUM(AC$21:AC471)+AC$16&lt;0.000001,0,IF($C472&gt;='H-32A-WP06 - Debt Service'!Z$25,'H-32A-WP06 - Debt Service'!Z$28/12,0)),"-")</f>
        <v>0</v>
      </c>
      <c r="AD472" s="359">
        <f>IFERROR(IF(-SUM(AD$21:AD471)+AD$16&lt;0.000001,0,IF($C472&gt;='H-32A-WP06 - Debt Service'!AB$25,'H-32A-WP06 - Debt Service'!AA$28/12,0)),"-")</f>
        <v>0</v>
      </c>
      <c r="AE472" s="359">
        <f>IFERROR(IF(-SUM(AE$21:AE471)+AE$16&lt;0.000001,0,IF($C472&gt;='H-32A-WP06 - Debt Service'!AC$25,'H-32A-WP06 - Debt Service'!AB$28/12,0)),"-")</f>
        <v>0</v>
      </c>
      <c r="AF472" s="359">
        <f>IFERROR(IF(-SUM(AF$21:AF471)+AF$16&lt;0.000001,0,IF($C472&gt;='H-32A-WP06 - Debt Service'!AD$25,'H-32A-WP06 - Debt Service'!AC$28/12,0)),"-")</f>
        <v>0</v>
      </c>
    </row>
    <row r="473" spans="2:32">
      <c r="B473" s="351">
        <f t="shared" si="29"/>
        <v>2056</v>
      </c>
      <c r="C473" s="368">
        <f t="shared" si="31"/>
        <v>57224</v>
      </c>
      <c r="D473" s="368"/>
      <c r="E473" s="359">
        <f>IFERROR(IF(-SUM(E$33:E472)+E$16&lt;0.000001,0,IF($C473&gt;='H-32A-WP06 - Debt Service'!C$25,'H-32A-WP06 - Debt Service'!C$28/12,0)),"-")</f>
        <v>0</v>
      </c>
      <c r="F473" s="359">
        <f>IFERROR(IF(-SUM(F$33:F472)+F$16&lt;0.000001,0,IF($C473&gt;='H-32A-WP06 - Debt Service'!D$25,'H-32A-WP06 - Debt Service'!D$28/12,0)),"-")</f>
        <v>0</v>
      </c>
      <c r="G473" s="359">
        <f>IFERROR(IF(-SUM(G$33:G472)+G$16&lt;0.000001,0,IF($C473&gt;='H-32A-WP06 - Debt Service'!E$25,'H-32A-WP06 - Debt Service'!E$28/12,0)),"-")</f>
        <v>0</v>
      </c>
      <c r="H473" s="359">
        <f>IFERROR(IF(-SUM(H$21:H472)+H$16&lt;0.000001,0,IF($C473&gt;='H-32A-WP06 - Debt Service'!F$25,'H-32A-WP06 - Debt Service'!F$28/12,0)),"-")</f>
        <v>0</v>
      </c>
      <c r="I473" s="359">
        <f>IFERROR(IF(-SUM(I$21:I472)+I$16&lt;0.000001,0,IF($C473&gt;='H-32A-WP06 - Debt Service'!G$25,'H-32A-WP06 - Debt Service'!G$28/12,0)),"-")</f>
        <v>0</v>
      </c>
      <c r="J473" s="359">
        <f>IFERROR(IF(-SUM(J$21:J472)+J$16&lt;0.000001,0,IF($C473&gt;='H-32A-WP06 - Debt Service'!H$25,'H-32A-WP06 - Debt Service'!H$28/12,0)),"-")</f>
        <v>0</v>
      </c>
      <c r="K473" s="359">
        <f>IFERROR(IF(-SUM(K$21:K472)+K$16&lt;0.000001,0,IF($C473&gt;='H-32A-WP06 - Debt Service'!I$25,'H-32A-WP06 - Debt Service'!I$28/12,0)),"-")</f>
        <v>0</v>
      </c>
      <c r="L473" s="359">
        <f>IFERROR(IF(-SUM(L$21:L472)+L$16&lt;0.000001,0,IF($C473&gt;='H-32A-WP06 - Debt Service'!J$25,'H-32A-WP06 - Debt Service'!J$28/12,0)),"-")</f>
        <v>0</v>
      </c>
      <c r="M473" s="359">
        <f>IFERROR(IF(-SUM(M$21:M472)+M$16&lt;0.000001,0,IF($C473&gt;='H-32A-WP06 - Debt Service'!K$25,'H-32A-WP06 - Debt Service'!K$28/12,0)),"-")</f>
        <v>0</v>
      </c>
      <c r="N473" s="359">
        <f>IFERROR(IF(-SUM(N$21:N472)+N$16&lt;0.000001,0,IF($C473&gt;='H-32A-WP06 - Debt Service'!L$25,'H-32A-WP06 - Debt Service'!L$28/12,0)),"-")</f>
        <v>0</v>
      </c>
      <c r="O473" s="359">
        <f>IFERROR(IF(-SUM(O$21:O472)+O$16&lt;0.000001,0,IF($C473&gt;='H-32A-WP06 - Debt Service'!M$25,'H-32A-WP06 - Debt Service'!M$28/12,0)),"-")</f>
        <v>0</v>
      </c>
      <c r="P473" s="359">
        <f>IFERROR(IF(-SUM(P$21:P472)+P$16&lt;0.000001,0,IF($C473&gt;='H-32A-WP06 - Debt Service'!N$25,'H-32A-WP06 - Debt Service'!N$28/12,0)),"-")</f>
        <v>0</v>
      </c>
      <c r="Q473" s="449"/>
      <c r="R473" s="351">
        <f t="shared" si="30"/>
        <v>2056</v>
      </c>
      <c r="S473" s="368">
        <f t="shared" si="32"/>
        <v>57224</v>
      </c>
      <c r="T473" s="368"/>
      <c r="U473" s="359">
        <f>IFERROR(IF(-SUM(U$33:U472)+U$16&lt;0.000001,0,IF($C473&gt;='H-32A-WP06 - Debt Service'!R$25,'H-32A-WP06 - Debt Service'!R$28/12,0)),"-")</f>
        <v>0</v>
      </c>
      <c r="V473" s="359">
        <f>IFERROR(IF(-SUM(V$21:V472)+V$16&lt;0.000001,0,IF($C473&gt;='H-32A-WP06 - Debt Service'!S$25,'H-32A-WP06 - Debt Service'!S$28/12,0)),"-")</f>
        <v>0</v>
      </c>
      <c r="W473" s="359">
        <f>IFERROR(IF(-SUM(W$21:W472)+W$16&lt;0.000001,0,IF($C473&gt;='H-32A-WP06 - Debt Service'!T$25,'H-32A-WP06 - Debt Service'!T$28/12,0)),"-")</f>
        <v>0</v>
      </c>
      <c r="X473" s="359">
        <f>IFERROR(IF(-SUM(X$21:X472)+X$16&lt;0.000001,0,IF($C473&gt;='H-32A-WP06 - Debt Service'!U$25,'H-32A-WP06 - Debt Service'!U$28/12,0)),"-")</f>
        <v>0</v>
      </c>
      <c r="Y473" s="359">
        <f>IFERROR(IF(-SUM(Y$21:Y472)+Y$16&lt;0.000001,0,IF($C473&gt;='H-32A-WP06 - Debt Service'!W$25,'H-32A-WP06 - Debt Service'!V$28/12,0)),"-")</f>
        <v>0</v>
      </c>
      <c r="Z473" s="359">
        <f>IFERROR(IF(-SUM(Z$21:Z472)+Z$16&lt;0.000001,0,IF($C473&gt;='H-32A-WP06 - Debt Service'!W$25,'H-32A-WP06 - Debt Service'!W$28/12,0)),"-")</f>
        <v>0</v>
      </c>
      <c r="AA473" s="359">
        <f>IFERROR(IF(-SUM(AA$21:AA472)+AA$16&lt;0.000001,0,IF($C473&gt;='H-32A-WP06 - Debt Service'!Y$25,'H-32A-WP06 - Debt Service'!X$28/12,0)),"-")</f>
        <v>0</v>
      </c>
      <c r="AB473" s="359">
        <f>IFERROR(IF(-SUM(AB$21:AB472)+AB$16&lt;0.000001,0,IF($C473&gt;='H-32A-WP06 - Debt Service'!Y$25,'H-32A-WP06 - Debt Service'!Y$28/12,0)),"-")</f>
        <v>0</v>
      </c>
      <c r="AC473" s="359">
        <f>IFERROR(IF(-SUM(AC$21:AC472)+AC$16&lt;0.000001,0,IF($C473&gt;='H-32A-WP06 - Debt Service'!Z$25,'H-32A-WP06 - Debt Service'!Z$28/12,0)),"-")</f>
        <v>0</v>
      </c>
      <c r="AD473" s="359">
        <f>IFERROR(IF(-SUM(AD$21:AD472)+AD$16&lt;0.000001,0,IF($C473&gt;='H-32A-WP06 - Debt Service'!AB$25,'H-32A-WP06 - Debt Service'!AA$28/12,0)),"-")</f>
        <v>0</v>
      </c>
      <c r="AE473" s="359">
        <f>IFERROR(IF(-SUM(AE$21:AE472)+AE$16&lt;0.000001,0,IF($C473&gt;='H-32A-WP06 - Debt Service'!AC$25,'H-32A-WP06 - Debt Service'!AB$28/12,0)),"-")</f>
        <v>0</v>
      </c>
      <c r="AF473" s="359">
        <f>IFERROR(IF(-SUM(AF$21:AF472)+AF$16&lt;0.000001,0,IF($C473&gt;='H-32A-WP06 - Debt Service'!AD$25,'H-32A-WP06 - Debt Service'!AC$28/12,0)),"-")</f>
        <v>0</v>
      </c>
    </row>
    <row r="474" spans="2:32">
      <c r="B474" s="351">
        <f t="shared" si="29"/>
        <v>2056</v>
      </c>
      <c r="C474" s="368">
        <f t="shared" si="31"/>
        <v>57254</v>
      </c>
      <c r="D474" s="368"/>
      <c r="E474" s="359">
        <f>IFERROR(IF(-SUM(E$33:E473)+E$16&lt;0.000001,0,IF($C474&gt;='H-32A-WP06 - Debt Service'!C$25,'H-32A-WP06 - Debt Service'!C$28/12,0)),"-")</f>
        <v>0</v>
      </c>
      <c r="F474" s="359">
        <f>IFERROR(IF(-SUM(F$33:F473)+F$16&lt;0.000001,0,IF($C474&gt;='H-32A-WP06 - Debt Service'!D$25,'H-32A-WP06 - Debt Service'!D$28/12,0)),"-")</f>
        <v>0</v>
      </c>
      <c r="G474" s="359">
        <f>IFERROR(IF(-SUM(G$33:G473)+G$16&lt;0.000001,0,IF($C474&gt;='H-32A-WP06 - Debt Service'!E$25,'H-32A-WP06 - Debt Service'!E$28/12,0)),"-")</f>
        <v>0</v>
      </c>
      <c r="H474" s="359">
        <f>IFERROR(IF(-SUM(H$21:H473)+H$16&lt;0.000001,0,IF($C474&gt;='H-32A-WP06 - Debt Service'!F$25,'H-32A-WP06 - Debt Service'!F$28/12,0)),"-")</f>
        <v>0</v>
      </c>
      <c r="I474" s="359">
        <f>IFERROR(IF(-SUM(I$21:I473)+I$16&lt;0.000001,0,IF($C474&gt;='H-32A-WP06 - Debt Service'!G$25,'H-32A-WP06 - Debt Service'!G$28/12,0)),"-")</f>
        <v>0</v>
      </c>
      <c r="J474" s="359">
        <f>IFERROR(IF(-SUM(J$21:J473)+J$16&lt;0.000001,0,IF($C474&gt;='H-32A-WP06 - Debt Service'!H$25,'H-32A-WP06 - Debt Service'!H$28/12,0)),"-")</f>
        <v>0</v>
      </c>
      <c r="K474" s="359">
        <f>IFERROR(IF(-SUM(K$21:K473)+K$16&lt;0.000001,0,IF($C474&gt;='H-32A-WP06 - Debt Service'!I$25,'H-32A-WP06 - Debt Service'!I$28/12,0)),"-")</f>
        <v>0</v>
      </c>
      <c r="L474" s="359">
        <f>IFERROR(IF(-SUM(L$21:L473)+L$16&lt;0.000001,0,IF($C474&gt;='H-32A-WP06 - Debt Service'!J$25,'H-32A-WP06 - Debt Service'!J$28/12,0)),"-")</f>
        <v>0</v>
      </c>
      <c r="M474" s="359">
        <f>IFERROR(IF(-SUM(M$21:M473)+M$16&lt;0.000001,0,IF($C474&gt;='H-32A-WP06 - Debt Service'!K$25,'H-32A-WP06 - Debt Service'!K$28/12,0)),"-")</f>
        <v>0</v>
      </c>
      <c r="N474" s="359">
        <f>IFERROR(IF(-SUM(N$21:N473)+N$16&lt;0.000001,0,IF($C474&gt;='H-32A-WP06 - Debt Service'!L$25,'H-32A-WP06 - Debt Service'!L$28/12,0)),"-")</f>
        <v>0</v>
      </c>
      <c r="O474" s="359">
        <f>IFERROR(IF(-SUM(O$21:O473)+O$16&lt;0.000001,0,IF($C474&gt;='H-32A-WP06 - Debt Service'!M$25,'H-32A-WP06 - Debt Service'!M$28/12,0)),"-")</f>
        <v>0</v>
      </c>
      <c r="P474" s="359">
        <f>IFERROR(IF(-SUM(P$21:P473)+P$16&lt;0.000001,0,IF($C474&gt;='H-32A-WP06 - Debt Service'!N$25,'H-32A-WP06 - Debt Service'!N$28/12,0)),"-")</f>
        <v>0</v>
      </c>
      <c r="Q474" s="449"/>
      <c r="R474" s="351">
        <f t="shared" si="30"/>
        <v>2056</v>
      </c>
      <c r="S474" s="368">
        <f t="shared" si="32"/>
        <v>57254</v>
      </c>
      <c r="T474" s="368"/>
      <c r="U474" s="359">
        <f>IFERROR(IF(-SUM(U$33:U473)+U$16&lt;0.000001,0,IF($C474&gt;='H-32A-WP06 - Debt Service'!R$25,'H-32A-WP06 - Debt Service'!R$28/12,0)),"-")</f>
        <v>0</v>
      </c>
      <c r="V474" s="359">
        <f>IFERROR(IF(-SUM(V$21:V473)+V$16&lt;0.000001,0,IF($C474&gt;='H-32A-WP06 - Debt Service'!S$25,'H-32A-WP06 - Debt Service'!S$28/12,0)),"-")</f>
        <v>0</v>
      </c>
      <c r="W474" s="359">
        <f>IFERROR(IF(-SUM(W$21:W473)+W$16&lt;0.000001,0,IF($C474&gt;='H-32A-WP06 - Debt Service'!T$25,'H-32A-WP06 - Debt Service'!T$28/12,0)),"-")</f>
        <v>0</v>
      </c>
      <c r="X474" s="359">
        <f>IFERROR(IF(-SUM(X$21:X473)+X$16&lt;0.000001,0,IF($C474&gt;='H-32A-WP06 - Debt Service'!U$25,'H-32A-WP06 - Debt Service'!U$28/12,0)),"-")</f>
        <v>0</v>
      </c>
      <c r="Y474" s="359">
        <f>IFERROR(IF(-SUM(Y$21:Y473)+Y$16&lt;0.000001,0,IF($C474&gt;='H-32A-WP06 - Debt Service'!W$25,'H-32A-WP06 - Debt Service'!V$28/12,0)),"-")</f>
        <v>0</v>
      </c>
      <c r="Z474" s="359">
        <f>IFERROR(IF(-SUM(Z$21:Z473)+Z$16&lt;0.000001,0,IF($C474&gt;='H-32A-WP06 - Debt Service'!W$25,'H-32A-WP06 - Debt Service'!W$28/12,0)),"-")</f>
        <v>0</v>
      </c>
      <c r="AA474" s="359">
        <f>IFERROR(IF(-SUM(AA$21:AA473)+AA$16&lt;0.000001,0,IF($C474&gt;='H-32A-WP06 - Debt Service'!Y$25,'H-32A-WP06 - Debt Service'!X$28/12,0)),"-")</f>
        <v>0</v>
      </c>
      <c r="AB474" s="359">
        <f>IFERROR(IF(-SUM(AB$21:AB473)+AB$16&lt;0.000001,0,IF($C474&gt;='H-32A-WP06 - Debt Service'!Y$25,'H-32A-WP06 - Debt Service'!Y$28/12,0)),"-")</f>
        <v>0</v>
      </c>
      <c r="AC474" s="359">
        <f>IFERROR(IF(-SUM(AC$21:AC473)+AC$16&lt;0.000001,0,IF($C474&gt;='H-32A-WP06 - Debt Service'!Z$25,'H-32A-WP06 - Debt Service'!Z$28/12,0)),"-")</f>
        <v>0</v>
      </c>
      <c r="AD474" s="359">
        <f>IFERROR(IF(-SUM(AD$21:AD473)+AD$16&lt;0.000001,0,IF($C474&gt;='H-32A-WP06 - Debt Service'!AB$25,'H-32A-WP06 - Debt Service'!AA$28/12,0)),"-")</f>
        <v>0</v>
      </c>
      <c r="AE474" s="359">
        <f>IFERROR(IF(-SUM(AE$21:AE473)+AE$16&lt;0.000001,0,IF($C474&gt;='H-32A-WP06 - Debt Service'!AC$25,'H-32A-WP06 - Debt Service'!AB$28/12,0)),"-")</f>
        <v>0</v>
      </c>
      <c r="AF474" s="359">
        <f>IFERROR(IF(-SUM(AF$21:AF473)+AF$16&lt;0.000001,0,IF($C474&gt;='H-32A-WP06 - Debt Service'!AD$25,'H-32A-WP06 - Debt Service'!AC$28/12,0)),"-")</f>
        <v>0</v>
      </c>
    </row>
    <row r="475" spans="2:32">
      <c r="B475" s="351">
        <f t="shared" si="29"/>
        <v>2056</v>
      </c>
      <c r="C475" s="368">
        <f t="shared" si="31"/>
        <v>57285</v>
      </c>
      <c r="D475" s="368"/>
      <c r="E475" s="359">
        <f>IFERROR(IF(-SUM(E$33:E474)+E$16&lt;0.000001,0,IF($C475&gt;='H-32A-WP06 - Debt Service'!C$25,'H-32A-WP06 - Debt Service'!C$28/12,0)),"-")</f>
        <v>0</v>
      </c>
      <c r="F475" s="359">
        <f>IFERROR(IF(-SUM(F$33:F474)+F$16&lt;0.000001,0,IF($C475&gt;='H-32A-WP06 - Debt Service'!D$25,'H-32A-WP06 - Debt Service'!D$28/12,0)),"-")</f>
        <v>0</v>
      </c>
      <c r="G475" s="359">
        <f>IFERROR(IF(-SUM(G$33:G474)+G$16&lt;0.000001,0,IF($C475&gt;='H-32A-WP06 - Debt Service'!E$25,'H-32A-WP06 - Debt Service'!E$28/12,0)),"-")</f>
        <v>0</v>
      </c>
      <c r="H475" s="359">
        <f>IFERROR(IF(-SUM(H$21:H474)+H$16&lt;0.000001,0,IF($C475&gt;='H-32A-WP06 - Debt Service'!F$25,'H-32A-WP06 - Debt Service'!F$28/12,0)),"-")</f>
        <v>0</v>
      </c>
      <c r="I475" s="359">
        <f>IFERROR(IF(-SUM(I$21:I474)+I$16&lt;0.000001,0,IF($C475&gt;='H-32A-WP06 - Debt Service'!G$25,'H-32A-WP06 - Debt Service'!G$28/12,0)),"-")</f>
        <v>0</v>
      </c>
      <c r="J475" s="359">
        <f>IFERROR(IF(-SUM(J$21:J474)+J$16&lt;0.000001,0,IF($C475&gt;='H-32A-WP06 - Debt Service'!H$25,'H-32A-WP06 - Debt Service'!H$28/12,0)),"-")</f>
        <v>0</v>
      </c>
      <c r="K475" s="359">
        <f>IFERROR(IF(-SUM(K$21:K474)+K$16&lt;0.000001,0,IF($C475&gt;='H-32A-WP06 - Debt Service'!I$25,'H-32A-WP06 - Debt Service'!I$28/12,0)),"-")</f>
        <v>0</v>
      </c>
      <c r="L475" s="359">
        <f>IFERROR(IF(-SUM(L$21:L474)+L$16&lt;0.000001,0,IF($C475&gt;='H-32A-WP06 - Debt Service'!J$25,'H-32A-WP06 - Debt Service'!J$28/12,0)),"-")</f>
        <v>0</v>
      </c>
      <c r="M475" s="359">
        <f>IFERROR(IF(-SUM(M$21:M474)+M$16&lt;0.000001,0,IF($C475&gt;='H-32A-WP06 - Debt Service'!K$25,'H-32A-WP06 - Debt Service'!K$28/12,0)),"-")</f>
        <v>0</v>
      </c>
      <c r="N475" s="359">
        <f>IFERROR(IF(-SUM(N$21:N474)+N$16&lt;0.000001,0,IF($C475&gt;='H-32A-WP06 - Debt Service'!L$25,'H-32A-WP06 - Debt Service'!L$28/12,0)),"-")</f>
        <v>0</v>
      </c>
      <c r="O475" s="359">
        <f>IFERROR(IF(-SUM(O$21:O474)+O$16&lt;0.000001,0,IF($C475&gt;='H-32A-WP06 - Debt Service'!M$25,'H-32A-WP06 - Debt Service'!M$28/12,0)),"-")</f>
        <v>0</v>
      </c>
      <c r="P475" s="359">
        <f>IFERROR(IF(-SUM(P$21:P474)+P$16&lt;0.000001,0,IF($C475&gt;='H-32A-WP06 - Debt Service'!N$25,'H-32A-WP06 - Debt Service'!N$28/12,0)),"-")</f>
        <v>0</v>
      </c>
      <c r="Q475" s="449"/>
      <c r="R475" s="351">
        <f t="shared" si="30"/>
        <v>2056</v>
      </c>
      <c r="S475" s="368">
        <f t="shared" si="32"/>
        <v>57285</v>
      </c>
      <c r="T475" s="368"/>
      <c r="U475" s="359">
        <f>IFERROR(IF(-SUM(U$33:U474)+U$16&lt;0.000001,0,IF($C475&gt;='H-32A-WP06 - Debt Service'!R$25,'H-32A-WP06 - Debt Service'!R$28/12,0)),"-")</f>
        <v>0</v>
      </c>
      <c r="V475" s="359">
        <f>IFERROR(IF(-SUM(V$21:V474)+V$16&lt;0.000001,0,IF($C475&gt;='H-32A-WP06 - Debt Service'!S$25,'H-32A-WP06 - Debt Service'!S$28/12,0)),"-")</f>
        <v>0</v>
      </c>
      <c r="W475" s="359">
        <f>IFERROR(IF(-SUM(W$21:W474)+W$16&lt;0.000001,0,IF($C475&gt;='H-32A-WP06 - Debt Service'!T$25,'H-32A-WP06 - Debt Service'!T$28/12,0)),"-")</f>
        <v>0</v>
      </c>
      <c r="X475" s="359">
        <f>IFERROR(IF(-SUM(X$21:X474)+X$16&lt;0.000001,0,IF($C475&gt;='H-32A-WP06 - Debt Service'!U$25,'H-32A-WP06 - Debt Service'!U$28/12,0)),"-")</f>
        <v>0</v>
      </c>
      <c r="Y475" s="359">
        <f>IFERROR(IF(-SUM(Y$21:Y474)+Y$16&lt;0.000001,0,IF($C475&gt;='H-32A-WP06 - Debt Service'!W$25,'H-32A-WP06 - Debt Service'!V$28/12,0)),"-")</f>
        <v>0</v>
      </c>
      <c r="Z475" s="359">
        <f>IFERROR(IF(-SUM(Z$21:Z474)+Z$16&lt;0.000001,0,IF($C475&gt;='H-32A-WP06 - Debt Service'!W$25,'H-32A-WP06 - Debt Service'!W$28/12,0)),"-")</f>
        <v>0</v>
      </c>
      <c r="AA475" s="359">
        <f>IFERROR(IF(-SUM(AA$21:AA474)+AA$16&lt;0.000001,0,IF($C475&gt;='H-32A-WP06 - Debt Service'!Y$25,'H-32A-WP06 - Debt Service'!X$28/12,0)),"-")</f>
        <v>0</v>
      </c>
      <c r="AB475" s="359">
        <f>IFERROR(IF(-SUM(AB$21:AB474)+AB$16&lt;0.000001,0,IF($C475&gt;='H-32A-WP06 - Debt Service'!Y$25,'H-32A-WP06 - Debt Service'!Y$28/12,0)),"-")</f>
        <v>0</v>
      </c>
      <c r="AC475" s="359">
        <f>IFERROR(IF(-SUM(AC$21:AC474)+AC$16&lt;0.000001,0,IF($C475&gt;='H-32A-WP06 - Debt Service'!Z$25,'H-32A-WP06 - Debt Service'!Z$28/12,0)),"-")</f>
        <v>0</v>
      </c>
      <c r="AD475" s="359">
        <f>IFERROR(IF(-SUM(AD$21:AD474)+AD$16&lt;0.000001,0,IF($C475&gt;='H-32A-WP06 - Debt Service'!AB$25,'H-32A-WP06 - Debt Service'!AA$28/12,0)),"-")</f>
        <v>0</v>
      </c>
      <c r="AE475" s="359">
        <f>IFERROR(IF(-SUM(AE$21:AE474)+AE$16&lt;0.000001,0,IF($C475&gt;='H-32A-WP06 - Debt Service'!AC$25,'H-32A-WP06 - Debt Service'!AB$28/12,0)),"-")</f>
        <v>0</v>
      </c>
      <c r="AF475" s="359">
        <f>IFERROR(IF(-SUM(AF$21:AF474)+AF$16&lt;0.000001,0,IF($C475&gt;='H-32A-WP06 - Debt Service'!AD$25,'H-32A-WP06 - Debt Service'!AC$28/12,0)),"-")</f>
        <v>0</v>
      </c>
    </row>
    <row r="476" spans="2:32">
      <c r="B476" s="351">
        <f t="shared" si="29"/>
        <v>2056</v>
      </c>
      <c r="C476" s="368">
        <f t="shared" si="31"/>
        <v>57315</v>
      </c>
      <c r="D476" s="368"/>
      <c r="E476" s="359">
        <f>IFERROR(IF(-SUM(E$33:E475)+E$16&lt;0.000001,0,IF($C476&gt;='H-32A-WP06 - Debt Service'!C$25,'H-32A-WP06 - Debt Service'!C$28/12,0)),"-")</f>
        <v>0</v>
      </c>
      <c r="F476" s="359">
        <f>IFERROR(IF(-SUM(F$33:F475)+F$16&lt;0.000001,0,IF($C476&gt;='H-32A-WP06 - Debt Service'!D$25,'H-32A-WP06 - Debt Service'!D$28/12,0)),"-")</f>
        <v>0</v>
      </c>
      <c r="G476" s="359">
        <f>IFERROR(IF(-SUM(G$33:G475)+G$16&lt;0.000001,0,IF($C476&gt;='H-32A-WP06 - Debt Service'!E$25,'H-32A-WP06 - Debt Service'!E$28/12,0)),"-")</f>
        <v>0</v>
      </c>
      <c r="H476" s="359">
        <f>IFERROR(IF(-SUM(H$21:H475)+H$16&lt;0.000001,0,IF($C476&gt;='H-32A-WP06 - Debt Service'!F$25,'H-32A-WP06 - Debt Service'!F$28/12,0)),"-")</f>
        <v>0</v>
      </c>
      <c r="I476" s="359">
        <f>IFERROR(IF(-SUM(I$21:I475)+I$16&lt;0.000001,0,IF($C476&gt;='H-32A-WP06 - Debt Service'!G$25,'H-32A-WP06 - Debt Service'!G$28/12,0)),"-")</f>
        <v>0</v>
      </c>
      <c r="J476" s="359">
        <f>IFERROR(IF(-SUM(J$21:J475)+J$16&lt;0.000001,0,IF($C476&gt;='H-32A-WP06 - Debt Service'!H$25,'H-32A-WP06 - Debt Service'!H$28/12,0)),"-")</f>
        <v>0</v>
      </c>
      <c r="K476" s="359">
        <f>IFERROR(IF(-SUM(K$21:K475)+K$16&lt;0.000001,0,IF($C476&gt;='H-32A-WP06 - Debt Service'!I$25,'H-32A-WP06 - Debt Service'!I$28/12,0)),"-")</f>
        <v>0</v>
      </c>
      <c r="L476" s="359">
        <f>IFERROR(IF(-SUM(L$21:L475)+L$16&lt;0.000001,0,IF($C476&gt;='H-32A-WP06 - Debt Service'!J$25,'H-32A-WP06 - Debt Service'!J$28/12,0)),"-")</f>
        <v>0</v>
      </c>
      <c r="M476" s="359">
        <f>IFERROR(IF(-SUM(M$21:M475)+M$16&lt;0.000001,0,IF($C476&gt;='H-32A-WP06 - Debt Service'!K$25,'H-32A-WP06 - Debt Service'!K$28/12,0)),"-")</f>
        <v>0</v>
      </c>
      <c r="N476" s="359">
        <f>IFERROR(IF(-SUM(N$21:N475)+N$16&lt;0.000001,0,IF($C476&gt;='H-32A-WP06 - Debt Service'!L$25,'H-32A-WP06 - Debt Service'!L$28/12,0)),"-")</f>
        <v>0</v>
      </c>
      <c r="O476" s="359">
        <f>IFERROR(IF(-SUM(O$21:O475)+O$16&lt;0.000001,0,IF($C476&gt;='H-32A-WP06 - Debt Service'!M$25,'H-32A-WP06 - Debt Service'!M$28/12,0)),"-")</f>
        <v>0</v>
      </c>
      <c r="P476" s="359">
        <f>IFERROR(IF(-SUM(P$21:P475)+P$16&lt;0.000001,0,IF($C476&gt;='H-32A-WP06 - Debt Service'!N$25,'H-32A-WP06 - Debt Service'!N$28/12,0)),"-")</f>
        <v>0</v>
      </c>
      <c r="Q476" s="449"/>
      <c r="R476" s="351">
        <f t="shared" si="30"/>
        <v>2056</v>
      </c>
      <c r="S476" s="368">
        <f t="shared" si="32"/>
        <v>57315</v>
      </c>
      <c r="T476" s="368"/>
      <c r="U476" s="359">
        <f>IFERROR(IF(-SUM(U$33:U475)+U$16&lt;0.000001,0,IF($C476&gt;='H-32A-WP06 - Debt Service'!R$25,'H-32A-WP06 - Debt Service'!R$28/12,0)),"-")</f>
        <v>0</v>
      </c>
      <c r="V476" s="359">
        <f>IFERROR(IF(-SUM(V$21:V475)+V$16&lt;0.000001,0,IF($C476&gt;='H-32A-WP06 - Debt Service'!S$25,'H-32A-WP06 - Debt Service'!S$28/12,0)),"-")</f>
        <v>0</v>
      </c>
      <c r="W476" s="359">
        <f>IFERROR(IF(-SUM(W$21:W475)+W$16&lt;0.000001,0,IF($C476&gt;='H-32A-WP06 - Debt Service'!T$25,'H-32A-WP06 - Debt Service'!T$28/12,0)),"-")</f>
        <v>0</v>
      </c>
      <c r="X476" s="359">
        <f>IFERROR(IF(-SUM(X$21:X475)+X$16&lt;0.000001,0,IF($C476&gt;='H-32A-WP06 - Debt Service'!U$25,'H-32A-WP06 - Debt Service'!U$28/12,0)),"-")</f>
        <v>0</v>
      </c>
      <c r="Y476" s="359">
        <f>IFERROR(IF(-SUM(Y$21:Y475)+Y$16&lt;0.000001,0,IF($C476&gt;='H-32A-WP06 - Debt Service'!W$25,'H-32A-WP06 - Debt Service'!V$28/12,0)),"-")</f>
        <v>0</v>
      </c>
      <c r="Z476" s="359">
        <f>IFERROR(IF(-SUM(Z$21:Z475)+Z$16&lt;0.000001,0,IF($C476&gt;='H-32A-WP06 - Debt Service'!W$25,'H-32A-WP06 - Debt Service'!W$28/12,0)),"-")</f>
        <v>0</v>
      </c>
      <c r="AA476" s="359">
        <f>IFERROR(IF(-SUM(AA$21:AA475)+AA$16&lt;0.000001,0,IF($C476&gt;='H-32A-WP06 - Debt Service'!Y$25,'H-32A-WP06 - Debt Service'!X$28/12,0)),"-")</f>
        <v>0</v>
      </c>
      <c r="AB476" s="359">
        <f>IFERROR(IF(-SUM(AB$21:AB475)+AB$16&lt;0.000001,0,IF($C476&gt;='H-32A-WP06 - Debt Service'!Y$25,'H-32A-WP06 - Debt Service'!Y$28/12,0)),"-")</f>
        <v>0</v>
      </c>
      <c r="AC476" s="359">
        <f>IFERROR(IF(-SUM(AC$21:AC475)+AC$16&lt;0.000001,0,IF($C476&gt;='H-32A-WP06 - Debt Service'!Z$25,'H-32A-WP06 - Debt Service'!Z$28/12,0)),"-")</f>
        <v>0</v>
      </c>
      <c r="AD476" s="359">
        <f>IFERROR(IF(-SUM(AD$21:AD475)+AD$16&lt;0.000001,0,IF($C476&gt;='H-32A-WP06 - Debt Service'!AB$25,'H-32A-WP06 - Debt Service'!AA$28/12,0)),"-")</f>
        <v>0</v>
      </c>
      <c r="AE476" s="359">
        <f>IFERROR(IF(-SUM(AE$21:AE475)+AE$16&lt;0.000001,0,IF($C476&gt;='H-32A-WP06 - Debt Service'!AC$25,'H-32A-WP06 - Debt Service'!AB$28/12,0)),"-")</f>
        <v>0</v>
      </c>
      <c r="AF476" s="359">
        <f>IFERROR(IF(-SUM(AF$21:AF475)+AF$16&lt;0.000001,0,IF($C476&gt;='H-32A-WP06 - Debt Service'!AD$25,'H-32A-WP06 - Debt Service'!AC$28/12,0)),"-")</f>
        <v>0</v>
      </c>
    </row>
    <row r="477" spans="2:32">
      <c r="B477" s="351">
        <f t="shared" si="29"/>
        <v>2057</v>
      </c>
      <c r="C477" s="368">
        <f t="shared" si="31"/>
        <v>57346</v>
      </c>
      <c r="D477" s="368"/>
      <c r="E477" s="359">
        <f>IFERROR(IF(-SUM(E$33:E476)+E$16&lt;0.000001,0,IF($C477&gt;='H-32A-WP06 - Debt Service'!C$25,'H-32A-WP06 - Debt Service'!C$28/12,0)),"-")</f>
        <v>0</v>
      </c>
      <c r="F477" s="359">
        <f>IFERROR(IF(-SUM(F$33:F476)+F$16&lt;0.000001,0,IF($C477&gt;='H-32A-WP06 - Debt Service'!D$25,'H-32A-WP06 - Debt Service'!D$28/12,0)),"-")</f>
        <v>0</v>
      </c>
      <c r="G477" s="359">
        <f>IFERROR(IF(-SUM(G$33:G476)+G$16&lt;0.000001,0,IF($C477&gt;='H-32A-WP06 - Debt Service'!E$25,'H-32A-WP06 - Debt Service'!E$28/12,0)),"-")</f>
        <v>0</v>
      </c>
      <c r="H477" s="359">
        <f>IFERROR(IF(-SUM(H$21:H476)+H$16&lt;0.000001,0,IF($C477&gt;='H-32A-WP06 - Debt Service'!F$25,'H-32A-WP06 - Debt Service'!F$28/12,0)),"-")</f>
        <v>0</v>
      </c>
      <c r="I477" s="359">
        <f>IFERROR(IF(-SUM(I$21:I476)+I$16&lt;0.000001,0,IF($C477&gt;='H-32A-WP06 - Debt Service'!G$25,'H-32A-WP06 - Debt Service'!G$28/12,0)),"-")</f>
        <v>0</v>
      </c>
      <c r="J477" s="359">
        <f>IFERROR(IF(-SUM(J$21:J476)+J$16&lt;0.000001,0,IF($C477&gt;='H-32A-WP06 - Debt Service'!H$25,'H-32A-WP06 - Debt Service'!H$28/12,0)),"-")</f>
        <v>0</v>
      </c>
      <c r="K477" s="359">
        <f>IFERROR(IF(-SUM(K$21:K476)+K$16&lt;0.000001,0,IF($C477&gt;='H-32A-WP06 - Debt Service'!I$25,'H-32A-WP06 - Debt Service'!I$28/12,0)),"-")</f>
        <v>0</v>
      </c>
      <c r="L477" s="359">
        <f>IFERROR(IF(-SUM(L$21:L476)+L$16&lt;0.000001,0,IF($C477&gt;='H-32A-WP06 - Debt Service'!J$25,'H-32A-WP06 - Debt Service'!J$28/12,0)),"-")</f>
        <v>0</v>
      </c>
      <c r="M477" s="359">
        <f>IFERROR(IF(-SUM(M$21:M476)+M$16&lt;0.000001,0,IF($C477&gt;='H-32A-WP06 - Debt Service'!K$25,'H-32A-WP06 - Debt Service'!K$28/12,0)),"-")</f>
        <v>0</v>
      </c>
      <c r="N477" s="359">
        <f>IFERROR(IF(-SUM(N$21:N476)+N$16&lt;0.000001,0,IF($C477&gt;='H-32A-WP06 - Debt Service'!L$25,'H-32A-WP06 - Debt Service'!L$28/12,0)),"-")</f>
        <v>0</v>
      </c>
      <c r="O477" s="359">
        <f>IFERROR(IF(-SUM(O$21:O476)+O$16&lt;0.000001,0,IF($C477&gt;='H-32A-WP06 - Debt Service'!M$25,'H-32A-WP06 - Debt Service'!M$28/12,0)),"-")</f>
        <v>0</v>
      </c>
      <c r="P477" s="359">
        <f>IFERROR(IF(-SUM(P$21:P476)+P$16&lt;0.000001,0,IF($C477&gt;='H-32A-WP06 - Debt Service'!N$25,'H-32A-WP06 - Debt Service'!N$28/12,0)),"-")</f>
        <v>0</v>
      </c>
      <c r="Q477" s="449"/>
      <c r="R477" s="351">
        <f t="shared" si="30"/>
        <v>2057</v>
      </c>
      <c r="S477" s="368">
        <f t="shared" si="32"/>
        <v>57346</v>
      </c>
      <c r="T477" s="368"/>
      <c r="U477" s="359">
        <f>IFERROR(IF(-SUM(U$33:U476)+U$16&lt;0.000001,0,IF($C477&gt;='H-32A-WP06 - Debt Service'!R$25,'H-32A-WP06 - Debt Service'!R$28/12,0)),"-")</f>
        <v>0</v>
      </c>
      <c r="V477" s="359">
        <f>IFERROR(IF(-SUM(V$21:V476)+V$16&lt;0.000001,0,IF($C477&gt;='H-32A-WP06 - Debt Service'!S$25,'H-32A-WP06 - Debt Service'!S$28/12,0)),"-")</f>
        <v>0</v>
      </c>
      <c r="W477" s="359">
        <f>IFERROR(IF(-SUM(W$21:W476)+W$16&lt;0.000001,0,IF($C477&gt;='H-32A-WP06 - Debt Service'!T$25,'H-32A-WP06 - Debt Service'!T$28/12,0)),"-")</f>
        <v>0</v>
      </c>
      <c r="X477" s="359">
        <f>IFERROR(IF(-SUM(X$21:X476)+X$16&lt;0.000001,0,IF($C477&gt;='H-32A-WP06 - Debt Service'!U$25,'H-32A-WP06 - Debt Service'!U$28/12,0)),"-")</f>
        <v>0</v>
      </c>
      <c r="Y477" s="359">
        <f>IFERROR(IF(-SUM(Y$21:Y476)+Y$16&lt;0.000001,0,IF($C477&gt;='H-32A-WP06 - Debt Service'!W$25,'H-32A-WP06 - Debt Service'!V$28/12,0)),"-")</f>
        <v>0</v>
      </c>
      <c r="Z477" s="359">
        <f>IFERROR(IF(-SUM(Z$21:Z476)+Z$16&lt;0.000001,0,IF($C477&gt;='H-32A-WP06 - Debt Service'!W$25,'H-32A-WP06 - Debt Service'!W$28/12,0)),"-")</f>
        <v>0</v>
      </c>
      <c r="AA477" s="359">
        <f>IFERROR(IF(-SUM(AA$21:AA476)+AA$16&lt;0.000001,0,IF($C477&gt;='H-32A-WP06 - Debt Service'!Y$25,'H-32A-WP06 - Debt Service'!X$28/12,0)),"-")</f>
        <v>0</v>
      </c>
      <c r="AB477" s="359">
        <f>IFERROR(IF(-SUM(AB$21:AB476)+AB$16&lt;0.000001,0,IF($C477&gt;='H-32A-WP06 - Debt Service'!Y$25,'H-32A-WP06 - Debt Service'!Y$28/12,0)),"-")</f>
        <v>0</v>
      </c>
      <c r="AC477" s="359">
        <f>IFERROR(IF(-SUM(AC$21:AC476)+AC$16&lt;0.000001,0,IF($C477&gt;='H-32A-WP06 - Debt Service'!Z$25,'H-32A-WP06 - Debt Service'!Z$28/12,0)),"-")</f>
        <v>0</v>
      </c>
      <c r="AD477" s="359">
        <f>IFERROR(IF(-SUM(AD$21:AD476)+AD$16&lt;0.000001,0,IF($C477&gt;='H-32A-WP06 - Debt Service'!AB$25,'H-32A-WP06 - Debt Service'!AA$28/12,0)),"-")</f>
        <v>0</v>
      </c>
      <c r="AE477" s="359">
        <f>IFERROR(IF(-SUM(AE$21:AE476)+AE$16&lt;0.000001,0,IF($C477&gt;='H-32A-WP06 - Debt Service'!AC$25,'H-32A-WP06 - Debt Service'!AB$28/12,0)),"-")</f>
        <v>0</v>
      </c>
      <c r="AF477" s="359">
        <f>IFERROR(IF(-SUM(AF$21:AF476)+AF$16&lt;0.000001,0,IF($C477&gt;='H-32A-WP06 - Debt Service'!AD$25,'H-32A-WP06 - Debt Service'!AC$28/12,0)),"-")</f>
        <v>0</v>
      </c>
    </row>
    <row r="478" spans="2:32">
      <c r="B478" s="351">
        <f t="shared" si="29"/>
        <v>2057</v>
      </c>
      <c r="C478" s="368">
        <f t="shared" si="31"/>
        <v>57377</v>
      </c>
      <c r="D478" s="368"/>
      <c r="E478" s="359">
        <f>IFERROR(IF(-SUM(E$33:E477)+E$16&lt;0.000001,0,IF($C478&gt;='H-32A-WP06 - Debt Service'!C$25,'H-32A-WP06 - Debt Service'!C$28/12,0)),"-")</f>
        <v>0</v>
      </c>
      <c r="F478" s="359">
        <f>IFERROR(IF(-SUM(F$33:F477)+F$16&lt;0.000001,0,IF($C478&gt;='H-32A-WP06 - Debt Service'!D$25,'H-32A-WP06 - Debt Service'!D$28/12,0)),"-")</f>
        <v>0</v>
      </c>
      <c r="G478" s="359">
        <f>IFERROR(IF(-SUM(G$33:G477)+G$16&lt;0.000001,0,IF($C478&gt;='H-32A-WP06 - Debt Service'!E$25,'H-32A-WP06 - Debt Service'!E$28/12,0)),"-")</f>
        <v>0</v>
      </c>
      <c r="H478" s="359">
        <f>IFERROR(IF(-SUM(H$21:H477)+H$16&lt;0.000001,0,IF($C478&gt;='H-32A-WP06 - Debt Service'!F$25,'H-32A-WP06 - Debt Service'!F$28/12,0)),"-")</f>
        <v>0</v>
      </c>
      <c r="I478" s="359">
        <f>IFERROR(IF(-SUM(I$21:I477)+I$16&lt;0.000001,0,IF($C478&gt;='H-32A-WP06 - Debt Service'!G$25,'H-32A-WP06 - Debt Service'!G$28/12,0)),"-")</f>
        <v>0</v>
      </c>
      <c r="J478" s="359">
        <f>IFERROR(IF(-SUM(J$21:J477)+J$16&lt;0.000001,0,IF($C478&gt;='H-32A-WP06 - Debt Service'!H$25,'H-32A-WP06 - Debt Service'!H$28/12,0)),"-")</f>
        <v>0</v>
      </c>
      <c r="K478" s="359">
        <f>IFERROR(IF(-SUM(K$21:K477)+K$16&lt;0.000001,0,IF($C478&gt;='H-32A-WP06 - Debt Service'!I$25,'H-32A-WP06 - Debt Service'!I$28/12,0)),"-")</f>
        <v>0</v>
      </c>
      <c r="L478" s="359">
        <f>IFERROR(IF(-SUM(L$21:L477)+L$16&lt;0.000001,0,IF($C478&gt;='H-32A-WP06 - Debt Service'!J$25,'H-32A-WP06 - Debt Service'!J$28/12,0)),"-")</f>
        <v>0</v>
      </c>
      <c r="M478" s="359">
        <f>IFERROR(IF(-SUM(M$21:M477)+M$16&lt;0.000001,0,IF($C478&gt;='H-32A-WP06 - Debt Service'!K$25,'H-32A-WP06 - Debt Service'!K$28/12,0)),"-")</f>
        <v>0</v>
      </c>
      <c r="N478" s="359">
        <f>IFERROR(IF(-SUM(N$21:N477)+N$16&lt;0.000001,0,IF($C478&gt;='H-32A-WP06 - Debt Service'!L$25,'H-32A-WP06 - Debt Service'!L$28/12,0)),"-")</f>
        <v>0</v>
      </c>
      <c r="O478" s="359">
        <f>IFERROR(IF(-SUM(O$21:O477)+O$16&lt;0.000001,0,IF($C478&gt;='H-32A-WP06 - Debt Service'!M$25,'H-32A-WP06 - Debt Service'!M$28/12,0)),"-")</f>
        <v>0</v>
      </c>
      <c r="P478" s="359">
        <f>IFERROR(IF(-SUM(P$21:P477)+P$16&lt;0.000001,0,IF($C478&gt;='H-32A-WP06 - Debt Service'!N$25,'H-32A-WP06 - Debt Service'!N$28/12,0)),"-")</f>
        <v>0</v>
      </c>
      <c r="Q478" s="449"/>
      <c r="R478" s="351">
        <f t="shared" si="30"/>
        <v>2057</v>
      </c>
      <c r="S478" s="368">
        <f t="shared" si="32"/>
        <v>57377</v>
      </c>
      <c r="T478" s="368"/>
      <c r="U478" s="359">
        <f>IFERROR(IF(-SUM(U$33:U477)+U$16&lt;0.000001,0,IF($C478&gt;='H-32A-WP06 - Debt Service'!R$25,'H-32A-WP06 - Debt Service'!R$28/12,0)),"-")</f>
        <v>0</v>
      </c>
      <c r="V478" s="359">
        <f>IFERROR(IF(-SUM(V$21:V477)+V$16&lt;0.000001,0,IF($C478&gt;='H-32A-WP06 - Debt Service'!S$25,'H-32A-WP06 - Debt Service'!S$28/12,0)),"-")</f>
        <v>0</v>
      </c>
      <c r="W478" s="359">
        <f>IFERROR(IF(-SUM(W$21:W477)+W$16&lt;0.000001,0,IF($C478&gt;='H-32A-WP06 - Debt Service'!T$25,'H-32A-WP06 - Debt Service'!T$28/12,0)),"-")</f>
        <v>0</v>
      </c>
      <c r="X478" s="359">
        <f>IFERROR(IF(-SUM(X$21:X477)+X$16&lt;0.000001,0,IF($C478&gt;='H-32A-WP06 - Debt Service'!U$25,'H-32A-WP06 - Debt Service'!U$28/12,0)),"-")</f>
        <v>0</v>
      </c>
      <c r="Y478" s="359">
        <f>IFERROR(IF(-SUM(Y$21:Y477)+Y$16&lt;0.000001,0,IF($C478&gt;='H-32A-WP06 - Debt Service'!W$25,'H-32A-WP06 - Debt Service'!V$28/12,0)),"-")</f>
        <v>0</v>
      </c>
      <c r="Z478" s="359">
        <f>IFERROR(IF(-SUM(Z$21:Z477)+Z$16&lt;0.000001,0,IF($C478&gt;='H-32A-WP06 - Debt Service'!W$25,'H-32A-WP06 - Debt Service'!W$28/12,0)),"-")</f>
        <v>0</v>
      </c>
      <c r="AA478" s="359">
        <f>IFERROR(IF(-SUM(AA$21:AA477)+AA$16&lt;0.000001,0,IF($C478&gt;='H-32A-WP06 - Debt Service'!Y$25,'H-32A-WP06 - Debt Service'!X$28/12,0)),"-")</f>
        <v>0</v>
      </c>
      <c r="AB478" s="359">
        <f>IFERROR(IF(-SUM(AB$21:AB477)+AB$16&lt;0.000001,0,IF($C478&gt;='H-32A-WP06 - Debt Service'!Y$25,'H-32A-WP06 - Debt Service'!Y$28/12,0)),"-")</f>
        <v>0</v>
      </c>
      <c r="AC478" s="359">
        <f>IFERROR(IF(-SUM(AC$21:AC477)+AC$16&lt;0.000001,0,IF($C478&gt;='H-32A-WP06 - Debt Service'!Z$25,'H-32A-WP06 - Debt Service'!Z$28/12,0)),"-")</f>
        <v>0</v>
      </c>
      <c r="AD478" s="359">
        <f>IFERROR(IF(-SUM(AD$21:AD477)+AD$16&lt;0.000001,0,IF($C478&gt;='H-32A-WP06 - Debt Service'!AB$25,'H-32A-WP06 - Debt Service'!AA$28/12,0)),"-")</f>
        <v>0</v>
      </c>
      <c r="AE478" s="359">
        <f>IFERROR(IF(-SUM(AE$21:AE477)+AE$16&lt;0.000001,0,IF($C478&gt;='H-32A-WP06 - Debt Service'!AC$25,'H-32A-WP06 - Debt Service'!AB$28/12,0)),"-")</f>
        <v>0</v>
      </c>
      <c r="AF478" s="359">
        <f>IFERROR(IF(-SUM(AF$21:AF477)+AF$16&lt;0.000001,0,IF($C478&gt;='H-32A-WP06 - Debt Service'!AD$25,'H-32A-WP06 - Debt Service'!AC$28/12,0)),"-")</f>
        <v>0</v>
      </c>
    </row>
    <row r="479" spans="2:32">
      <c r="B479" s="351">
        <f t="shared" si="29"/>
        <v>2057</v>
      </c>
      <c r="C479" s="368">
        <f t="shared" si="31"/>
        <v>57405</v>
      </c>
      <c r="D479" s="368"/>
      <c r="E479" s="359">
        <f>IFERROR(IF(-SUM(E$33:E478)+E$16&lt;0.000001,0,IF($C479&gt;='H-32A-WP06 - Debt Service'!C$25,'H-32A-WP06 - Debt Service'!C$28/12,0)),"-")</f>
        <v>0</v>
      </c>
      <c r="F479" s="359">
        <f>IFERROR(IF(-SUM(F$33:F478)+F$16&lt;0.000001,0,IF($C479&gt;='H-32A-WP06 - Debt Service'!D$25,'H-32A-WP06 - Debt Service'!D$28/12,0)),"-")</f>
        <v>0</v>
      </c>
      <c r="G479" s="359">
        <f>IFERROR(IF(-SUM(G$33:G478)+G$16&lt;0.000001,0,IF($C479&gt;='H-32A-WP06 - Debt Service'!E$25,'H-32A-WP06 - Debt Service'!E$28/12,0)),"-")</f>
        <v>0</v>
      </c>
      <c r="H479" s="359">
        <f>IFERROR(IF(-SUM(H$21:H478)+H$16&lt;0.000001,0,IF($C479&gt;='H-32A-WP06 - Debt Service'!F$25,'H-32A-WP06 - Debt Service'!F$28/12,0)),"-")</f>
        <v>0</v>
      </c>
      <c r="I479" s="359">
        <f>IFERROR(IF(-SUM(I$21:I478)+I$16&lt;0.000001,0,IF($C479&gt;='H-32A-WP06 - Debt Service'!G$25,'H-32A-WP06 - Debt Service'!G$28/12,0)),"-")</f>
        <v>0</v>
      </c>
      <c r="J479" s="359">
        <f>IFERROR(IF(-SUM(J$21:J478)+J$16&lt;0.000001,0,IF($C479&gt;='H-32A-WP06 - Debt Service'!H$25,'H-32A-WP06 - Debt Service'!H$28/12,0)),"-")</f>
        <v>0</v>
      </c>
      <c r="K479" s="359">
        <f>IFERROR(IF(-SUM(K$21:K478)+K$16&lt;0.000001,0,IF($C479&gt;='H-32A-WP06 - Debt Service'!I$25,'H-32A-WP06 - Debt Service'!I$28/12,0)),"-")</f>
        <v>0</v>
      </c>
      <c r="L479" s="359">
        <f>IFERROR(IF(-SUM(L$21:L478)+L$16&lt;0.000001,0,IF($C479&gt;='H-32A-WP06 - Debt Service'!J$25,'H-32A-WP06 - Debt Service'!J$28/12,0)),"-")</f>
        <v>0</v>
      </c>
      <c r="M479" s="359">
        <f>IFERROR(IF(-SUM(M$21:M478)+M$16&lt;0.000001,0,IF($C479&gt;='H-32A-WP06 - Debt Service'!K$25,'H-32A-WP06 - Debt Service'!K$28/12,0)),"-")</f>
        <v>0</v>
      </c>
      <c r="N479" s="359">
        <f>IFERROR(IF(-SUM(N$21:N478)+N$16&lt;0.000001,0,IF($C479&gt;='H-32A-WP06 - Debt Service'!L$25,'H-32A-WP06 - Debt Service'!L$28/12,0)),"-")</f>
        <v>0</v>
      </c>
      <c r="O479" s="359">
        <f>IFERROR(IF(-SUM(O$21:O478)+O$16&lt;0.000001,0,IF($C479&gt;='H-32A-WP06 - Debt Service'!M$25,'H-32A-WP06 - Debt Service'!M$28/12,0)),"-")</f>
        <v>0</v>
      </c>
      <c r="P479" s="359">
        <f>IFERROR(IF(-SUM(P$21:P478)+P$16&lt;0.000001,0,IF($C479&gt;='H-32A-WP06 - Debt Service'!N$25,'H-32A-WP06 - Debt Service'!N$28/12,0)),"-")</f>
        <v>0</v>
      </c>
      <c r="Q479" s="449"/>
      <c r="R479" s="351">
        <f t="shared" si="30"/>
        <v>2057</v>
      </c>
      <c r="S479" s="368">
        <f t="shared" si="32"/>
        <v>57405</v>
      </c>
      <c r="T479" s="368"/>
      <c r="U479" s="359">
        <f>IFERROR(IF(-SUM(U$33:U478)+U$16&lt;0.000001,0,IF($C479&gt;='H-32A-WP06 - Debt Service'!R$25,'H-32A-WP06 - Debt Service'!R$28/12,0)),"-")</f>
        <v>0</v>
      </c>
      <c r="V479" s="359">
        <f>IFERROR(IF(-SUM(V$21:V478)+V$16&lt;0.000001,0,IF($C479&gt;='H-32A-WP06 - Debt Service'!S$25,'H-32A-WP06 - Debt Service'!S$28/12,0)),"-")</f>
        <v>0</v>
      </c>
      <c r="W479" s="359">
        <f>IFERROR(IF(-SUM(W$21:W478)+W$16&lt;0.000001,0,IF($C479&gt;='H-32A-WP06 - Debt Service'!T$25,'H-32A-WP06 - Debt Service'!T$28/12,0)),"-")</f>
        <v>0</v>
      </c>
      <c r="X479" s="359">
        <f>IFERROR(IF(-SUM(X$21:X478)+X$16&lt;0.000001,0,IF($C479&gt;='H-32A-WP06 - Debt Service'!U$25,'H-32A-WP06 - Debt Service'!U$28/12,0)),"-")</f>
        <v>0</v>
      </c>
      <c r="Y479" s="359">
        <f>IFERROR(IF(-SUM(Y$21:Y478)+Y$16&lt;0.000001,0,IF($C479&gt;='H-32A-WP06 - Debt Service'!W$25,'H-32A-WP06 - Debt Service'!V$28/12,0)),"-")</f>
        <v>0</v>
      </c>
      <c r="Z479" s="359">
        <f>IFERROR(IF(-SUM(Z$21:Z478)+Z$16&lt;0.000001,0,IF($C479&gt;='H-32A-WP06 - Debt Service'!W$25,'H-32A-WP06 - Debt Service'!W$28/12,0)),"-")</f>
        <v>0</v>
      </c>
      <c r="AA479" s="359">
        <f>IFERROR(IF(-SUM(AA$21:AA478)+AA$16&lt;0.000001,0,IF($C479&gt;='H-32A-WP06 - Debt Service'!Y$25,'H-32A-WP06 - Debt Service'!X$28/12,0)),"-")</f>
        <v>0</v>
      </c>
      <c r="AB479" s="359">
        <f>IFERROR(IF(-SUM(AB$21:AB478)+AB$16&lt;0.000001,0,IF($C479&gt;='H-32A-WP06 - Debt Service'!Y$25,'H-32A-WP06 - Debt Service'!Y$28/12,0)),"-")</f>
        <v>0</v>
      </c>
      <c r="AC479" s="359">
        <f>IFERROR(IF(-SUM(AC$21:AC478)+AC$16&lt;0.000001,0,IF($C479&gt;='H-32A-WP06 - Debt Service'!Z$25,'H-32A-WP06 - Debt Service'!Z$28/12,0)),"-")</f>
        <v>0</v>
      </c>
      <c r="AD479" s="359">
        <f>IFERROR(IF(-SUM(AD$21:AD478)+AD$16&lt;0.000001,0,IF($C479&gt;='H-32A-WP06 - Debt Service'!AB$25,'H-32A-WP06 - Debt Service'!AA$28/12,0)),"-")</f>
        <v>0</v>
      </c>
      <c r="AE479" s="359">
        <f>IFERROR(IF(-SUM(AE$21:AE478)+AE$16&lt;0.000001,0,IF($C479&gt;='H-32A-WP06 - Debt Service'!AC$25,'H-32A-WP06 - Debt Service'!AB$28/12,0)),"-")</f>
        <v>0</v>
      </c>
      <c r="AF479" s="359">
        <f>IFERROR(IF(-SUM(AF$21:AF478)+AF$16&lt;0.000001,0,IF($C479&gt;='H-32A-WP06 - Debt Service'!AD$25,'H-32A-WP06 - Debt Service'!AC$28/12,0)),"-")</f>
        <v>0</v>
      </c>
    </row>
    <row r="480" spans="2:32">
      <c r="B480" s="351">
        <f t="shared" si="29"/>
        <v>2057</v>
      </c>
      <c r="C480" s="368">
        <f t="shared" si="31"/>
        <v>57436</v>
      </c>
      <c r="D480" s="368"/>
      <c r="E480" s="359">
        <f>IFERROR(IF(-SUM(E$33:E479)+E$16&lt;0.000001,0,IF($C480&gt;='H-32A-WP06 - Debt Service'!C$25,'H-32A-WP06 - Debt Service'!C$28/12,0)),"-")</f>
        <v>0</v>
      </c>
      <c r="F480" s="359">
        <f>IFERROR(IF(-SUM(F$33:F479)+F$16&lt;0.000001,0,IF($C480&gt;='H-32A-WP06 - Debt Service'!D$25,'H-32A-WP06 - Debt Service'!D$28/12,0)),"-")</f>
        <v>0</v>
      </c>
      <c r="G480" s="359">
        <f>IFERROR(IF(-SUM(G$33:G479)+G$16&lt;0.000001,0,IF($C480&gt;='H-32A-WP06 - Debt Service'!E$25,'H-32A-WP06 - Debt Service'!E$28/12,0)),"-")</f>
        <v>0</v>
      </c>
      <c r="H480" s="359">
        <f>IFERROR(IF(-SUM(H$21:H479)+H$16&lt;0.000001,0,IF($C480&gt;='H-32A-WP06 - Debt Service'!F$25,'H-32A-WP06 - Debt Service'!F$28/12,0)),"-")</f>
        <v>0</v>
      </c>
      <c r="I480" s="359">
        <f>IFERROR(IF(-SUM(I$21:I479)+I$16&lt;0.000001,0,IF($C480&gt;='H-32A-WP06 - Debt Service'!G$25,'H-32A-WP06 - Debt Service'!G$28/12,0)),"-")</f>
        <v>0</v>
      </c>
      <c r="J480" s="359">
        <f>IFERROR(IF(-SUM(J$21:J479)+J$16&lt;0.000001,0,IF($C480&gt;='H-32A-WP06 - Debt Service'!H$25,'H-32A-WP06 - Debt Service'!H$28/12,0)),"-")</f>
        <v>0</v>
      </c>
      <c r="K480" s="359">
        <f>IFERROR(IF(-SUM(K$21:K479)+K$16&lt;0.000001,0,IF($C480&gt;='H-32A-WP06 - Debt Service'!I$25,'H-32A-WP06 - Debt Service'!I$28/12,0)),"-")</f>
        <v>0</v>
      </c>
      <c r="L480" s="359">
        <f>IFERROR(IF(-SUM(L$21:L479)+L$16&lt;0.000001,0,IF($C480&gt;='H-32A-WP06 - Debt Service'!J$25,'H-32A-WP06 - Debt Service'!J$28/12,0)),"-")</f>
        <v>0</v>
      </c>
      <c r="M480" s="359">
        <f>IFERROR(IF(-SUM(M$21:M479)+M$16&lt;0.000001,0,IF($C480&gt;='H-32A-WP06 - Debt Service'!K$25,'H-32A-WP06 - Debt Service'!K$28/12,0)),"-")</f>
        <v>0</v>
      </c>
      <c r="N480" s="359">
        <f>IFERROR(IF(-SUM(N$21:N479)+N$16&lt;0.000001,0,IF($C480&gt;='H-32A-WP06 - Debt Service'!L$25,'H-32A-WP06 - Debt Service'!L$28/12,0)),"-")</f>
        <v>0</v>
      </c>
      <c r="O480" s="359">
        <f>IFERROR(IF(-SUM(O$21:O479)+O$16&lt;0.000001,0,IF($C480&gt;='H-32A-WP06 - Debt Service'!M$25,'H-32A-WP06 - Debt Service'!M$28/12,0)),"-")</f>
        <v>0</v>
      </c>
      <c r="P480" s="359">
        <f>IFERROR(IF(-SUM(P$21:P479)+P$16&lt;0.000001,0,IF($C480&gt;='H-32A-WP06 - Debt Service'!N$25,'H-32A-WP06 - Debt Service'!N$28/12,0)),"-")</f>
        <v>0</v>
      </c>
      <c r="Q480" s="449"/>
      <c r="R480" s="351">
        <f t="shared" si="30"/>
        <v>2057</v>
      </c>
      <c r="S480" s="368">
        <f t="shared" si="32"/>
        <v>57436</v>
      </c>
      <c r="T480" s="368"/>
      <c r="U480" s="359">
        <f>IFERROR(IF(-SUM(U$33:U479)+U$16&lt;0.000001,0,IF($C480&gt;='H-32A-WP06 - Debt Service'!R$25,'H-32A-WP06 - Debt Service'!R$28/12,0)),"-")</f>
        <v>0</v>
      </c>
      <c r="V480" s="359">
        <f>IFERROR(IF(-SUM(V$21:V479)+V$16&lt;0.000001,0,IF($C480&gt;='H-32A-WP06 - Debt Service'!S$25,'H-32A-WP06 - Debt Service'!S$28/12,0)),"-")</f>
        <v>0</v>
      </c>
      <c r="W480" s="359">
        <f>IFERROR(IF(-SUM(W$21:W479)+W$16&lt;0.000001,0,IF($C480&gt;='H-32A-WP06 - Debt Service'!T$25,'H-32A-WP06 - Debt Service'!T$28/12,0)),"-")</f>
        <v>0</v>
      </c>
      <c r="X480" s="359">
        <f>IFERROR(IF(-SUM(X$21:X479)+X$16&lt;0.000001,0,IF($C480&gt;='H-32A-WP06 - Debt Service'!U$25,'H-32A-WP06 - Debt Service'!U$28/12,0)),"-")</f>
        <v>0</v>
      </c>
      <c r="Y480" s="359">
        <f>IFERROR(IF(-SUM(Y$21:Y479)+Y$16&lt;0.000001,0,IF($C480&gt;='H-32A-WP06 - Debt Service'!W$25,'H-32A-WP06 - Debt Service'!V$28/12,0)),"-")</f>
        <v>0</v>
      </c>
      <c r="Z480" s="359">
        <f>IFERROR(IF(-SUM(Z$21:Z479)+Z$16&lt;0.000001,0,IF($C480&gt;='H-32A-WP06 - Debt Service'!W$25,'H-32A-WP06 - Debt Service'!W$28/12,0)),"-")</f>
        <v>0</v>
      </c>
      <c r="AA480" s="359">
        <f>IFERROR(IF(-SUM(AA$21:AA479)+AA$16&lt;0.000001,0,IF($C480&gt;='H-32A-WP06 - Debt Service'!Y$25,'H-32A-WP06 - Debt Service'!X$28/12,0)),"-")</f>
        <v>0</v>
      </c>
      <c r="AB480" s="359">
        <f>IFERROR(IF(-SUM(AB$21:AB479)+AB$16&lt;0.000001,0,IF($C480&gt;='H-32A-WP06 - Debt Service'!Y$25,'H-32A-WP06 - Debt Service'!Y$28/12,0)),"-")</f>
        <v>0</v>
      </c>
      <c r="AC480" s="359">
        <f>IFERROR(IF(-SUM(AC$21:AC479)+AC$16&lt;0.000001,0,IF($C480&gt;='H-32A-WP06 - Debt Service'!Z$25,'H-32A-WP06 - Debt Service'!Z$28/12,0)),"-")</f>
        <v>0</v>
      </c>
      <c r="AD480" s="359">
        <f>IFERROR(IF(-SUM(AD$21:AD479)+AD$16&lt;0.000001,0,IF($C480&gt;='H-32A-WP06 - Debt Service'!AB$25,'H-32A-WP06 - Debt Service'!AA$28/12,0)),"-")</f>
        <v>0</v>
      </c>
      <c r="AE480" s="359">
        <f>IFERROR(IF(-SUM(AE$21:AE479)+AE$16&lt;0.000001,0,IF($C480&gt;='H-32A-WP06 - Debt Service'!AC$25,'H-32A-WP06 - Debt Service'!AB$28/12,0)),"-")</f>
        <v>0</v>
      </c>
      <c r="AF480" s="359">
        <f>IFERROR(IF(-SUM(AF$21:AF479)+AF$16&lt;0.000001,0,IF($C480&gt;='H-32A-WP06 - Debt Service'!AD$25,'H-32A-WP06 - Debt Service'!AC$28/12,0)),"-")</f>
        <v>0</v>
      </c>
    </row>
    <row r="481" spans="2:32">
      <c r="B481" s="351">
        <f t="shared" si="29"/>
        <v>2057</v>
      </c>
      <c r="C481" s="368">
        <f t="shared" si="31"/>
        <v>57466</v>
      </c>
      <c r="D481" s="368"/>
      <c r="E481" s="359">
        <f>IFERROR(IF(-SUM(E$33:E480)+E$16&lt;0.000001,0,IF($C481&gt;='H-32A-WP06 - Debt Service'!C$25,'H-32A-WP06 - Debt Service'!C$28/12,0)),"-")</f>
        <v>0</v>
      </c>
      <c r="F481" s="359">
        <f>IFERROR(IF(-SUM(F$33:F480)+F$16&lt;0.000001,0,IF($C481&gt;='H-32A-WP06 - Debt Service'!D$25,'H-32A-WP06 - Debt Service'!D$28/12,0)),"-")</f>
        <v>0</v>
      </c>
      <c r="G481" s="359">
        <f>IFERROR(IF(-SUM(G$33:G480)+G$16&lt;0.000001,0,IF($C481&gt;='H-32A-WP06 - Debt Service'!E$25,'H-32A-WP06 - Debt Service'!E$28/12,0)),"-")</f>
        <v>0</v>
      </c>
      <c r="H481" s="359">
        <f>IFERROR(IF(-SUM(H$21:H480)+H$16&lt;0.000001,0,IF($C481&gt;='H-32A-WP06 - Debt Service'!F$25,'H-32A-WP06 - Debt Service'!F$28/12,0)),"-")</f>
        <v>0</v>
      </c>
      <c r="I481" s="359">
        <f>IFERROR(IF(-SUM(I$21:I480)+I$16&lt;0.000001,0,IF($C481&gt;='H-32A-WP06 - Debt Service'!G$25,'H-32A-WP06 - Debt Service'!G$28/12,0)),"-")</f>
        <v>0</v>
      </c>
      <c r="J481" s="359">
        <f>IFERROR(IF(-SUM(J$21:J480)+J$16&lt;0.000001,0,IF($C481&gt;='H-32A-WP06 - Debt Service'!H$25,'H-32A-WP06 - Debt Service'!H$28/12,0)),"-")</f>
        <v>0</v>
      </c>
      <c r="K481" s="359">
        <f>IFERROR(IF(-SUM(K$21:K480)+K$16&lt;0.000001,0,IF($C481&gt;='H-32A-WP06 - Debt Service'!I$25,'H-32A-WP06 - Debt Service'!I$28/12,0)),"-")</f>
        <v>0</v>
      </c>
      <c r="L481" s="359">
        <f>IFERROR(IF(-SUM(L$21:L480)+L$16&lt;0.000001,0,IF($C481&gt;='H-32A-WP06 - Debt Service'!J$25,'H-32A-WP06 - Debt Service'!J$28/12,0)),"-")</f>
        <v>0</v>
      </c>
      <c r="M481" s="359">
        <f>IFERROR(IF(-SUM(M$21:M480)+M$16&lt;0.000001,0,IF($C481&gt;='H-32A-WP06 - Debt Service'!K$25,'H-32A-WP06 - Debt Service'!K$28/12,0)),"-")</f>
        <v>0</v>
      </c>
      <c r="N481" s="359">
        <f>IFERROR(IF(-SUM(N$21:N480)+N$16&lt;0.000001,0,IF($C481&gt;='H-32A-WP06 - Debt Service'!L$25,'H-32A-WP06 - Debt Service'!L$28/12,0)),"-")</f>
        <v>0</v>
      </c>
      <c r="O481" s="359">
        <f>IFERROR(IF(-SUM(O$21:O480)+O$16&lt;0.000001,0,IF($C481&gt;='H-32A-WP06 - Debt Service'!M$25,'H-32A-WP06 - Debt Service'!M$28/12,0)),"-")</f>
        <v>0</v>
      </c>
      <c r="P481" s="359">
        <f>IFERROR(IF(-SUM(P$21:P480)+P$16&lt;0.000001,0,IF($C481&gt;='H-32A-WP06 - Debt Service'!N$25,'H-32A-WP06 - Debt Service'!N$28/12,0)),"-")</f>
        <v>0</v>
      </c>
      <c r="Q481" s="449"/>
      <c r="R481" s="351">
        <f t="shared" si="30"/>
        <v>2057</v>
      </c>
      <c r="S481" s="368">
        <f t="shared" si="32"/>
        <v>57466</v>
      </c>
      <c r="T481" s="368"/>
      <c r="U481" s="359">
        <f>IFERROR(IF(-SUM(U$33:U480)+U$16&lt;0.000001,0,IF($C481&gt;='H-32A-WP06 - Debt Service'!R$25,'H-32A-WP06 - Debt Service'!R$28/12,0)),"-")</f>
        <v>0</v>
      </c>
      <c r="V481" s="359">
        <f>IFERROR(IF(-SUM(V$21:V480)+V$16&lt;0.000001,0,IF($C481&gt;='H-32A-WP06 - Debt Service'!S$25,'H-32A-WP06 - Debt Service'!S$28/12,0)),"-")</f>
        <v>0</v>
      </c>
      <c r="W481" s="359">
        <f>IFERROR(IF(-SUM(W$21:W480)+W$16&lt;0.000001,0,IF($C481&gt;='H-32A-WP06 - Debt Service'!T$25,'H-32A-WP06 - Debt Service'!T$28/12,0)),"-")</f>
        <v>0</v>
      </c>
      <c r="X481" s="359">
        <f>IFERROR(IF(-SUM(X$21:X480)+X$16&lt;0.000001,0,IF($C481&gt;='H-32A-WP06 - Debt Service'!U$25,'H-32A-WP06 - Debt Service'!U$28/12,0)),"-")</f>
        <v>0</v>
      </c>
      <c r="Y481" s="359">
        <f>IFERROR(IF(-SUM(Y$21:Y480)+Y$16&lt;0.000001,0,IF($C481&gt;='H-32A-WP06 - Debt Service'!W$25,'H-32A-WP06 - Debt Service'!V$28/12,0)),"-")</f>
        <v>0</v>
      </c>
      <c r="Z481" s="359">
        <f>IFERROR(IF(-SUM(Z$21:Z480)+Z$16&lt;0.000001,0,IF($C481&gt;='H-32A-WP06 - Debt Service'!W$25,'H-32A-WP06 - Debt Service'!W$28/12,0)),"-")</f>
        <v>0</v>
      </c>
      <c r="AA481" s="359">
        <f>IFERROR(IF(-SUM(AA$21:AA480)+AA$16&lt;0.000001,0,IF($C481&gt;='H-32A-WP06 - Debt Service'!Y$25,'H-32A-WP06 - Debt Service'!X$28/12,0)),"-")</f>
        <v>0</v>
      </c>
      <c r="AB481" s="359">
        <f>IFERROR(IF(-SUM(AB$21:AB480)+AB$16&lt;0.000001,0,IF($C481&gt;='H-32A-WP06 - Debt Service'!Y$25,'H-32A-WP06 - Debt Service'!Y$28/12,0)),"-")</f>
        <v>0</v>
      </c>
      <c r="AC481" s="359">
        <f>IFERROR(IF(-SUM(AC$21:AC480)+AC$16&lt;0.000001,0,IF($C481&gt;='H-32A-WP06 - Debt Service'!Z$25,'H-32A-WP06 - Debt Service'!Z$28/12,0)),"-")</f>
        <v>0</v>
      </c>
      <c r="AD481" s="359">
        <f>IFERROR(IF(-SUM(AD$21:AD480)+AD$16&lt;0.000001,0,IF($C481&gt;='H-32A-WP06 - Debt Service'!AB$25,'H-32A-WP06 - Debt Service'!AA$28/12,0)),"-")</f>
        <v>0</v>
      </c>
      <c r="AE481" s="359">
        <f>IFERROR(IF(-SUM(AE$21:AE480)+AE$16&lt;0.000001,0,IF($C481&gt;='H-32A-WP06 - Debt Service'!AC$25,'H-32A-WP06 - Debt Service'!AB$28/12,0)),"-")</f>
        <v>0</v>
      </c>
      <c r="AF481" s="359">
        <f>IFERROR(IF(-SUM(AF$21:AF480)+AF$16&lt;0.000001,0,IF($C481&gt;='H-32A-WP06 - Debt Service'!AD$25,'H-32A-WP06 - Debt Service'!AC$28/12,0)),"-")</f>
        <v>0</v>
      </c>
    </row>
    <row r="482" spans="2:32">
      <c r="B482" s="351">
        <f t="shared" si="29"/>
        <v>2057</v>
      </c>
      <c r="C482" s="368">
        <f t="shared" si="31"/>
        <v>57497</v>
      </c>
      <c r="D482" s="368"/>
      <c r="E482" s="359">
        <f>IFERROR(IF(-SUM(E$33:E481)+E$16&lt;0.000001,0,IF($C482&gt;='H-32A-WP06 - Debt Service'!C$25,'H-32A-WP06 - Debt Service'!C$28/12,0)),"-")</f>
        <v>0</v>
      </c>
      <c r="F482" s="359">
        <f>IFERROR(IF(-SUM(F$33:F481)+F$16&lt;0.000001,0,IF($C482&gt;='H-32A-WP06 - Debt Service'!D$25,'H-32A-WP06 - Debt Service'!D$28/12,0)),"-")</f>
        <v>0</v>
      </c>
      <c r="G482" s="359">
        <f>IFERROR(IF(-SUM(G$33:G481)+G$16&lt;0.000001,0,IF($C482&gt;='H-32A-WP06 - Debt Service'!E$25,'H-32A-WP06 - Debt Service'!E$28/12,0)),"-")</f>
        <v>0</v>
      </c>
      <c r="H482" s="359">
        <f>IFERROR(IF(-SUM(H$21:H481)+H$16&lt;0.000001,0,IF($C482&gt;='H-32A-WP06 - Debt Service'!F$25,'H-32A-WP06 - Debt Service'!F$28/12,0)),"-")</f>
        <v>0</v>
      </c>
      <c r="I482" s="359">
        <f>IFERROR(IF(-SUM(I$21:I481)+I$16&lt;0.000001,0,IF($C482&gt;='H-32A-WP06 - Debt Service'!G$25,'H-32A-WP06 - Debt Service'!G$28/12,0)),"-")</f>
        <v>0</v>
      </c>
      <c r="J482" s="359">
        <f>IFERROR(IF(-SUM(J$21:J481)+J$16&lt;0.000001,0,IF($C482&gt;='H-32A-WP06 - Debt Service'!H$25,'H-32A-WP06 - Debt Service'!H$28/12,0)),"-")</f>
        <v>0</v>
      </c>
      <c r="K482" s="359">
        <f>IFERROR(IF(-SUM(K$21:K481)+K$16&lt;0.000001,0,IF($C482&gt;='H-32A-WP06 - Debt Service'!I$25,'H-32A-WP06 - Debt Service'!I$28/12,0)),"-")</f>
        <v>0</v>
      </c>
      <c r="L482" s="359">
        <f>IFERROR(IF(-SUM(L$21:L481)+L$16&lt;0.000001,0,IF($C482&gt;='H-32A-WP06 - Debt Service'!J$25,'H-32A-WP06 - Debt Service'!J$28/12,0)),"-")</f>
        <v>0</v>
      </c>
      <c r="M482" s="359">
        <f>IFERROR(IF(-SUM(M$21:M481)+M$16&lt;0.000001,0,IF($C482&gt;='H-32A-WP06 - Debt Service'!K$25,'H-32A-WP06 - Debt Service'!K$28/12,0)),"-")</f>
        <v>0</v>
      </c>
      <c r="N482" s="359">
        <f>IFERROR(IF(-SUM(N$21:N481)+N$16&lt;0.000001,0,IF($C482&gt;='H-32A-WP06 - Debt Service'!L$25,'H-32A-WP06 - Debt Service'!L$28/12,0)),"-")</f>
        <v>0</v>
      </c>
      <c r="O482" s="359">
        <f>IFERROR(IF(-SUM(O$21:O481)+O$16&lt;0.000001,0,IF($C482&gt;='H-32A-WP06 - Debt Service'!M$25,'H-32A-WP06 - Debt Service'!M$28/12,0)),"-")</f>
        <v>0</v>
      </c>
      <c r="P482" s="359">
        <f>IFERROR(IF(-SUM(P$21:P481)+P$16&lt;0.000001,0,IF($C482&gt;='H-32A-WP06 - Debt Service'!N$25,'H-32A-WP06 - Debt Service'!N$28/12,0)),"-")</f>
        <v>0</v>
      </c>
      <c r="Q482" s="449"/>
      <c r="R482" s="351">
        <f t="shared" si="30"/>
        <v>2057</v>
      </c>
      <c r="S482" s="368">
        <f t="shared" si="32"/>
        <v>57497</v>
      </c>
      <c r="T482" s="368"/>
      <c r="U482" s="359">
        <f>IFERROR(IF(-SUM(U$33:U481)+U$16&lt;0.000001,0,IF($C482&gt;='H-32A-WP06 - Debt Service'!R$25,'H-32A-WP06 - Debt Service'!R$28/12,0)),"-")</f>
        <v>0</v>
      </c>
      <c r="V482" s="359">
        <f>IFERROR(IF(-SUM(V$21:V481)+V$16&lt;0.000001,0,IF($C482&gt;='H-32A-WP06 - Debt Service'!S$25,'H-32A-WP06 - Debt Service'!S$28/12,0)),"-")</f>
        <v>0</v>
      </c>
      <c r="W482" s="359">
        <f>IFERROR(IF(-SUM(W$21:W481)+W$16&lt;0.000001,0,IF($C482&gt;='H-32A-WP06 - Debt Service'!T$25,'H-32A-WP06 - Debt Service'!T$28/12,0)),"-")</f>
        <v>0</v>
      </c>
      <c r="X482" s="359">
        <f>IFERROR(IF(-SUM(X$21:X481)+X$16&lt;0.000001,0,IF($C482&gt;='H-32A-WP06 - Debt Service'!U$25,'H-32A-WP06 - Debt Service'!U$28/12,0)),"-")</f>
        <v>0</v>
      </c>
      <c r="Y482" s="359">
        <f>IFERROR(IF(-SUM(Y$21:Y481)+Y$16&lt;0.000001,0,IF($C482&gt;='H-32A-WP06 - Debt Service'!W$25,'H-32A-WP06 - Debt Service'!V$28/12,0)),"-")</f>
        <v>0</v>
      </c>
      <c r="Z482" s="359">
        <f>IFERROR(IF(-SUM(Z$21:Z481)+Z$16&lt;0.000001,0,IF($C482&gt;='H-32A-WP06 - Debt Service'!W$25,'H-32A-WP06 - Debt Service'!W$28/12,0)),"-")</f>
        <v>0</v>
      </c>
      <c r="AA482" s="359">
        <f>IFERROR(IF(-SUM(AA$21:AA481)+AA$16&lt;0.000001,0,IF($C482&gt;='H-32A-WP06 - Debt Service'!Y$25,'H-32A-WP06 - Debt Service'!X$28/12,0)),"-")</f>
        <v>0</v>
      </c>
      <c r="AB482" s="359">
        <f>IFERROR(IF(-SUM(AB$21:AB481)+AB$16&lt;0.000001,0,IF($C482&gt;='H-32A-WP06 - Debt Service'!Y$25,'H-32A-WP06 - Debt Service'!Y$28/12,0)),"-")</f>
        <v>0</v>
      </c>
      <c r="AC482" s="359">
        <f>IFERROR(IF(-SUM(AC$21:AC481)+AC$16&lt;0.000001,0,IF($C482&gt;='H-32A-WP06 - Debt Service'!Z$25,'H-32A-WP06 - Debt Service'!Z$28/12,0)),"-")</f>
        <v>0</v>
      </c>
      <c r="AD482" s="359">
        <f>IFERROR(IF(-SUM(AD$21:AD481)+AD$16&lt;0.000001,0,IF($C482&gt;='H-32A-WP06 - Debt Service'!AB$25,'H-32A-WP06 - Debt Service'!AA$28/12,0)),"-")</f>
        <v>0</v>
      </c>
      <c r="AE482" s="359">
        <f>IFERROR(IF(-SUM(AE$21:AE481)+AE$16&lt;0.000001,0,IF($C482&gt;='H-32A-WP06 - Debt Service'!AC$25,'H-32A-WP06 - Debt Service'!AB$28/12,0)),"-")</f>
        <v>0</v>
      </c>
      <c r="AF482" s="359">
        <f>IFERROR(IF(-SUM(AF$21:AF481)+AF$16&lt;0.000001,0,IF($C482&gt;='H-32A-WP06 - Debt Service'!AD$25,'H-32A-WP06 - Debt Service'!AC$28/12,0)),"-")</f>
        <v>0</v>
      </c>
    </row>
    <row r="483" spans="2:32">
      <c r="B483" s="351">
        <f t="shared" si="29"/>
        <v>2057</v>
      </c>
      <c r="C483" s="368">
        <f t="shared" si="31"/>
        <v>57527</v>
      </c>
      <c r="D483" s="368"/>
      <c r="E483" s="359">
        <f>IFERROR(IF(-SUM(E$33:E482)+E$16&lt;0.000001,0,IF($C483&gt;='H-32A-WP06 - Debt Service'!C$25,'H-32A-WP06 - Debt Service'!C$28/12,0)),"-")</f>
        <v>0</v>
      </c>
      <c r="F483" s="359">
        <f>IFERROR(IF(-SUM(F$33:F482)+F$16&lt;0.000001,0,IF($C483&gt;='H-32A-WP06 - Debt Service'!D$25,'H-32A-WP06 - Debt Service'!D$28/12,0)),"-")</f>
        <v>0</v>
      </c>
      <c r="G483" s="359">
        <f>IFERROR(IF(-SUM(G$33:G482)+G$16&lt;0.000001,0,IF($C483&gt;='H-32A-WP06 - Debt Service'!E$25,'H-32A-WP06 - Debt Service'!E$28/12,0)),"-")</f>
        <v>0</v>
      </c>
      <c r="H483" s="359">
        <f>IFERROR(IF(-SUM(H$21:H482)+H$16&lt;0.000001,0,IF($C483&gt;='H-32A-WP06 - Debt Service'!F$25,'H-32A-WP06 - Debt Service'!F$28/12,0)),"-")</f>
        <v>0</v>
      </c>
      <c r="I483" s="359">
        <f>IFERROR(IF(-SUM(I$21:I482)+I$16&lt;0.000001,0,IF($C483&gt;='H-32A-WP06 - Debt Service'!G$25,'H-32A-WP06 - Debt Service'!G$28/12,0)),"-")</f>
        <v>0</v>
      </c>
      <c r="J483" s="359">
        <f>IFERROR(IF(-SUM(J$21:J482)+J$16&lt;0.000001,0,IF($C483&gt;='H-32A-WP06 - Debt Service'!H$25,'H-32A-WP06 - Debt Service'!H$28/12,0)),"-")</f>
        <v>0</v>
      </c>
      <c r="K483" s="359">
        <f>IFERROR(IF(-SUM(K$21:K482)+K$16&lt;0.000001,0,IF($C483&gt;='H-32A-WP06 - Debt Service'!I$25,'H-32A-WP06 - Debt Service'!I$28/12,0)),"-")</f>
        <v>0</v>
      </c>
      <c r="L483" s="359">
        <f>IFERROR(IF(-SUM(L$21:L482)+L$16&lt;0.000001,0,IF($C483&gt;='H-32A-WP06 - Debt Service'!J$25,'H-32A-WP06 - Debt Service'!J$28/12,0)),"-")</f>
        <v>0</v>
      </c>
      <c r="M483" s="359">
        <f>IFERROR(IF(-SUM(M$21:M482)+M$16&lt;0.000001,0,IF($C483&gt;='H-32A-WP06 - Debt Service'!K$25,'H-32A-WP06 - Debt Service'!K$28/12,0)),"-")</f>
        <v>0</v>
      </c>
      <c r="N483" s="359">
        <f>IFERROR(IF(-SUM(N$21:N482)+N$16&lt;0.000001,0,IF($C483&gt;='H-32A-WP06 - Debt Service'!L$25,'H-32A-WP06 - Debt Service'!L$28/12,0)),"-")</f>
        <v>0</v>
      </c>
      <c r="O483" s="359">
        <f>IFERROR(IF(-SUM(O$21:O482)+O$16&lt;0.000001,0,IF($C483&gt;='H-32A-WP06 - Debt Service'!M$25,'H-32A-WP06 - Debt Service'!M$28/12,0)),"-")</f>
        <v>0</v>
      </c>
      <c r="P483" s="359">
        <f>IFERROR(IF(-SUM(P$21:P482)+P$16&lt;0.000001,0,IF($C483&gt;='H-32A-WP06 - Debt Service'!N$25,'H-32A-WP06 - Debt Service'!N$28/12,0)),"-")</f>
        <v>0</v>
      </c>
      <c r="Q483" s="449"/>
      <c r="R483" s="351">
        <f t="shared" si="30"/>
        <v>2057</v>
      </c>
      <c r="S483" s="368">
        <f t="shared" si="32"/>
        <v>57527</v>
      </c>
      <c r="T483" s="368"/>
      <c r="U483" s="359">
        <f>IFERROR(IF(-SUM(U$33:U482)+U$16&lt;0.000001,0,IF($C483&gt;='H-32A-WP06 - Debt Service'!R$25,'H-32A-WP06 - Debt Service'!R$28/12,0)),"-")</f>
        <v>0</v>
      </c>
      <c r="V483" s="359">
        <f>IFERROR(IF(-SUM(V$21:V482)+V$16&lt;0.000001,0,IF($C483&gt;='H-32A-WP06 - Debt Service'!S$25,'H-32A-WP06 - Debt Service'!S$28/12,0)),"-")</f>
        <v>0</v>
      </c>
      <c r="W483" s="359">
        <f>IFERROR(IF(-SUM(W$21:W482)+W$16&lt;0.000001,0,IF($C483&gt;='H-32A-WP06 - Debt Service'!T$25,'H-32A-WP06 - Debt Service'!T$28/12,0)),"-")</f>
        <v>0</v>
      </c>
      <c r="X483" s="359">
        <f>IFERROR(IF(-SUM(X$21:X482)+X$16&lt;0.000001,0,IF($C483&gt;='H-32A-WP06 - Debt Service'!U$25,'H-32A-WP06 - Debt Service'!U$28/12,0)),"-")</f>
        <v>0</v>
      </c>
      <c r="Y483" s="359">
        <f>IFERROR(IF(-SUM(Y$21:Y482)+Y$16&lt;0.000001,0,IF($C483&gt;='H-32A-WP06 - Debt Service'!W$25,'H-32A-WP06 - Debt Service'!V$28/12,0)),"-")</f>
        <v>0</v>
      </c>
      <c r="Z483" s="359">
        <f>IFERROR(IF(-SUM(Z$21:Z482)+Z$16&lt;0.000001,0,IF($C483&gt;='H-32A-WP06 - Debt Service'!W$25,'H-32A-WP06 - Debt Service'!W$28/12,0)),"-")</f>
        <v>0</v>
      </c>
      <c r="AA483" s="359">
        <f>IFERROR(IF(-SUM(AA$21:AA482)+AA$16&lt;0.000001,0,IF($C483&gt;='H-32A-WP06 - Debt Service'!Y$25,'H-32A-WP06 - Debt Service'!X$28/12,0)),"-")</f>
        <v>0</v>
      </c>
      <c r="AB483" s="359">
        <f>IFERROR(IF(-SUM(AB$21:AB482)+AB$16&lt;0.000001,0,IF($C483&gt;='H-32A-WP06 - Debt Service'!Y$25,'H-32A-WP06 - Debt Service'!Y$28/12,0)),"-")</f>
        <v>0</v>
      </c>
      <c r="AC483" s="359">
        <f>IFERROR(IF(-SUM(AC$21:AC482)+AC$16&lt;0.000001,0,IF($C483&gt;='H-32A-WP06 - Debt Service'!Z$25,'H-32A-WP06 - Debt Service'!Z$28/12,0)),"-")</f>
        <v>0</v>
      </c>
      <c r="AD483" s="359">
        <f>IFERROR(IF(-SUM(AD$21:AD482)+AD$16&lt;0.000001,0,IF($C483&gt;='H-32A-WP06 - Debt Service'!AB$25,'H-32A-WP06 - Debt Service'!AA$28/12,0)),"-")</f>
        <v>0</v>
      </c>
      <c r="AE483" s="359">
        <f>IFERROR(IF(-SUM(AE$21:AE482)+AE$16&lt;0.000001,0,IF($C483&gt;='H-32A-WP06 - Debt Service'!AC$25,'H-32A-WP06 - Debt Service'!AB$28/12,0)),"-")</f>
        <v>0</v>
      </c>
      <c r="AF483" s="359">
        <f>IFERROR(IF(-SUM(AF$21:AF482)+AF$16&lt;0.000001,0,IF($C483&gt;='H-32A-WP06 - Debt Service'!AD$25,'H-32A-WP06 - Debt Service'!AC$28/12,0)),"-")</f>
        <v>0</v>
      </c>
    </row>
    <row r="484" spans="2:32">
      <c r="B484" s="351">
        <f t="shared" si="29"/>
        <v>2057</v>
      </c>
      <c r="C484" s="368">
        <f t="shared" si="31"/>
        <v>57558</v>
      </c>
      <c r="D484" s="368"/>
      <c r="E484" s="359">
        <f>IFERROR(IF(-SUM(E$33:E483)+E$16&lt;0.000001,0,IF($C484&gt;='H-32A-WP06 - Debt Service'!C$25,'H-32A-WP06 - Debt Service'!C$28/12,0)),"-")</f>
        <v>0</v>
      </c>
      <c r="F484" s="359">
        <f>IFERROR(IF(-SUM(F$33:F483)+F$16&lt;0.000001,0,IF($C484&gt;='H-32A-WP06 - Debt Service'!D$25,'H-32A-WP06 - Debt Service'!D$28/12,0)),"-")</f>
        <v>0</v>
      </c>
      <c r="G484" s="359">
        <f>IFERROR(IF(-SUM(G$33:G483)+G$16&lt;0.000001,0,IF($C484&gt;='H-32A-WP06 - Debt Service'!E$25,'H-32A-WP06 - Debt Service'!E$28/12,0)),"-")</f>
        <v>0</v>
      </c>
      <c r="H484" s="359">
        <f>IFERROR(IF(-SUM(H$21:H483)+H$16&lt;0.000001,0,IF($C484&gt;='H-32A-WP06 - Debt Service'!F$25,'H-32A-WP06 - Debt Service'!F$28/12,0)),"-")</f>
        <v>0</v>
      </c>
      <c r="I484" s="359">
        <f>IFERROR(IF(-SUM(I$21:I483)+I$16&lt;0.000001,0,IF($C484&gt;='H-32A-WP06 - Debt Service'!G$25,'H-32A-WP06 - Debt Service'!G$28/12,0)),"-")</f>
        <v>0</v>
      </c>
      <c r="J484" s="359">
        <f>IFERROR(IF(-SUM(J$21:J483)+J$16&lt;0.000001,0,IF($C484&gt;='H-32A-WP06 - Debt Service'!H$25,'H-32A-WP06 - Debt Service'!H$28/12,0)),"-")</f>
        <v>0</v>
      </c>
      <c r="K484" s="359">
        <f>IFERROR(IF(-SUM(K$21:K483)+K$16&lt;0.000001,0,IF($C484&gt;='H-32A-WP06 - Debt Service'!I$25,'H-32A-WP06 - Debt Service'!I$28/12,0)),"-")</f>
        <v>0</v>
      </c>
      <c r="L484" s="359">
        <f>IFERROR(IF(-SUM(L$21:L483)+L$16&lt;0.000001,0,IF($C484&gt;='H-32A-WP06 - Debt Service'!J$25,'H-32A-WP06 - Debt Service'!J$28/12,0)),"-")</f>
        <v>0</v>
      </c>
      <c r="M484" s="359">
        <f>IFERROR(IF(-SUM(M$21:M483)+M$16&lt;0.000001,0,IF($C484&gt;='H-32A-WP06 - Debt Service'!K$25,'H-32A-WP06 - Debt Service'!K$28/12,0)),"-")</f>
        <v>0</v>
      </c>
      <c r="N484" s="359">
        <f>IFERROR(IF(-SUM(N$21:N483)+N$16&lt;0.000001,0,IF($C484&gt;='H-32A-WP06 - Debt Service'!L$25,'H-32A-WP06 - Debt Service'!L$28/12,0)),"-")</f>
        <v>0</v>
      </c>
      <c r="O484" s="359">
        <f>IFERROR(IF(-SUM(O$21:O483)+O$16&lt;0.000001,0,IF($C484&gt;='H-32A-WP06 - Debt Service'!M$25,'H-32A-WP06 - Debt Service'!M$28/12,0)),"-")</f>
        <v>0</v>
      </c>
      <c r="P484" s="359">
        <f>IFERROR(IF(-SUM(P$21:P483)+P$16&lt;0.000001,0,IF($C484&gt;='H-32A-WP06 - Debt Service'!N$25,'H-32A-WP06 - Debt Service'!N$28/12,0)),"-")</f>
        <v>0</v>
      </c>
      <c r="Q484" s="449"/>
      <c r="R484" s="351">
        <f t="shared" si="30"/>
        <v>2057</v>
      </c>
      <c r="S484" s="368">
        <f t="shared" si="32"/>
        <v>57558</v>
      </c>
      <c r="T484" s="368"/>
      <c r="U484" s="359">
        <f>IFERROR(IF(-SUM(U$33:U483)+U$16&lt;0.000001,0,IF($C484&gt;='H-32A-WP06 - Debt Service'!R$25,'H-32A-WP06 - Debt Service'!R$28/12,0)),"-")</f>
        <v>0</v>
      </c>
      <c r="V484" s="359">
        <f>IFERROR(IF(-SUM(V$21:V483)+V$16&lt;0.000001,0,IF($C484&gt;='H-32A-WP06 - Debt Service'!S$25,'H-32A-WP06 - Debt Service'!S$28/12,0)),"-")</f>
        <v>0</v>
      </c>
      <c r="W484" s="359">
        <f>IFERROR(IF(-SUM(W$21:W483)+W$16&lt;0.000001,0,IF($C484&gt;='H-32A-WP06 - Debt Service'!T$25,'H-32A-WP06 - Debt Service'!T$28/12,0)),"-")</f>
        <v>0</v>
      </c>
      <c r="X484" s="359">
        <f>IFERROR(IF(-SUM(X$21:X483)+X$16&lt;0.000001,0,IF($C484&gt;='H-32A-WP06 - Debt Service'!U$25,'H-32A-WP06 - Debt Service'!U$28/12,0)),"-")</f>
        <v>0</v>
      </c>
      <c r="Y484" s="359">
        <f>IFERROR(IF(-SUM(Y$21:Y483)+Y$16&lt;0.000001,0,IF($C484&gt;='H-32A-WP06 - Debt Service'!W$25,'H-32A-WP06 - Debt Service'!V$28/12,0)),"-")</f>
        <v>0</v>
      </c>
      <c r="Z484" s="359">
        <f>IFERROR(IF(-SUM(Z$21:Z483)+Z$16&lt;0.000001,0,IF($C484&gt;='H-32A-WP06 - Debt Service'!W$25,'H-32A-WP06 - Debt Service'!W$28/12,0)),"-")</f>
        <v>0</v>
      </c>
      <c r="AA484" s="359">
        <f>IFERROR(IF(-SUM(AA$21:AA483)+AA$16&lt;0.000001,0,IF($C484&gt;='H-32A-WP06 - Debt Service'!Y$25,'H-32A-WP06 - Debt Service'!X$28/12,0)),"-")</f>
        <v>0</v>
      </c>
      <c r="AB484" s="359">
        <f>IFERROR(IF(-SUM(AB$21:AB483)+AB$16&lt;0.000001,0,IF($C484&gt;='H-32A-WP06 - Debt Service'!Y$25,'H-32A-WP06 - Debt Service'!Y$28/12,0)),"-")</f>
        <v>0</v>
      </c>
      <c r="AC484" s="359">
        <f>IFERROR(IF(-SUM(AC$21:AC483)+AC$16&lt;0.000001,0,IF($C484&gt;='H-32A-WP06 - Debt Service'!Z$25,'H-32A-WP06 - Debt Service'!Z$28/12,0)),"-")</f>
        <v>0</v>
      </c>
      <c r="AD484" s="359">
        <f>IFERROR(IF(-SUM(AD$21:AD483)+AD$16&lt;0.000001,0,IF($C484&gt;='H-32A-WP06 - Debt Service'!AB$25,'H-32A-WP06 - Debt Service'!AA$28/12,0)),"-")</f>
        <v>0</v>
      </c>
      <c r="AE484" s="359">
        <f>IFERROR(IF(-SUM(AE$21:AE483)+AE$16&lt;0.000001,0,IF($C484&gt;='H-32A-WP06 - Debt Service'!AC$25,'H-32A-WP06 - Debt Service'!AB$28/12,0)),"-")</f>
        <v>0</v>
      </c>
      <c r="AF484" s="359">
        <f>IFERROR(IF(-SUM(AF$21:AF483)+AF$16&lt;0.000001,0,IF($C484&gt;='H-32A-WP06 - Debt Service'!AD$25,'H-32A-WP06 - Debt Service'!AC$28/12,0)),"-")</f>
        <v>0</v>
      </c>
    </row>
    <row r="485" spans="2:32">
      <c r="B485" s="351">
        <f t="shared" si="29"/>
        <v>2057</v>
      </c>
      <c r="C485" s="368">
        <f t="shared" si="31"/>
        <v>57589</v>
      </c>
      <c r="D485" s="368"/>
      <c r="E485" s="359">
        <f>IFERROR(IF(-SUM(E$33:E484)+E$16&lt;0.000001,0,IF($C485&gt;='H-32A-WP06 - Debt Service'!C$25,'H-32A-WP06 - Debt Service'!C$28/12,0)),"-")</f>
        <v>0</v>
      </c>
      <c r="F485" s="359">
        <f>IFERROR(IF(-SUM(F$33:F484)+F$16&lt;0.000001,0,IF($C485&gt;='H-32A-WP06 - Debt Service'!D$25,'H-32A-WP06 - Debt Service'!D$28/12,0)),"-")</f>
        <v>0</v>
      </c>
      <c r="G485" s="359">
        <f>IFERROR(IF(-SUM(G$33:G484)+G$16&lt;0.000001,0,IF($C485&gt;='H-32A-WP06 - Debt Service'!E$25,'H-32A-WP06 - Debt Service'!E$28/12,0)),"-")</f>
        <v>0</v>
      </c>
      <c r="H485" s="359">
        <f>IFERROR(IF(-SUM(H$21:H484)+H$16&lt;0.000001,0,IF($C485&gt;='H-32A-WP06 - Debt Service'!F$25,'H-32A-WP06 - Debt Service'!F$28/12,0)),"-")</f>
        <v>0</v>
      </c>
      <c r="I485" s="359">
        <f>IFERROR(IF(-SUM(I$21:I484)+I$16&lt;0.000001,0,IF($C485&gt;='H-32A-WP06 - Debt Service'!G$25,'H-32A-WP06 - Debt Service'!G$28/12,0)),"-")</f>
        <v>0</v>
      </c>
      <c r="J485" s="359">
        <f>IFERROR(IF(-SUM(J$21:J484)+J$16&lt;0.000001,0,IF($C485&gt;='H-32A-WP06 - Debt Service'!H$25,'H-32A-WP06 - Debt Service'!H$28/12,0)),"-")</f>
        <v>0</v>
      </c>
      <c r="K485" s="359">
        <f>IFERROR(IF(-SUM(K$21:K484)+K$16&lt;0.000001,0,IF($C485&gt;='H-32A-WP06 - Debt Service'!I$25,'H-32A-WP06 - Debt Service'!I$28/12,0)),"-")</f>
        <v>0</v>
      </c>
      <c r="L485" s="359">
        <f>IFERROR(IF(-SUM(L$21:L484)+L$16&lt;0.000001,0,IF($C485&gt;='H-32A-WP06 - Debt Service'!J$25,'H-32A-WP06 - Debt Service'!J$28/12,0)),"-")</f>
        <v>0</v>
      </c>
      <c r="M485" s="359">
        <f>IFERROR(IF(-SUM(M$21:M484)+M$16&lt;0.000001,0,IF($C485&gt;='H-32A-WP06 - Debt Service'!K$25,'H-32A-WP06 - Debt Service'!K$28/12,0)),"-")</f>
        <v>0</v>
      </c>
      <c r="N485" s="359">
        <f>IFERROR(IF(-SUM(N$21:N484)+N$16&lt;0.000001,0,IF($C485&gt;='H-32A-WP06 - Debt Service'!L$25,'H-32A-WP06 - Debt Service'!L$28/12,0)),"-")</f>
        <v>0</v>
      </c>
      <c r="O485" s="359">
        <f>IFERROR(IF(-SUM(O$21:O484)+O$16&lt;0.000001,0,IF($C485&gt;='H-32A-WP06 - Debt Service'!M$25,'H-32A-WP06 - Debt Service'!M$28/12,0)),"-")</f>
        <v>0</v>
      </c>
      <c r="P485" s="359">
        <f>IFERROR(IF(-SUM(P$21:P484)+P$16&lt;0.000001,0,IF($C485&gt;='H-32A-WP06 - Debt Service'!N$25,'H-32A-WP06 - Debt Service'!N$28/12,0)),"-")</f>
        <v>0</v>
      </c>
      <c r="Q485" s="449"/>
      <c r="R485" s="351">
        <f t="shared" si="30"/>
        <v>2057</v>
      </c>
      <c r="S485" s="368">
        <f t="shared" si="32"/>
        <v>57589</v>
      </c>
      <c r="T485" s="368"/>
      <c r="U485" s="359">
        <f>IFERROR(IF(-SUM(U$33:U484)+U$16&lt;0.000001,0,IF($C485&gt;='H-32A-WP06 - Debt Service'!R$25,'H-32A-WP06 - Debt Service'!R$28/12,0)),"-")</f>
        <v>0</v>
      </c>
      <c r="V485" s="359">
        <f>IFERROR(IF(-SUM(V$21:V484)+V$16&lt;0.000001,0,IF($C485&gt;='H-32A-WP06 - Debt Service'!S$25,'H-32A-WP06 - Debt Service'!S$28/12,0)),"-")</f>
        <v>0</v>
      </c>
      <c r="W485" s="359">
        <f>IFERROR(IF(-SUM(W$21:W484)+W$16&lt;0.000001,0,IF($C485&gt;='H-32A-WP06 - Debt Service'!T$25,'H-32A-WP06 - Debt Service'!T$28/12,0)),"-")</f>
        <v>0</v>
      </c>
      <c r="X485" s="359">
        <f>IFERROR(IF(-SUM(X$21:X484)+X$16&lt;0.000001,0,IF($C485&gt;='H-32A-WP06 - Debt Service'!U$25,'H-32A-WP06 - Debt Service'!U$28/12,0)),"-")</f>
        <v>0</v>
      </c>
      <c r="Y485" s="359">
        <f>IFERROR(IF(-SUM(Y$21:Y484)+Y$16&lt;0.000001,0,IF($C485&gt;='H-32A-WP06 - Debt Service'!W$25,'H-32A-WP06 - Debt Service'!V$28/12,0)),"-")</f>
        <v>0</v>
      </c>
      <c r="Z485" s="359">
        <f>IFERROR(IF(-SUM(Z$21:Z484)+Z$16&lt;0.000001,0,IF($C485&gt;='H-32A-WP06 - Debt Service'!W$25,'H-32A-WP06 - Debt Service'!W$28/12,0)),"-")</f>
        <v>0</v>
      </c>
      <c r="AA485" s="359">
        <f>IFERROR(IF(-SUM(AA$21:AA484)+AA$16&lt;0.000001,0,IF($C485&gt;='H-32A-WP06 - Debt Service'!Y$25,'H-32A-WP06 - Debt Service'!X$28/12,0)),"-")</f>
        <v>0</v>
      </c>
      <c r="AB485" s="359">
        <f>IFERROR(IF(-SUM(AB$21:AB484)+AB$16&lt;0.000001,0,IF($C485&gt;='H-32A-WP06 - Debt Service'!Y$25,'H-32A-WP06 - Debt Service'!Y$28/12,0)),"-")</f>
        <v>0</v>
      </c>
      <c r="AC485" s="359">
        <f>IFERROR(IF(-SUM(AC$21:AC484)+AC$16&lt;0.000001,0,IF($C485&gt;='H-32A-WP06 - Debt Service'!Z$25,'H-32A-WP06 - Debt Service'!Z$28/12,0)),"-")</f>
        <v>0</v>
      </c>
      <c r="AD485" s="359">
        <f>IFERROR(IF(-SUM(AD$21:AD484)+AD$16&lt;0.000001,0,IF($C485&gt;='H-32A-WP06 - Debt Service'!AB$25,'H-32A-WP06 - Debt Service'!AA$28/12,0)),"-")</f>
        <v>0</v>
      </c>
      <c r="AE485" s="359">
        <f>IFERROR(IF(-SUM(AE$21:AE484)+AE$16&lt;0.000001,0,IF($C485&gt;='H-32A-WP06 - Debt Service'!AC$25,'H-32A-WP06 - Debt Service'!AB$28/12,0)),"-")</f>
        <v>0</v>
      </c>
      <c r="AF485" s="359">
        <f>IFERROR(IF(-SUM(AF$21:AF484)+AF$16&lt;0.000001,0,IF($C485&gt;='H-32A-WP06 - Debt Service'!AD$25,'H-32A-WP06 - Debt Service'!AC$28/12,0)),"-")</f>
        <v>0</v>
      </c>
    </row>
    <row r="486" spans="2:32">
      <c r="B486" s="351">
        <f t="shared" si="29"/>
        <v>2057</v>
      </c>
      <c r="C486" s="368">
        <f t="shared" si="31"/>
        <v>57619</v>
      </c>
      <c r="D486" s="368"/>
      <c r="E486" s="359">
        <f>IFERROR(IF(-SUM(E$33:E485)+E$16&lt;0.000001,0,IF($C486&gt;='H-32A-WP06 - Debt Service'!C$25,'H-32A-WP06 - Debt Service'!C$28/12,0)),"-")</f>
        <v>0</v>
      </c>
      <c r="F486" s="359">
        <f>IFERROR(IF(-SUM(F$33:F485)+F$16&lt;0.000001,0,IF($C486&gt;='H-32A-WP06 - Debt Service'!D$25,'H-32A-WP06 - Debt Service'!D$28/12,0)),"-")</f>
        <v>0</v>
      </c>
      <c r="G486" s="359">
        <f>IFERROR(IF(-SUM(G$33:G485)+G$16&lt;0.000001,0,IF($C486&gt;='H-32A-WP06 - Debt Service'!E$25,'H-32A-WP06 - Debt Service'!E$28/12,0)),"-")</f>
        <v>0</v>
      </c>
      <c r="H486" s="359">
        <f>IFERROR(IF(-SUM(H$21:H485)+H$16&lt;0.000001,0,IF($C486&gt;='H-32A-WP06 - Debt Service'!F$25,'H-32A-WP06 - Debt Service'!F$28/12,0)),"-")</f>
        <v>0</v>
      </c>
      <c r="I486" s="359">
        <f>IFERROR(IF(-SUM(I$21:I485)+I$16&lt;0.000001,0,IF($C486&gt;='H-32A-WP06 - Debt Service'!G$25,'H-32A-WP06 - Debt Service'!G$28/12,0)),"-")</f>
        <v>0</v>
      </c>
      <c r="J486" s="359">
        <f>IFERROR(IF(-SUM(J$21:J485)+J$16&lt;0.000001,0,IF($C486&gt;='H-32A-WP06 - Debt Service'!H$25,'H-32A-WP06 - Debt Service'!H$28/12,0)),"-")</f>
        <v>0</v>
      </c>
      <c r="K486" s="359">
        <f>IFERROR(IF(-SUM(K$21:K485)+K$16&lt;0.000001,0,IF($C486&gt;='H-32A-WP06 - Debt Service'!I$25,'H-32A-WP06 - Debt Service'!I$28/12,0)),"-")</f>
        <v>0</v>
      </c>
      <c r="L486" s="359">
        <f>IFERROR(IF(-SUM(L$21:L485)+L$16&lt;0.000001,0,IF($C486&gt;='H-32A-WP06 - Debt Service'!J$25,'H-32A-WP06 - Debt Service'!J$28/12,0)),"-")</f>
        <v>0</v>
      </c>
      <c r="M486" s="359">
        <f>IFERROR(IF(-SUM(M$21:M485)+M$16&lt;0.000001,0,IF($C486&gt;='H-32A-WP06 - Debt Service'!K$25,'H-32A-WP06 - Debt Service'!K$28/12,0)),"-")</f>
        <v>0</v>
      </c>
      <c r="N486" s="359">
        <f>IFERROR(IF(-SUM(N$21:N485)+N$16&lt;0.000001,0,IF($C486&gt;='H-32A-WP06 - Debt Service'!L$25,'H-32A-WP06 - Debt Service'!L$28/12,0)),"-")</f>
        <v>0</v>
      </c>
      <c r="O486" s="359">
        <f>IFERROR(IF(-SUM(O$21:O485)+O$16&lt;0.000001,0,IF($C486&gt;='H-32A-WP06 - Debt Service'!M$25,'H-32A-WP06 - Debt Service'!M$28/12,0)),"-")</f>
        <v>0</v>
      </c>
      <c r="P486" s="359">
        <f>IFERROR(IF(-SUM(P$21:P485)+P$16&lt;0.000001,0,IF($C486&gt;='H-32A-WP06 - Debt Service'!N$25,'H-32A-WP06 - Debt Service'!N$28/12,0)),"-")</f>
        <v>0</v>
      </c>
      <c r="Q486" s="449"/>
      <c r="R486" s="351">
        <f t="shared" si="30"/>
        <v>2057</v>
      </c>
      <c r="S486" s="368">
        <f t="shared" si="32"/>
        <v>57619</v>
      </c>
      <c r="T486" s="368"/>
      <c r="U486" s="359">
        <f>IFERROR(IF(-SUM(U$33:U485)+U$16&lt;0.000001,0,IF($C486&gt;='H-32A-WP06 - Debt Service'!R$25,'H-32A-WP06 - Debt Service'!R$28/12,0)),"-")</f>
        <v>0</v>
      </c>
      <c r="V486" s="359">
        <f>IFERROR(IF(-SUM(V$21:V485)+V$16&lt;0.000001,0,IF($C486&gt;='H-32A-WP06 - Debt Service'!S$25,'H-32A-WP06 - Debt Service'!S$28/12,0)),"-")</f>
        <v>0</v>
      </c>
      <c r="W486" s="359">
        <f>IFERROR(IF(-SUM(W$21:W485)+W$16&lt;0.000001,0,IF($C486&gt;='H-32A-WP06 - Debt Service'!T$25,'H-32A-WP06 - Debt Service'!T$28/12,0)),"-")</f>
        <v>0</v>
      </c>
      <c r="X486" s="359">
        <f>IFERROR(IF(-SUM(X$21:X485)+X$16&lt;0.000001,0,IF($C486&gt;='H-32A-WP06 - Debt Service'!U$25,'H-32A-WP06 - Debt Service'!U$28/12,0)),"-")</f>
        <v>0</v>
      </c>
      <c r="Y486" s="359">
        <f>IFERROR(IF(-SUM(Y$21:Y485)+Y$16&lt;0.000001,0,IF($C486&gt;='H-32A-WP06 - Debt Service'!W$25,'H-32A-WP06 - Debt Service'!V$28/12,0)),"-")</f>
        <v>0</v>
      </c>
      <c r="Z486" s="359">
        <f>IFERROR(IF(-SUM(Z$21:Z485)+Z$16&lt;0.000001,0,IF($C486&gt;='H-32A-WP06 - Debt Service'!W$25,'H-32A-WP06 - Debt Service'!W$28/12,0)),"-")</f>
        <v>0</v>
      </c>
      <c r="AA486" s="359">
        <f>IFERROR(IF(-SUM(AA$21:AA485)+AA$16&lt;0.000001,0,IF($C486&gt;='H-32A-WP06 - Debt Service'!Y$25,'H-32A-WP06 - Debt Service'!X$28/12,0)),"-")</f>
        <v>0</v>
      </c>
      <c r="AB486" s="359">
        <f>IFERROR(IF(-SUM(AB$21:AB485)+AB$16&lt;0.000001,0,IF($C486&gt;='H-32A-WP06 - Debt Service'!Y$25,'H-32A-WP06 - Debt Service'!Y$28/12,0)),"-")</f>
        <v>0</v>
      </c>
      <c r="AC486" s="359">
        <f>IFERROR(IF(-SUM(AC$21:AC485)+AC$16&lt;0.000001,0,IF($C486&gt;='H-32A-WP06 - Debt Service'!Z$25,'H-32A-WP06 - Debt Service'!Z$28/12,0)),"-")</f>
        <v>0</v>
      </c>
      <c r="AD486" s="359">
        <f>IFERROR(IF(-SUM(AD$21:AD485)+AD$16&lt;0.000001,0,IF($C486&gt;='H-32A-WP06 - Debt Service'!AB$25,'H-32A-WP06 - Debt Service'!AA$28/12,0)),"-")</f>
        <v>0</v>
      </c>
      <c r="AE486" s="359">
        <f>IFERROR(IF(-SUM(AE$21:AE485)+AE$16&lt;0.000001,0,IF($C486&gt;='H-32A-WP06 - Debt Service'!AC$25,'H-32A-WP06 - Debt Service'!AB$28/12,0)),"-")</f>
        <v>0</v>
      </c>
      <c r="AF486" s="359">
        <f>IFERROR(IF(-SUM(AF$21:AF485)+AF$16&lt;0.000001,0,IF($C486&gt;='H-32A-WP06 - Debt Service'!AD$25,'H-32A-WP06 - Debt Service'!AC$28/12,0)),"-")</f>
        <v>0</v>
      </c>
    </row>
    <row r="487" spans="2:32">
      <c r="B487" s="351">
        <f t="shared" si="29"/>
        <v>2057</v>
      </c>
      <c r="C487" s="368">
        <f t="shared" si="31"/>
        <v>57650</v>
      </c>
      <c r="D487" s="368"/>
      <c r="E487" s="359">
        <f>IFERROR(IF(-SUM(E$33:E486)+E$16&lt;0.000001,0,IF($C487&gt;='H-32A-WP06 - Debt Service'!C$25,'H-32A-WP06 - Debt Service'!C$28/12,0)),"-")</f>
        <v>0</v>
      </c>
      <c r="F487" s="359">
        <f>IFERROR(IF(-SUM(F$33:F486)+F$16&lt;0.000001,0,IF($C487&gt;='H-32A-WP06 - Debt Service'!D$25,'H-32A-WP06 - Debt Service'!D$28/12,0)),"-")</f>
        <v>0</v>
      </c>
      <c r="G487" s="359">
        <f>IFERROR(IF(-SUM(G$33:G486)+G$16&lt;0.000001,0,IF($C487&gt;='H-32A-WP06 - Debt Service'!E$25,'H-32A-WP06 - Debt Service'!E$28/12,0)),"-")</f>
        <v>0</v>
      </c>
      <c r="H487" s="359">
        <f>IFERROR(IF(-SUM(H$21:H486)+H$16&lt;0.000001,0,IF($C487&gt;='H-32A-WP06 - Debt Service'!F$25,'H-32A-WP06 - Debt Service'!F$28/12,0)),"-")</f>
        <v>0</v>
      </c>
      <c r="I487" s="359">
        <f>IFERROR(IF(-SUM(I$21:I486)+I$16&lt;0.000001,0,IF($C487&gt;='H-32A-WP06 - Debt Service'!G$25,'H-32A-WP06 - Debt Service'!G$28/12,0)),"-")</f>
        <v>0</v>
      </c>
      <c r="J487" s="359">
        <f>IFERROR(IF(-SUM(J$21:J486)+J$16&lt;0.000001,0,IF($C487&gt;='H-32A-WP06 - Debt Service'!H$25,'H-32A-WP06 - Debt Service'!H$28/12,0)),"-")</f>
        <v>0</v>
      </c>
      <c r="K487" s="359">
        <f>IFERROR(IF(-SUM(K$21:K486)+K$16&lt;0.000001,0,IF($C487&gt;='H-32A-WP06 - Debt Service'!I$25,'H-32A-WP06 - Debt Service'!I$28/12,0)),"-")</f>
        <v>0</v>
      </c>
      <c r="L487" s="359">
        <f>IFERROR(IF(-SUM(L$21:L486)+L$16&lt;0.000001,0,IF($C487&gt;='H-32A-WP06 - Debt Service'!J$25,'H-32A-WP06 - Debt Service'!J$28/12,0)),"-")</f>
        <v>0</v>
      </c>
      <c r="M487" s="359">
        <f>IFERROR(IF(-SUM(M$21:M486)+M$16&lt;0.000001,0,IF($C487&gt;='H-32A-WP06 - Debt Service'!K$25,'H-32A-WP06 - Debt Service'!K$28/12,0)),"-")</f>
        <v>0</v>
      </c>
      <c r="N487" s="359">
        <f>IFERROR(IF(-SUM(N$21:N486)+N$16&lt;0.000001,0,IF($C487&gt;='H-32A-WP06 - Debt Service'!L$25,'H-32A-WP06 - Debt Service'!L$28/12,0)),"-")</f>
        <v>0</v>
      </c>
      <c r="O487" s="359">
        <f>IFERROR(IF(-SUM(O$21:O486)+O$16&lt;0.000001,0,IF($C487&gt;='H-32A-WP06 - Debt Service'!M$25,'H-32A-WP06 - Debt Service'!M$28/12,0)),"-")</f>
        <v>0</v>
      </c>
      <c r="P487" s="359">
        <f>IFERROR(IF(-SUM(P$21:P486)+P$16&lt;0.000001,0,IF($C487&gt;='H-32A-WP06 - Debt Service'!N$25,'H-32A-WP06 - Debt Service'!N$28/12,0)),"-")</f>
        <v>0</v>
      </c>
      <c r="Q487" s="449"/>
      <c r="R487" s="351">
        <f t="shared" si="30"/>
        <v>2057</v>
      </c>
      <c r="S487" s="368">
        <f t="shared" si="32"/>
        <v>57650</v>
      </c>
      <c r="T487" s="368"/>
      <c r="U487" s="359">
        <f>IFERROR(IF(-SUM(U$33:U486)+U$16&lt;0.000001,0,IF($C487&gt;='H-32A-WP06 - Debt Service'!R$25,'H-32A-WP06 - Debt Service'!R$28/12,0)),"-")</f>
        <v>0</v>
      </c>
      <c r="V487" s="359">
        <f>IFERROR(IF(-SUM(V$21:V486)+V$16&lt;0.000001,0,IF($C487&gt;='H-32A-WP06 - Debt Service'!S$25,'H-32A-WP06 - Debt Service'!S$28/12,0)),"-")</f>
        <v>0</v>
      </c>
      <c r="W487" s="359">
        <f>IFERROR(IF(-SUM(W$21:W486)+W$16&lt;0.000001,0,IF($C487&gt;='H-32A-WP06 - Debt Service'!T$25,'H-32A-WP06 - Debt Service'!T$28/12,0)),"-")</f>
        <v>0</v>
      </c>
      <c r="X487" s="359">
        <f>IFERROR(IF(-SUM(X$21:X486)+X$16&lt;0.000001,0,IF($C487&gt;='H-32A-WP06 - Debt Service'!U$25,'H-32A-WP06 - Debt Service'!U$28/12,0)),"-")</f>
        <v>0</v>
      </c>
      <c r="Y487" s="359">
        <f>IFERROR(IF(-SUM(Y$21:Y486)+Y$16&lt;0.000001,0,IF($C487&gt;='H-32A-WP06 - Debt Service'!W$25,'H-32A-WP06 - Debt Service'!V$28/12,0)),"-")</f>
        <v>0</v>
      </c>
      <c r="Z487" s="359">
        <f>IFERROR(IF(-SUM(Z$21:Z486)+Z$16&lt;0.000001,0,IF($C487&gt;='H-32A-WP06 - Debt Service'!W$25,'H-32A-WP06 - Debt Service'!W$28/12,0)),"-")</f>
        <v>0</v>
      </c>
      <c r="AA487" s="359">
        <f>IFERROR(IF(-SUM(AA$21:AA486)+AA$16&lt;0.000001,0,IF($C487&gt;='H-32A-WP06 - Debt Service'!Y$25,'H-32A-WP06 - Debt Service'!X$28/12,0)),"-")</f>
        <v>0</v>
      </c>
      <c r="AB487" s="359">
        <f>IFERROR(IF(-SUM(AB$21:AB486)+AB$16&lt;0.000001,0,IF($C487&gt;='H-32A-WP06 - Debt Service'!Y$25,'H-32A-WP06 - Debt Service'!Y$28/12,0)),"-")</f>
        <v>0</v>
      </c>
      <c r="AC487" s="359">
        <f>IFERROR(IF(-SUM(AC$21:AC486)+AC$16&lt;0.000001,0,IF($C487&gt;='H-32A-WP06 - Debt Service'!Z$25,'H-32A-WP06 - Debt Service'!Z$28/12,0)),"-")</f>
        <v>0</v>
      </c>
      <c r="AD487" s="359">
        <f>IFERROR(IF(-SUM(AD$21:AD486)+AD$16&lt;0.000001,0,IF($C487&gt;='H-32A-WP06 - Debt Service'!AB$25,'H-32A-WP06 - Debt Service'!AA$28/12,0)),"-")</f>
        <v>0</v>
      </c>
      <c r="AE487" s="359">
        <f>IFERROR(IF(-SUM(AE$21:AE486)+AE$16&lt;0.000001,0,IF($C487&gt;='H-32A-WP06 - Debt Service'!AC$25,'H-32A-WP06 - Debt Service'!AB$28/12,0)),"-")</f>
        <v>0</v>
      </c>
      <c r="AF487" s="359">
        <f>IFERROR(IF(-SUM(AF$21:AF486)+AF$16&lt;0.000001,0,IF($C487&gt;='H-32A-WP06 - Debt Service'!AD$25,'H-32A-WP06 - Debt Service'!AC$28/12,0)),"-")</f>
        <v>0</v>
      </c>
    </row>
    <row r="488" spans="2:32">
      <c r="B488" s="351">
        <f t="shared" si="29"/>
        <v>2057</v>
      </c>
      <c r="C488" s="368">
        <f t="shared" si="31"/>
        <v>57680</v>
      </c>
      <c r="D488" s="368"/>
      <c r="E488" s="359">
        <f>IFERROR(IF(-SUM(E$33:E487)+E$16&lt;0.000001,0,IF($C488&gt;='H-32A-WP06 - Debt Service'!C$25,'H-32A-WP06 - Debt Service'!C$28/12,0)),"-")</f>
        <v>0</v>
      </c>
      <c r="F488" s="359">
        <f>IFERROR(IF(-SUM(F$33:F487)+F$16&lt;0.000001,0,IF($C488&gt;='H-32A-WP06 - Debt Service'!D$25,'H-32A-WP06 - Debt Service'!D$28/12,0)),"-")</f>
        <v>0</v>
      </c>
      <c r="G488" s="359">
        <f>IFERROR(IF(-SUM(G$33:G487)+G$16&lt;0.000001,0,IF($C488&gt;='H-32A-WP06 - Debt Service'!E$25,'H-32A-WP06 - Debt Service'!E$28/12,0)),"-")</f>
        <v>0</v>
      </c>
      <c r="H488" s="359">
        <f>IFERROR(IF(-SUM(H$21:H487)+H$16&lt;0.000001,0,IF($C488&gt;='H-32A-WP06 - Debt Service'!F$25,'H-32A-WP06 - Debt Service'!F$28/12,0)),"-")</f>
        <v>0</v>
      </c>
      <c r="I488" s="359">
        <f>IFERROR(IF(-SUM(I$21:I487)+I$16&lt;0.000001,0,IF($C488&gt;='H-32A-WP06 - Debt Service'!G$25,'H-32A-WP06 - Debt Service'!G$28/12,0)),"-")</f>
        <v>0</v>
      </c>
      <c r="J488" s="359">
        <f>IFERROR(IF(-SUM(J$21:J487)+J$16&lt;0.000001,0,IF($C488&gt;='H-32A-WP06 - Debt Service'!H$25,'H-32A-WP06 - Debt Service'!H$28/12,0)),"-")</f>
        <v>0</v>
      </c>
      <c r="K488" s="359">
        <f>IFERROR(IF(-SUM(K$21:K487)+K$16&lt;0.000001,0,IF($C488&gt;='H-32A-WP06 - Debt Service'!I$25,'H-32A-WP06 - Debt Service'!I$28/12,0)),"-")</f>
        <v>0</v>
      </c>
      <c r="L488" s="359">
        <f>IFERROR(IF(-SUM(L$21:L487)+L$16&lt;0.000001,0,IF($C488&gt;='H-32A-WP06 - Debt Service'!J$25,'H-32A-WP06 - Debt Service'!J$28/12,0)),"-")</f>
        <v>0</v>
      </c>
      <c r="M488" s="359">
        <f>IFERROR(IF(-SUM(M$21:M487)+M$16&lt;0.000001,0,IF($C488&gt;='H-32A-WP06 - Debt Service'!K$25,'H-32A-WP06 - Debt Service'!K$28/12,0)),"-")</f>
        <v>0</v>
      </c>
      <c r="N488" s="359">
        <f>IFERROR(IF(-SUM(N$21:N487)+N$16&lt;0.000001,0,IF($C488&gt;='H-32A-WP06 - Debt Service'!L$25,'H-32A-WP06 - Debt Service'!L$28/12,0)),"-")</f>
        <v>0</v>
      </c>
      <c r="O488" s="359">
        <f>IFERROR(IF(-SUM(O$21:O487)+O$16&lt;0.000001,0,IF($C488&gt;='H-32A-WP06 - Debt Service'!M$25,'H-32A-WP06 - Debt Service'!M$28/12,0)),"-")</f>
        <v>0</v>
      </c>
      <c r="P488" s="359">
        <f>IFERROR(IF(-SUM(P$21:P487)+P$16&lt;0.000001,0,IF($C488&gt;='H-32A-WP06 - Debt Service'!N$25,'H-32A-WP06 - Debt Service'!N$28/12,0)),"-")</f>
        <v>0</v>
      </c>
      <c r="Q488" s="449"/>
      <c r="R488" s="351">
        <f t="shared" si="30"/>
        <v>2057</v>
      </c>
      <c r="S488" s="368">
        <f t="shared" si="32"/>
        <v>57680</v>
      </c>
      <c r="T488" s="368"/>
      <c r="U488" s="359">
        <f>IFERROR(IF(-SUM(U$33:U487)+U$16&lt;0.000001,0,IF($C488&gt;='H-32A-WP06 - Debt Service'!R$25,'H-32A-WP06 - Debt Service'!R$28/12,0)),"-")</f>
        <v>0</v>
      </c>
      <c r="V488" s="359">
        <f>IFERROR(IF(-SUM(V$21:V487)+V$16&lt;0.000001,0,IF($C488&gt;='H-32A-WP06 - Debt Service'!S$25,'H-32A-WP06 - Debt Service'!S$28/12,0)),"-")</f>
        <v>0</v>
      </c>
      <c r="W488" s="359">
        <f>IFERROR(IF(-SUM(W$21:W487)+W$16&lt;0.000001,0,IF($C488&gt;='H-32A-WP06 - Debt Service'!T$25,'H-32A-WP06 - Debt Service'!T$28/12,0)),"-")</f>
        <v>0</v>
      </c>
      <c r="X488" s="359">
        <f>IFERROR(IF(-SUM(X$21:X487)+X$16&lt;0.000001,0,IF($C488&gt;='H-32A-WP06 - Debt Service'!U$25,'H-32A-WP06 - Debt Service'!U$28/12,0)),"-")</f>
        <v>0</v>
      </c>
      <c r="Y488" s="359">
        <f>IFERROR(IF(-SUM(Y$21:Y487)+Y$16&lt;0.000001,0,IF($C488&gt;='H-32A-WP06 - Debt Service'!W$25,'H-32A-WP06 - Debt Service'!V$28/12,0)),"-")</f>
        <v>0</v>
      </c>
      <c r="Z488" s="359">
        <f>IFERROR(IF(-SUM(Z$21:Z487)+Z$16&lt;0.000001,0,IF($C488&gt;='H-32A-WP06 - Debt Service'!W$25,'H-32A-WP06 - Debt Service'!W$28/12,0)),"-")</f>
        <v>0</v>
      </c>
      <c r="AA488" s="359">
        <f>IFERROR(IF(-SUM(AA$21:AA487)+AA$16&lt;0.000001,0,IF($C488&gt;='H-32A-WP06 - Debt Service'!Y$25,'H-32A-WP06 - Debt Service'!X$28/12,0)),"-")</f>
        <v>0</v>
      </c>
      <c r="AB488" s="359">
        <f>IFERROR(IF(-SUM(AB$21:AB487)+AB$16&lt;0.000001,0,IF($C488&gt;='H-32A-WP06 - Debt Service'!Y$25,'H-32A-WP06 - Debt Service'!Y$28/12,0)),"-")</f>
        <v>0</v>
      </c>
      <c r="AC488" s="359">
        <f>IFERROR(IF(-SUM(AC$21:AC487)+AC$16&lt;0.000001,0,IF($C488&gt;='H-32A-WP06 - Debt Service'!Z$25,'H-32A-WP06 - Debt Service'!Z$28/12,0)),"-")</f>
        <v>0</v>
      </c>
      <c r="AD488" s="359">
        <f>IFERROR(IF(-SUM(AD$21:AD487)+AD$16&lt;0.000001,0,IF($C488&gt;='H-32A-WP06 - Debt Service'!AB$25,'H-32A-WP06 - Debt Service'!AA$28/12,0)),"-")</f>
        <v>0</v>
      </c>
      <c r="AE488" s="359">
        <f>IFERROR(IF(-SUM(AE$21:AE487)+AE$16&lt;0.000001,0,IF($C488&gt;='H-32A-WP06 - Debt Service'!AC$25,'H-32A-WP06 - Debt Service'!AB$28/12,0)),"-")</f>
        <v>0</v>
      </c>
      <c r="AF488" s="359">
        <f>IFERROR(IF(-SUM(AF$21:AF487)+AF$16&lt;0.000001,0,IF($C488&gt;='H-32A-WP06 - Debt Service'!AD$25,'H-32A-WP06 - Debt Service'!AC$28/12,0)),"-")</f>
        <v>0</v>
      </c>
    </row>
    <row r="489" spans="2:32">
      <c r="B489" s="351">
        <f t="shared" si="29"/>
        <v>2058</v>
      </c>
      <c r="C489" s="368">
        <f t="shared" si="31"/>
        <v>57711</v>
      </c>
      <c r="D489" s="368"/>
      <c r="E489" s="359">
        <f>IFERROR(IF(-SUM(E$33:E488)+E$16&lt;0.000001,0,IF($C489&gt;='H-32A-WP06 - Debt Service'!C$25,'H-32A-WP06 - Debt Service'!C$28/12,0)),"-")</f>
        <v>0</v>
      </c>
      <c r="F489" s="359">
        <f>IFERROR(IF(-SUM(F$33:F488)+F$16&lt;0.000001,0,IF($C489&gt;='H-32A-WP06 - Debt Service'!D$25,'H-32A-WP06 - Debt Service'!D$28/12,0)),"-")</f>
        <v>0</v>
      </c>
      <c r="G489" s="359">
        <f>IFERROR(IF(-SUM(G$33:G488)+G$16&lt;0.000001,0,IF($C489&gt;='H-32A-WP06 - Debt Service'!E$25,'H-32A-WP06 - Debt Service'!E$28/12,0)),"-")</f>
        <v>0</v>
      </c>
      <c r="H489" s="359">
        <f>IFERROR(IF(-SUM(H$21:H488)+H$16&lt;0.000001,0,IF($C489&gt;='H-32A-WP06 - Debt Service'!F$25,'H-32A-WP06 - Debt Service'!F$28/12,0)),"-")</f>
        <v>0</v>
      </c>
      <c r="I489" s="359">
        <f>IFERROR(IF(-SUM(I$21:I488)+I$16&lt;0.000001,0,IF($C489&gt;='H-32A-WP06 - Debt Service'!G$25,'H-32A-WP06 - Debt Service'!G$28/12,0)),"-")</f>
        <v>0</v>
      </c>
      <c r="J489" s="359">
        <f>IFERROR(IF(-SUM(J$21:J488)+J$16&lt;0.000001,0,IF($C489&gt;='H-32A-WP06 - Debt Service'!H$25,'H-32A-WP06 - Debt Service'!H$28/12,0)),"-")</f>
        <v>0</v>
      </c>
      <c r="K489" s="359">
        <f>IFERROR(IF(-SUM(K$21:K488)+K$16&lt;0.000001,0,IF($C489&gt;='H-32A-WP06 - Debt Service'!I$25,'H-32A-WP06 - Debt Service'!I$28/12,0)),"-")</f>
        <v>0</v>
      </c>
      <c r="L489" s="359">
        <f>IFERROR(IF(-SUM(L$21:L488)+L$16&lt;0.000001,0,IF($C489&gt;='H-32A-WP06 - Debt Service'!J$25,'H-32A-WP06 - Debt Service'!J$28/12,0)),"-")</f>
        <v>0</v>
      </c>
      <c r="M489" s="359">
        <f>IFERROR(IF(-SUM(M$21:M488)+M$16&lt;0.000001,0,IF($C489&gt;='H-32A-WP06 - Debt Service'!K$25,'H-32A-WP06 - Debt Service'!K$28/12,0)),"-")</f>
        <v>0</v>
      </c>
      <c r="N489" s="359">
        <f>IFERROR(IF(-SUM(N$21:N488)+N$16&lt;0.000001,0,IF($C489&gt;='H-32A-WP06 - Debt Service'!L$25,'H-32A-WP06 - Debt Service'!L$28/12,0)),"-")</f>
        <v>0</v>
      </c>
      <c r="O489" s="359">
        <f>IFERROR(IF(-SUM(O$21:O488)+O$16&lt;0.000001,0,IF($C489&gt;='H-32A-WP06 - Debt Service'!M$25,'H-32A-WP06 - Debt Service'!M$28/12,0)),"-")</f>
        <v>0</v>
      </c>
      <c r="P489" s="359">
        <f>IFERROR(IF(-SUM(P$21:P488)+P$16&lt;0.000001,0,IF($C489&gt;='H-32A-WP06 - Debt Service'!N$25,'H-32A-WP06 - Debt Service'!N$28/12,0)),"-")</f>
        <v>0</v>
      </c>
      <c r="Q489" s="449"/>
      <c r="R489" s="351">
        <f t="shared" si="30"/>
        <v>2058</v>
      </c>
      <c r="S489" s="368">
        <f t="shared" si="32"/>
        <v>57711</v>
      </c>
      <c r="T489" s="368"/>
      <c r="U489" s="359">
        <f>IFERROR(IF(-SUM(U$33:U488)+U$16&lt;0.000001,0,IF($C489&gt;='H-32A-WP06 - Debt Service'!R$25,'H-32A-WP06 - Debt Service'!R$28/12,0)),"-")</f>
        <v>0</v>
      </c>
      <c r="V489" s="359">
        <f>IFERROR(IF(-SUM(V$21:V488)+V$16&lt;0.000001,0,IF($C489&gt;='H-32A-WP06 - Debt Service'!S$25,'H-32A-WP06 - Debt Service'!S$28/12,0)),"-")</f>
        <v>0</v>
      </c>
      <c r="W489" s="359">
        <f>IFERROR(IF(-SUM(W$21:W488)+W$16&lt;0.000001,0,IF($C489&gt;='H-32A-WP06 - Debt Service'!T$25,'H-32A-WP06 - Debt Service'!T$28/12,0)),"-")</f>
        <v>0</v>
      </c>
      <c r="X489" s="359">
        <f>IFERROR(IF(-SUM(X$21:X488)+X$16&lt;0.000001,0,IF($C489&gt;='H-32A-WP06 - Debt Service'!U$25,'H-32A-WP06 - Debt Service'!U$28/12,0)),"-")</f>
        <v>0</v>
      </c>
      <c r="Y489" s="359">
        <f>IFERROR(IF(-SUM(Y$21:Y488)+Y$16&lt;0.000001,0,IF($C489&gt;='H-32A-WP06 - Debt Service'!W$25,'H-32A-WP06 - Debt Service'!V$28/12,0)),"-")</f>
        <v>0</v>
      </c>
      <c r="Z489" s="359">
        <f>IFERROR(IF(-SUM(Z$21:Z488)+Z$16&lt;0.000001,0,IF($C489&gt;='H-32A-WP06 - Debt Service'!W$25,'H-32A-WP06 - Debt Service'!W$28/12,0)),"-")</f>
        <v>0</v>
      </c>
      <c r="AA489" s="359">
        <f>IFERROR(IF(-SUM(AA$21:AA488)+AA$16&lt;0.000001,0,IF($C489&gt;='H-32A-WP06 - Debt Service'!Y$25,'H-32A-WP06 - Debt Service'!X$28/12,0)),"-")</f>
        <v>0</v>
      </c>
      <c r="AB489" s="359">
        <f>IFERROR(IF(-SUM(AB$21:AB488)+AB$16&lt;0.000001,0,IF($C489&gt;='H-32A-WP06 - Debt Service'!Y$25,'H-32A-WP06 - Debt Service'!Y$28/12,0)),"-")</f>
        <v>0</v>
      </c>
      <c r="AC489" s="359">
        <f>IFERROR(IF(-SUM(AC$21:AC488)+AC$16&lt;0.000001,0,IF($C489&gt;='H-32A-WP06 - Debt Service'!Z$25,'H-32A-WP06 - Debt Service'!Z$28/12,0)),"-")</f>
        <v>0</v>
      </c>
      <c r="AD489" s="359">
        <f>IFERROR(IF(-SUM(AD$21:AD488)+AD$16&lt;0.000001,0,IF($C489&gt;='H-32A-WP06 - Debt Service'!AB$25,'H-32A-WP06 - Debt Service'!AA$28/12,0)),"-")</f>
        <v>0</v>
      </c>
      <c r="AE489" s="359">
        <f>IFERROR(IF(-SUM(AE$21:AE488)+AE$16&lt;0.000001,0,IF($C489&gt;='H-32A-WP06 - Debt Service'!AC$25,'H-32A-WP06 - Debt Service'!AB$28/12,0)),"-")</f>
        <v>0</v>
      </c>
      <c r="AF489" s="359">
        <f>IFERROR(IF(-SUM(AF$21:AF488)+AF$16&lt;0.000001,0,IF($C489&gt;='H-32A-WP06 - Debt Service'!AD$25,'H-32A-WP06 - Debt Service'!AC$28/12,0)),"-")</f>
        <v>0</v>
      </c>
    </row>
    <row r="490" spans="2:32">
      <c r="B490" s="351">
        <f t="shared" si="29"/>
        <v>2058</v>
      </c>
      <c r="C490" s="368">
        <f t="shared" si="31"/>
        <v>57742</v>
      </c>
      <c r="D490" s="368"/>
      <c r="E490" s="359">
        <f>IFERROR(IF(-SUM(E$33:E489)+E$16&lt;0.000001,0,IF($C490&gt;='H-32A-WP06 - Debt Service'!C$25,'H-32A-WP06 - Debt Service'!C$28/12,0)),"-")</f>
        <v>0</v>
      </c>
      <c r="F490" s="359">
        <f>IFERROR(IF(-SUM(F$33:F489)+F$16&lt;0.000001,0,IF($C490&gt;='H-32A-WP06 - Debt Service'!D$25,'H-32A-WP06 - Debt Service'!D$28/12,0)),"-")</f>
        <v>0</v>
      </c>
      <c r="G490" s="359">
        <f>IFERROR(IF(-SUM(G$33:G489)+G$16&lt;0.000001,0,IF($C490&gt;='H-32A-WP06 - Debt Service'!E$25,'H-32A-WP06 - Debt Service'!E$28/12,0)),"-")</f>
        <v>0</v>
      </c>
      <c r="H490" s="359">
        <f>IFERROR(IF(-SUM(H$21:H489)+H$16&lt;0.000001,0,IF($C490&gt;='H-32A-WP06 - Debt Service'!F$25,'H-32A-WP06 - Debt Service'!F$28/12,0)),"-")</f>
        <v>0</v>
      </c>
      <c r="I490" s="359">
        <f>IFERROR(IF(-SUM(I$21:I489)+I$16&lt;0.000001,0,IF($C490&gt;='H-32A-WP06 - Debt Service'!G$25,'H-32A-WP06 - Debt Service'!G$28/12,0)),"-")</f>
        <v>0</v>
      </c>
      <c r="J490" s="359">
        <f>IFERROR(IF(-SUM(J$21:J489)+J$16&lt;0.000001,0,IF($C490&gt;='H-32A-WP06 - Debt Service'!H$25,'H-32A-WP06 - Debt Service'!H$28/12,0)),"-")</f>
        <v>0</v>
      </c>
      <c r="K490" s="359">
        <f>IFERROR(IF(-SUM(K$21:K489)+K$16&lt;0.000001,0,IF($C490&gt;='H-32A-WP06 - Debt Service'!I$25,'H-32A-WP06 - Debt Service'!I$28/12,0)),"-")</f>
        <v>0</v>
      </c>
      <c r="L490" s="359">
        <f>IFERROR(IF(-SUM(L$21:L489)+L$16&lt;0.000001,0,IF($C490&gt;='H-32A-WP06 - Debt Service'!J$25,'H-32A-WP06 - Debt Service'!J$28/12,0)),"-")</f>
        <v>0</v>
      </c>
      <c r="M490" s="359">
        <f>IFERROR(IF(-SUM(M$21:M489)+M$16&lt;0.000001,0,IF($C490&gt;='H-32A-WP06 - Debt Service'!K$25,'H-32A-WP06 - Debt Service'!K$28/12,0)),"-")</f>
        <v>0</v>
      </c>
      <c r="N490" s="359">
        <f>IFERROR(IF(-SUM(N$21:N489)+N$16&lt;0.000001,0,IF($C490&gt;='H-32A-WP06 - Debt Service'!L$25,'H-32A-WP06 - Debt Service'!L$28/12,0)),"-")</f>
        <v>0</v>
      </c>
      <c r="O490" s="359">
        <f>IFERROR(IF(-SUM(O$21:O489)+O$16&lt;0.000001,0,IF($C490&gt;='H-32A-WP06 - Debt Service'!M$25,'H-32A-WP06 - Debt Service'!M$28/12,0)),"-")</f>
        <v>0</v>
      </c>
      <c r="P490" s="359">
        <f>IFERROR(IF(-SUM(P$21:P489)+P$16&lt;0.000001,0,IF($C490&gt;='H-32A-WP06 - Debt Service'!N$25,'H-32A-WP06 - Debt Service'!N$28/12,0)),"-")</f>
        <v>0</v>
      </c>
      <c r="Q490" s="449"/>
      <c r="R490" s="351">
        <f t="shared" si="30"/>
        <v>2058</v>
      </c>
      <c r="S490" s="368">
        <f t="shared" si="32"/>
        <v>57742</v>
      </c>
      <c r="T490" s="368"/>
      <c r="U490" s="359">
        <f>IFERROR(IF(-SUM(U$33:U489)+U$16&lt;0.000001,0,IF($C490&gt;='H-32A-WP06 - Debt Service'!R$25,'H-32A-WP06 - Debt Service'!R$28/12,0)),"-")</f>
        <v>0</v>
      </c>
      <c r="V490" s="359">
        <f>IFERROR(IF(-SUM(V$21:V489)+V$16&lt;0.000001,0,IF($C490&gt;='H-32A-WP06 - Debt Service'!S$25,'H-32A-WP06 - Debt Service'!S$28/12,0)),"-")</f>
        <v>0</v>
      </c>
      <c r="W490" s="359">
        <f>IFERROR(IF(-SUM(W$21:W489)+W$16&lt;0.000001,0,IF($C490&gt;='H-32A-WP06 - Debt Service'!T$25,'H-32A-WP06 - Debt Service'!T$28/12,0)),"-")</f>
        <v>0</v>
      </c>
      <c r="X490" s="359">
        <f>IFERROR(IF(-SUM(X$21:X489)+X$16&lt;0.000001,0,IF($C490&gt;='H-32A-WP06 - Debt Service'!U$25,'H-32A-WP06 - Debt Service'!U$28/12,0)),"-")</f>
        <v>0</v>
      </c>
      <c r="Y490" s="359">
        <f>IFERROR(IF(-SUM(Y$21:Y489)+Y$16&lt;0.000001,0,IF($C490&gt;='H-32A-WP06 - Debt Service'!W$25,'H-32A-WP06 - Debt Service'!V$28/12,0)),"-")</f>
        <v>0</v>
      </c>
      <c r="Z490" s="359">
        <f>IFERROR(IF(-SUM(Z$21:Z489)+Z$16&lt;0.000001,0,IF($C490&gt;='H-32A-WP06 - Debt Service'!W$25,'H-32A-WP06 - Debt Service'!W$28/12,0)),"-")</f>
        <v>0</v>
      </c>
      <c r="AA490" s="359">
        <f>IFERROR(IF(-SUM(AA$21:AA489)+AA$16&lt;0.000001,0,IF($C490&gt;='H-32A-WP06 - Debt Service'!Y$25,'H-32A-WP06 - Debt Service'!X$28/12,0)),"-")</f>
        <v>0</v>
      </c>
      <c r="AB490" s="359">
        <f>IFERROR(IF(-SUM(AB$21:AB489)+AB$16&lt;0.000001,0,IF($C490&gt;='H-32A-WP06 - Debt Service'!Y$25,'H-32A-WP06 - Debt Service'!Y$28/12,0)),"-")</f>
        <v>0</v>
      </c>
      <c r="AC490" s="359">
        <f>IFERROR(IF(-SUM(AC$21:AC489)+AC$16&lt;0.000001,0,IF($C490&gt;='H-32A-WP06 - Debt Service'!Z$25,'H-32A-WP06 - Debt Service'!Z$28/12,0)),"-")</f>
        <v>0</v>
      </c>
      <c r="AD490" s="359">
        <f>IFERROR(IF(-SUM(AD$21:AD489)+AD$16&lt;0.000001,0,IF($C490&gt;='H-32A-WP06 - Debt Service'!AB$25,'H-32A-WP06 - Debt Service'!AA$28/12,0)),"-")</f>
        <v>0</v>
      </c>
      <c r="AE490" s="359">
        <f>IFERROR(IF(-SUM(AE$21:AE489)+AE$16&lt;0.000001,0,IF($C490&gt;='H-32A-WP06 - Debt Service'!AC$25,'H-32A-WP06 - Debt Service'!AB$28/12,0)),"-")</f>
        <v>0</v>
      </c>
      <c r="AF490" s="359">
        <f>IFERROR(IF(-SUM(AF$21:AF489)+AF$16&lt;0.000001,0,IF($C490&gt;='H-32A-WP06 - Debt Service'!AD$25,'H-32A-WP06 - Debt Service'!AC$28/12,0)),"-")</f>
        <v>0</v>
      </c>
    </row>
    <row r="491" spans="2:32">
      <c r="B491" s="351">
        <f t="shared" si="29"/>
        <v>2058</v>
      </c>
      <c r="C491" s="368">
        <f t="shared" si="31"/>
        <v>57770</v>
      </c>
      <c r="D491" s="368"/>
      <c r="E491" s="359">
        <f>IFERROR(IF(-SUM(E$33:E490)+E$16&lt;0.000001,0,IF($C491&gt;='H-32A-WP06 - Debt Service'!C$25,'H-32A-WP06 - Debt Service'!C$28/12,0)),"-")</f>
        <v>0</v>
      </c>
      <c r="F491" s="359">
        <f>IFERROR(IF(-SUM(F$33:F490)+F$16&lt;0.000001,0,IF($C491&gt;='H-32A-WP06 - Debt Service'!D$25,'H-32A-WP06 - Debt Service'!D$28/12,0)),"-")</f>
        <v>0</v>
      </c>
      <c r="G491" s="359">
        <f>IFERROR(IF(-SUM(G$33:G490)+G$16&lt;0.000001,0,IF($C491&gt;='H-32A-WP06 - Debt Service'!E$25,'H-32A-WP06 - Debt Service'!E$28/12,0)),"-")</f>
        <v>0</v>
      </c>
      <c r="H491" s="359">
        <f>IFERROR(IF(-SUM(H$21:H490)+H$16&lt;0.000001,0,IF($C491&gt;='H-32A-WP06 - Debt Service'!F$25,'H-32A-WP06 - Debt Service'!F$28/12,0)),"-")</f>
        <v>0</v>
      </c>
      <c r="I491" s="359">
        <f>IFERROR(IF(-SUM(I$21:I490)+I$16&lt;0.000001,0,IF($C491&gt;='H-32A-WP06 - Debt Service'!G$25,'H-32A-WP06 - Debt Service'!G$28/12,0)),"-")</f>
        <v>0</v>
      </c>
      <c r="J491" s="359">
        <f>IFERROR(IF(-SUM(J$21:J490)+J$16&lt;0.000001,0,IF($C491&gt;='H-32A-WP06 - Debt Service'!H$25,'H-32A-WP06 - Debt Service'!H$28/12,0)),"-")</f>
        <v>0</v>
      </c>
      <c r="K491" s="359">
        <f>IFERROR(IF(-SUM(K$21:K490)+K$16&lt;0.000001,0,IF($C491&gt;='H-32A-WP06 - Debt Service'!I$25,'H-32A-WP06 - Debt Service'!I$28/12,0)),"-")</f>
        <v>0</v>
      </c>
      <c r="L491" s="359">
        <f>IFERROR(IF(-SUM(L$21:L490)+L$16&lt;0.000001,0,IF($C491&gt;='H-32A-WP06 - Debt Service'!J$25,'H-32A-WP06 - Debt Service'!J$28/12,0)),"-")</f>
        <v>0</v>
      </c>
      <c r="M491" s="359">
        <f>IFERROR(IF(-SUM(M$21:M490)+M$16&lt;0.000001,0,IF($C491&gt;='H-32A-WP06 - Debt Service'!K$25,'H-32A-WP06 - Debt Service'!K$28/12,0)),"-")</f>
        <v>0</v>
      </c>
      <c r="N491" s="359">
        <f>IFERROR(IF(-SUM(N$21:N490)+N$16&lt;0.000001,0,IF($C491&gt;='H-32A-WP06 - Debt Service'!L$25,'H-32A-WP06 - Debt Service'!L$28/12,0)),"-")</f>
        <v>0</v>
      </c>
      <c r="O491" s="359">
        <f>IFERROR(IF(-SUM(O$21:O490)+O$16&lt;0.000001,0,IF($C491&gt;='H-32A-WP06 - Debt Service'!M$25,'H-32A-WP06 - Debt Service'!M$28/12,0)),"-")</f>
        <v>0</v>
      </c>
      <c r="P491" s="359">
        <f>IFERROR(IF(-SUM(P$21:P490)+P$16&lt;0.000001,0,IF($C491&gt;='H-32A-WP06 - Debt Service'!N$25,'H-32A-WP06 - Debt Service'!N$28/12,0)),"-")</f>
        <v>0</v>
      </c>
      <c r="Q491" s="449"/>
      <c r="R491" s="351">
        <f t="shared" si="30"/>
        <v>2058</v>
      </c>
      <c r="S491" s="368">
        <f t="shared" si="32"/>
        <v>57770</v>
      </c>
      <c r="T491" s="368"/>
      <c r="U491" s="359">
        <f>IFERROR(IF(-SUM(U$33:U490)+U$16&lt;0.000001,0,IF($C491&gt;='H-32A-WP06 - Debt Service'!R$25,'H-32A-WP06 - Debt Service'!R$28/12,0)),"-")</f>
        <v>0</v>
      </c>
      <c r="V491" s="359">
        <f>IFERROR(IF(-SUM(V$21:V490)+V$16&lt;0.000001,0,IF($C491&gt;='H-32A-WP06 - Debt Service'!S$25,'H-32A-WP06 - Debt Service'!S$28/12,0)),"-")</f>
        <v>0</v>
      </c>
      <c r="W491" s="359">
        <f>IFERROR(IF(-SUM(W$21:W490)+W$16&lt;0.000001,0,IF($C491&gt;='H-32A-WP06 - Debt Service'!T$25,'H-32A-WP06 - Debt Service'!T$28/12,0)),"-")</f>
        <v>0</v>
      </c>
      <c r="X491" s="359">
        <f>IFERROR(IF(-SUM(X$21:X490)+X$16&lt;0.000001,0,IF($C491&gt;='H-32A-WP06 - Debt Service'!U$25,'H-32A-WP06 - Debt Service'!U$28/12,0)),"-")</f>
        <v>0</v>
      </c>
      <c r="Y491" s="359">
        <f>IFERROR(IF(-SUM(Y$21:Y490)+Y$16&lt;0.000001,0,IF($C491&gt;='H-32A-WP06 - Debt Service'!W$25,'H-32A-WP06 - Debt Service'!V$28/12,0)),"-")</f>
        <v>0</v>
      </c>
      <c r="Z491" s="359">
        <f>IFERROR(IF(-SUM(Z$21:Z490)+Z$16&lt;0.000001,0,IF($C491&gt;='H-32A-WP06 - Debt Service'!W$25,'H-32A-WP06 - Debt Service'!W$28/12,0)),"-")</f>
        <v>0</v>
      </c>
      <c r="AA491" s="359">
        <f>IFERROR(IF(-SUM(AA$21:AA490)+AA$16&lt;0.000001,0,IF($C491&gt;='H-32A-WP06 - Debt Service'!Y$25,'H-32A-WP06 - Debt Service'!X$28/12,0)),"-")</f>
        <v>0</v>
      </c>
      <c r="AB491" s="359">
        <f>IFERROR(IF(-SUM(AB$21:AB490)+AB$16&lt;0.000001,0,IF($C491&gt;='H-32A-WP06 - Debt Service'!Y$25,'H-32A-WP06 - Debt Service'!Y$28/12,0)),"-")</f>
        <v>0</v>
      </c>
      <c r="AC491" s="359">
        <f>IFERROR(IF(-SUM(AC$21:AC490)+AC$16&lt;0.000001,0,IF($C491&gt;='H-32A-WP06 - Debt Service'!Z$25,'H-32A-WP06 - Debt Service'!Z$28/12,0)),"-")</f>
        <v>0</v>
      </c>
      <c r="AD491" s="359">
        <f>IFERROR(IF(-SUM(AD$21:AD490)+AD$16&lt;0.000001,0,IF($C491&gt;='H-32A-WP06 - Debt Service'!AB$25,'H-32A-WP06 - Debt Service'!AA$28/12,0)),"-")</f>
        <v>0</v>
      </c>
      <c r="AE491" s="359">
        <f>IFERROR(IF(-SUM(AE$21:AE490)+AE$16&lt;0.000001,0,IF($C491&gt;='H-32A-WP06 - Debt Service'!AC$25,'H-32A-WP06 - Debt Service'!AB$28/12,0)),"-")</f>
        <v>0</v>
      </c>
      <c r="AF491" s="359">
        <f>IFERROR(IF(-SUM(AF$21:AF490)+AF$16&lt;0.000001,0,IF($C491&gt;='H-32A-WP06 - Debt Service'!AD$25,'H-32A-WP06 - Debt Service'!AC$28/12,0)),"-")</f>
        <v>0</v>
      </c>
    </row>
    <row r="492" spans="2:32">
      <c r="B492" s="351">
        <f t="shared" si="29"/>
        <v>2058</v>
      </c>
      <c r="C492" s="368">
        <f t="shared" si="31"/>
        <v>57801</v>
      </c>
      <c r="D492" s="368"/>
      <c r="E492" s="359">
        <f>IFERROR(IF(-SUM(E$33:E491)+E$16&lt;0.000001,0,IF($C492&gt;='H-32A-WP06 - Debt Service'!C$25,'H-32A-WP06 - Debt Service'!C$28/12,0)),"-")</f>
        <v>0</v>
      </c>
      <c r="F492" s="359">
        <f>IFERROR(IF(-SUM(F$33:F491)+F$16&lt;0.000001,0,IF($C492&gt;='H-32A-WP06 - Debt Service'!D$25,'H-32A-WP06 - Debt Service'!D$28/12,0)),"-")</f>
        <v>0</v>
      </c>
      <c r="G492" s="359">
        <f>IFERROR(IF(-SUM(G$33:G491)+G$16&lt;0.000001,0,IF($C492&gt;='H-32A-WP06 - Debt Service'!E$25,'H-32A-WP06 - Debt Service'!E$28/12,0)),"-")</f>
        <v>0</v>
      </c>
      <c r="H492" s="359">
        <f>IFERROR(IF(-SUM(H$21:H491)+H$16&lt;0.000001,0,IF($C492&gt;='H-32A-WP06 - Debt Service'!F$25,'H-32A-WP06 - Debt Service'!F$28/12,0)),"-")</f>
        <v>0</v>
      </c>
      <c r="I492" s="359">
        <f>IFERROR(IF(-SUM(I$21:I491)+I$16&lt;0.000001,0,IF($C492&gt;='H-32A-WP06 - Debt Service'!G$25,'H-32A-WP06 - Debt Service'!G$28/12,0)),"-")</f>
        <v>0</v>
      </c>
      <c r="J492" s="359">
        <f>IFERROR(IF(-SUM(J$21:J491)+J$16&lt;0.000001,0,IF($C492&gt;='H-32A-WP06 - Debt Service'!H$25,'H-32A-WP06 - Debt Service'!H$28/12,0)),"-")</f>
        <v>0</v>
      </c>
      <c r="K492" s="359">
        <f>IFERROR(IF(-SUM(K$21:K491)+K$16&lt;0.000001,0,IF($C492&gt;='H-32A-WP06 - Debt Service'!I$25,'H-32A-WP06 - Debt Service'!I$28/12,0)),"-")</f>
        <v>0</v>
      </c>
      <c r="L492" s="359">
        <f>IFERROR(IF(-SUM(L$21:L491)+L$16&lt;0.000001,0,IF($C492&gt;='H-32A-WP06 - Debt Service'!J$25,'H-32A-WP06 - Debt Service'!J$28/12,0)),"-")</f>
        <v>0</v>
      </c>
      <c r="M492" s="359">
        <f>IFERROR(IF(-SUM(M$21:M491)+M$16&lt;0.000001,0,IF($C492&gt;='H-32A-WP06 - Debt Service'!K$25,'H-32A-WP06 - Debt Service'!K$28/12,0)),"-")</f>
        <v>0</v>
      </c>
      <c r="N492" s="359">
        <f>IFERROR(IF(-SUM(N$21:N491)+N$16&lt;0.000001,0,IF($C492&gt;='H-32A-WP06 - Debt Service'!L$25,'H-32A-WP06 - Debt Service'!L$28/12,0)),"-")</f>
        <v>0</v>
      </c>
      <c r="O492" s="359">
        <f>IFERROR(IF(-SUM(O$21:O491)+O$16&lt;0.000001,0,IF($C492&gt;='H-32A-WP06 - Debt Service'!M$25,'H-32A-WP06 - Debt Service'!M$28/12,0)),"-")</f>
        <v>0</v>
      </c>
      <c r="P492" s="359">
        <f>IFERROR(IF(-SUM(P$21:P491)+P$16&lt;0.000001,0,IF($C492&gt;='H-32A-WP06 - Debt Service'!N$25,'H-32A-WP06 - Debt Service'!N$28/12,0)),"-")</f>
        <v>0</v>
      </c>
      <c r="Q492" s="449"/>
      <c r="R492" s="351">
        <f t="shared" si="30"/>
        <v>2058</v>
      </c>
      <c r="S492" s="368">
        <f t="shared" si="32"/>
        <v>57801</v>
      </c>
      <c r="T492" s="368"/>
      <c r="U492" s="359">
        <f>IFERROR(IF(-SUM(U$33:U491)+U$16&lt;0.000001,0,IF($C492&gt;='H-32A-WP06 - Debt Service'!R$25,'H-32A-WP06 - Debt Service'!R$28/12,0)),"-")</f>
        <v>0</v>
      </c>
      <c r="V492" s="359">
        <f>IFERROR(IF(-SUM(V$21:V491)+V$16&lt;0.000001,0,IF($C492&gt;='H-32A-WP06 - Debt Service'!S$25,'H-32A-WP06 - Debt Service'!S$28/12,0)),"-")</f>
        <v>0</v>
      </c>
      <c r="W492" s="359">
        <f>IFERROR(IF(-SUM(W$21:W491)+W$16&lt;0.000001,0,IF($C492&gt;='H-32A-WP06 - Debt Service'!T$25,'H-32A-WP06 - Debt Service'!T$28/12,0)),"-")</f>
        <v>0</v>
      </c>
      <c r="X492" s="359">
        <f>IFERROR(IF(-SUM(X$21:X491)+X$16&lt;0.000001,0,IF($C492&gt;='H-32A-WP06 - Debt Service'!U$25,'H-32A-WP06 - Debt Service'!U$28/12,0)),"-")</f>
        <v>0</v>
      </c>
      <c r="Y492" s="359">
        <f>IFERROR(IF(-SUM(Y$21:Y491)+Y$16&lt;0.000001,0,IF($C492&gt;='H-32A-WP06 - Debt Service'!W$25,'H-32A-WP06 - Debt Service'!V$28/12,0)),"-")</f>
        <v>0</v>
      </c>
      <c r="Z492" s="359">
        <f>IFERROR(IF(-SUM(Z$21:Z491)+Z$16&lt;0.000001,0,IF($C492&gt;='H-32A-WP06 - Debt Service'!W$25,'H-32A-WP06 - Debt Service'!W$28/12,0)),"-")</f>
        <v>0</v>
      </c>
      <c r="AA492" s="359">
        <f>IFERROR(IF(-SUM(AA$21:AA491)+AA$16&lt;0.000001,0,IF($C492&gt;='H-32A-WP06 - Debt Service'!Y$25,'H-32A-WP06 - Debt Service'!X$28/12,0)),"-")</f>
        <v>0</v>
      </c>
      <c r="AB492" s="359">
        <f>IFERROR(IF(-SUM(AB$21:AB491)+AB$16&lt;0.000001,0,IF($C492&gt;='H-32A-WP06 - Debt Service'!Y$25,'H-32A-WP06 - Debt Service'!Y$28/12,0)),"-")</f>
        <v>0</v>
      </c>
      <c r="AC492" s="359">
        <f>IFERROR(IF(-SUM(AC$21:AC491)+AC$16&lt;0.000001,0,IF($C492&gt;='H-32A-WP06 - Debt Service'!Z$25,'H-32A-WP06 - Debt Service'!Z$28/12,0)),"-")</f>
        <v>0</v>
      </c>
      <c r="AD492" s="359">
        <f>IFERROR(IF(-SUM(AD$21:AD491)+AD$16&lt;0.000001,0,IF($C492&gt;='H-32A-WP06 - Debt Service'!AB$25,'H-32A-WP06 - Debt Service'!AA$28/12,0)),"-")</f>
        <v>0</v>
      </c>
      <c r="AE492" s="359">
        <f>IFERROR(IF(-SUM(AE$21:AE491)+AE$16&lt;0.000001,0,IF($C492&gt;='H-32A-WP06 - Debt Service'!AC$25,'H-32A-WP06 - Debt Service'!AB$28/12,0)),"-")</f>
        <v>0</v>
      </c>
      <c r="AF492" s="359">
        <f>IFERROR(IF(-SUM(AF$21:AF491)+AF$16&lt;0.000001,0,IF($C492&gt;='H-32A-WP06 - Debt Service'!AD$25,'H-32A-WP06 - Debt Service'!AC$28/12,0)),"-")</f>
        <v>0</v>
      </c>
    </row>
    <row r="493" spans="2:32">
      <c r="B493" s="351">
        <f t="shared" si="29"/>
        <v>2058</v>
      </c>
      <c r="C493" s="368">
        <f t="shared" si="31"/>
        <v>57831</v>
      </c>
      <c r="D493" s="368"/>
      <c r="E493" s="359">
        <f>IFERROR(IF(-SUM(E$33:E492)+E$16&lt;0.000001,0,IF($C493&gt;='H-32A-WP06 - Debt Service'!C$25,'H-32A-WP06 - Debt Service'!C$28/12,0)),"-")</f>
        <v>0</v>
      </c>
      <c r="F493" s="359">
        <f>IFERROR(IF(-SUM(F$33:F492)+F$16&lt;0.000001,0,IF($C493&gt;='H-32A-WP06 - Debt Service'!D$25,'H-32A-WP06 - Debt Service'!D$28/12,0)),"-")</f>
        <v>0</v>
      </c>
      <c r="G493" s="359">
        <f>IFERROR(IF(-SUM(G$33:G492)+G$16&lt;0.000001,0,IF($C493&gt;='H-32A-WP06 - Debt Service'!E$25,'H-32A-WP06 - Debt Service'!E$28/12,0)),"-")</f>
        <v>0</v>
      </c>
      <c r="H493" s="359">
        <f>IFERROR(IF(-SUM(H$21:H492)+H$16&lt;0.000001,0,IF($C493&gt;='H-32A-WP06 - Debt Service'!F$25,'H-32A-WP06 - Debt Service'!F$28/12,0)),"-")</f>
        <v>0</v>
      </c>
      <c r="I493" s="359">
        <f>IFERROR(IF(-SUM(I$21:I492)+I$16&lt;0.000001,0,IF($C493&gt;='H-32A-WP06 - Debt Service'!G$25,'H-32A-WP06 - Debt Service'!G$28/12,0)),"-")</f>
        <v>0</v>
      </c>
      <c r="J493" s="359">
        <f>IFERROR(IF(-SUM(J$21:J492)+J$16&lt;0.000001,0,IF($C493&gt;='H-32A-WP06 - Debt Service'!H$25,'H-32A-WP06 - Debt Service'!H$28/12,0)),"-")</f>
        <v>0</v>
      </c>
      <c r="K493" s="359">
        <f>IFERROR(IF(-SUM(K$21:K492)+K$16&lt;0.000001,0,IF($C493&gt;='H-32A-WP06 - Debt Service'!I$25,'H-32A-WP06 - Debt Service'!I$28/12,0)),"-")</f>
        <v>0</v>
      </c>
      <c r="L493" s="359">
        <f>IFERROR(IF(-SUM(L$21:L492)+L$16&lt;0.000001,0,IF($C493&gt;='H-32A-WP06 - Debt Service'!J$25,'H-32A-WP06 - Debt Service'!J$28/12,0)),"-")</f>
        <v>0</v>
      </c>
      <c r="M493" s="359">
        <f>IFERROR(IF(-SUM(M$21:M492)+M$16&lt;0.000001,0,IF($C493&gt;='H-32A-WP06 - Debt Service'!K$25,'H-32A-WP06 - Debt Service'!K$28/12,0)),"-")</f>
        <v>0</v>
      </c>
      <c r="N493" s="359">
        <f>IFERROR(IF(-SUM(N$21:N492)+N$16&lt;0.000001,0,IF($C493&gt;='H-32A-WP06 - Debt Service'!L$25,'H-32A-WP06 - Debt Service'!L$28/12,0)),"-")</f>
        <v>0</v>
      </c>
      <c r="O493" s="359">
        <f>IFERROR(IF(-SUM(O$21:O492)+O$16&lt;0.000001,0,IF($C493&gt;='H-32A-WP06 - Debt Service'!M$25,'H-32A-WP06 - Debt Service'!M$28/12,0)),"-")</f>
        <v>0</v>
      </c>
      <c r="P493" s="359">
        <f>IFERROR(IF(-SUM(P$21:P492)+P$16&lt;0.000001,0,IF($C493&gt;='H-32A-WP06 - Debt Service'!N$25,'H-32A-WP06 - Debt Service'!N$28/12,0)),"-")</f>
        <v>0</v>
      </c>
      <c r="Q493" s="449"/>
      <c r="R493" s="351">
        <f t="shared" si="30"/>
        <v>2058</v>
      </c>
      <c r="S493" s="368">
        <f t="shared" si="32"/>
        <v>57831</v>
      </c>
      <c r="T493" s="368"/>
      <c r="U493" s="359">
        <f>IFERROR(IF(-SUM(U$33:U492)+U$16&lt;0.000001,0,IF($C493&gt;='H-32A-WP06 - Debt Service'!R$25,'H-32A-WP06 - Debt Service'!R$28/12,0)),"-")</f>
        <v>0</v>
      </c>
      <c r="V493" s="359">
        <f>IFERROR(IF(-SUM(V$21:V492)+V$16&lt;0.000001,0,IF($C493&gt;='H-32A-WP06 - Debt Service'!S$25,'H-32A-WP06 - Debt Service'!S$28/12,0)),"-")</f>
        <v>0</v>
      </c>
      <c r="W493" s="359">
        <f>IFERROR(IF(-SUM(W$21:W492)+W$16&lt;0.000001,0,IF($C493&gt;='H-32A-WP06 - Debt Service'!T$25,'H-32A-WP06 - Debt Service'!T$28/12,0)),"-")</f>
        <v>0</v>
      </c>
      <c r="X493" s="359">
        <f>IFERROR(IF(-SUM(X$21:X492)+X$16&lt;0.000001,0,IF($C493&gt;='H-32A-WP06 - Debt Service'!U$25,'H-32A-WP06 - Debt Service'!U$28/12,0)),"-")</f>
        <v>0</v>
      </c>
      <c r="Y493" s="359">
        <f>IFERROR(IF(-SUM(Y$21:Y492)+Y$16&lt;0.000001,0,IF($C493&gt;='H-32A-WP06 - Debt Service'!W$25,'H-32A-WP06 - Debt Service'!V$28/12,0)),"-")</f>
        <v>0</v>
      </c>
      <c r="Z493" s="359">
        <f>IFERROR(IF(-SUM(Z$21:Z492)+Z$16&lt;0.000001,0,IF($C493&gt;='H-32A-WP06 - Debt Service'!W$25,'H-32A-WP06 - Debt Service'!W$28/12,0)),"-")</f>
        <v>0</v>
      </c>
      <c r="AA493" s="359">
        <f>IFERROR(IF(-SUM(AA$21:AA492)+AA$16&lt;0.000001,0,IF($C493&gt;='H-32A-WP06 - Debt Service'!Y$25,'H-32A-WP06 - Debt Service'!X$28/12,0)),"-")</f>
        <v>0</v>
      </c>
      <c r="AB493" s="359">
        <f>IFERROR(IF(-SUM(AB$21:AB492)+AB$16&lt;0.000001,0,IF($C493&gt;='H-32A-WP06 - Debt Service'!Y$25,'H-32A-WP06 - Debt Service'!Y$28/12,0)),"-")</f>
        <v>0</v>
      </c>
      <c r="AC493" s="359">
        <f>IFERROR(IF(-SUM(AC$21:AC492)+AC$16&lt;0.000001,0,IF($C493&gt;='H-32A-WP06 - Debt Service'!Z$25,'H-32A-WP06 - Debt Service'!Z$28/12,0)),"-")</f>
        <v>0</v>
      </c>
      <c r="AD493" s="359">
        <f>IFERROR(IF(-SUM(AD$21:AD492)+AD$16&lt;0.000001,0,IF($C493&gt;='H-32A-WP06 - Debt Service'!AB$25,'H-32A-WP06 - Debt Service'!AA$28/12,0)),"-")</f>
        <v>0</v>
      </c>
      <c r="AE493" s="359">
        <f>IFERROR(IF(-SUM(AE$21:AE492)+AE$16&lt;0.000001,0,IF($C493&gt;='H-32A-WP06 - Debt Service'!AC$25,'H-32A-WP06 - Debt Service'!AB$28/12,0)),"-")</f>
        <v>0</v>
      </c>
      <c r="AF493" s="359">
        <f>IFERROR(IF(-SUM(AF$21:AF492)+AF$16&lt;0.000001,0,IF($C493&gt;='H-32A-WP06 - Debt Service'!AD$25,'H-32A-WP06 - Debt Service'!AC$28/12,0)),"-")</f>
        <v>0</v>
      </c>
    </row>
    <row r="494" spans="2:32">
      <c r="B494" s="351">
        <f t="shared" si="29"/>
        <v>2058</v>
      </c>
      <c r="C494" s="368">
        <f t="shared" si="31"/>
        <v>57862</v>
      </c>
      <c r="D494" s="368"/>
      <c r="E494" s="359">
        <f>IFERROR(IF(-SUM(E$33:E493)+E$16&lt;0.000001,0,IF($C494&gt;='H-32A-WP06 - Debt Service'!C$25,'H-32A-WP06 - Debt Service'!C$28/12,0)),"-")</f>
        <v>0</v>
      </c>
      <c r="F494" s="359">
        <f>IFERROR(IF(-SUM(F$33:F493)+F$16&lt;0.000001,0,IF($C494&gt;='H-32A-WP06 - Debt Service'!D$25,'H-32A-WP06 - Debt Service'!D$28/12,0)),"-")</f>
        <v>0</v>
      </c>
      <c r="G494" s="359">
        <f>IFERROR(IF(-SUM(G$33:G493)+G$16&lt;0.000001,0,IF($C494&gt;='H-32A-WP06 - Debt Service'!E$25,'H-32A-WP06 - Debt Service'!E$28/12,0)),"-")</f>
        <v>0</v>
      </c>
      <c r="H494" s="359">
        <f>IFERROR(IF(-SUM(H$21:H493)+H$16&lt;0.000001,0,IF($C494&gt;='H-32A-WP06 - Debt Service'!F$25,'H-32A-WP06 - Debt Service'!F$28/12,0)),"-")</f>
        <v>0</v>
      </c>
      <c r="I494" s="359">
        <f>IFERROR(IF(-SUM(I$21:I493)+I$16&lt;0.000001,0,IF($C494&gt;='H-32A-WP06 - Debt Service'!G$25,'H-32A-WP06 - Debt Service'!G$28/12,0)),"-")</f>
        <v>0</v>
      </c>
      <c r="J494" s="359">
        <f>IFERROR(IF(-SUM(J$21:J493)+J$16&lt;0.000001,0,IF($C494&gt;='H-32A-WP06 - Debt Service'!H$25,'H-32A-WP06 - Debt Service'!H$28/12,0)),"-")</f>
        <v>0</v>
      </c>
      <c r="K494" s="359">
        <f>IFERROR(IF(-SUM(K$21:K493)+K$16&lt;0.000001,0,IF($C494&gt;='H-32A-WP06 - Debt Service'!I$25,'H-32A-WP06 - Debt Service'!I$28/12,0)),"-")</f>
        <v>0</v>
      </c>
      <c r="L494" s="359">
        <f>IFERROR(IF(-SUM(L$21:L493)+L$16&lt;0.000001,0,IF($C494&gt;='H-32A-WP06 - Debt Service'!J$25,'H-32A-WP06 - Debt Service'!J$28/12,0)),"-")</f>
        <v>0</v>
      </c>
      <c r="M494" s="359">
        <f>IFERROR(IF(-SUM(M$21:M493)+M$16&lt;0.000001,0,IF($C494&gt;='H-32A-WP06 - Debt Service'!K$25,'H-32A-WP06 - Debt Service'!K$28/12,0)),"-")</f>
        <v>0</v>
      </c>
      <c r="N494" s="359">
        <f>IFERROR(IF(-SUM(N$21:N493)+N$16&lt;0.000001,0,IF($C494&gt;='H-32A-WP06 - Debt Service'!L$25,'H-32A-WP06 - Debt Service'!L$28/12,0)),"-")</f>
        <v>0</v>
      </c>
      <c r="O494" s="359">
        <f>IFERROR(IF(-SUM(O$21:O493)+O$16&lt;0.000001,0,IF($C494&gt;='H-32A-WP06 - Debt Service'!M$25,'H-32A-WP06 - Debt Service'!M$28/12,0)),"-")</f>
        <v>0</v>
      </c>
      <c r="P494" s="359">
        <f>IFERROR(IF(-SUM(P$21:P493)+P$16&lt;0.000001,0,IF($C494&gt;='H-32A-WP06 - Debt Service'!N$25,'H-32A-WP06 - Debt Service'!N$28/12,0)),"-")</f>
        <v>0</v>
      </c>
      <c r="Q494" s="449"/>
      <c r="R494" s="351">
        <f t="shared" si="30"/>
        <v>2058</v>
      </c>
      <c r="S494" s="368">
        <f t="shared" si="32"/>
        <v>57862</v>
      </c>
      <c r="T494" s="368"/>
      <c r="U494" s="359">
        <f>IFERROR(IF(-SUM(U$33:U493)+U$16&lt;0.000001,0,IF($C494&gt;='H-32A-WP06 - Debt Service'!R$25,'H-32A-WP06 - Debt Service'!R$28/12,0)),"-")</f>
        <v>0</v>
      </c>
      <c r="V494" s="359">
        <f>IFERROR(IF(-SUM(V$21:V493)+V$16&lt;0.000001,0,IF($C494&gt;='H-32A-WP06 - Debt Service'!S$25,'H-32A-WP06 - Debt Service'!S$28/12,0)),"-")</f>
        <v>0</v>
      </c>
      <c r="W494" s="359">
        <f>IFERROR(IF(-SUM(W$21:W493)+W$16&lt;0.000001,0,IF($C494&gt;='H-32A-WP06 - Debt Service'!T$25,'H-32A-WP06 - Debt Service'!T$28/12,0)),"-")</f>
        <v>0</v>
      </c>
      <c r="X494" s="359">
        <f>IFERROR(IF(-SUM(X$21:X493)+X$16&lt;0.000001,0,IF($C494&gt;='H-32A-WP06 - Debt Service'!U$25,'H-32A-WP06 - Debt Service'!U$28/12,0)),"-")</f>
        <v>0</v>
      </c>
      <c r="Y494" s="359">
        <f>IFERROR(IF(-SUM(Y$21:Y493)+Y$16&lt;0.000001,0,IF($C494&gt;='H-32A-WP06 - Debt Service'!W$25,'H-32A-WP06 - Debt Service'!V$28/12,0)),"-")</f>
        <v>0</v>
      </c>
      <c r="Z494" s="359">
        <f>IFERROR(IF(-SUM(Z$21:Z493)+Z$16&lt;0.000001,0,IF($C494&gt;='H-32A-WP06 - Debt Service'!W$25,'H-32A-WP06 - Debt Service'!W$28/12,0)),"-")</f>
        <v>0</v>
      </c>
      <c r="AA494" s="359">
        <f>IFERROR(IF(-SUM(AA$21:AA493)+AA$16&lt;0.000001,0,IF($C494&gt;='H-32A-WP06 - Debt Service'!Y$25,'H-32A-WP06 - Debt Service'!X$28/12,0)),"-")</f>
        <v>0</v>
      </c>
      <c r="AB494" s="359">
        <f>IFERROR(IF(-SUM(AB$21:AB493)+AB$16&lt;0.000001,0,IF($C494&gt;='H-32A-WP06 - Debt Service'!Y$25,'H-32A-WP06 - Debt Service'!Y$28/12,0)),"-")</f>
        <v>0</v>
      </c>
      <c r="AC494" s="359">
        <f>IFERROR(IF(-SUM(AC$21:AC493)+AC$16&lt;0.000001,0,IF($C494&gt;='H-32A-WP06 - Debt Service'!Z$25,'H-32A-WP06 - Debt Service'!Z$28/12,0)),"-")</f>
        <v>0</v>
      </c>
      <c r="AD494" s="359">
        <f>IFERROR(IF(-SUM(AD$21:AD493)+AD$16&lt;0.000001,0,IF($C494&gt;='H-32A-WP06 - Debt Service'!AB$25,'H-32A-WP06 - Debt Service'!AA$28/12,0)),"-")</f>
        <v>0</v>
      </c>
      <c r="AE494" s="359">
        <f>IFERROR(IF(-SUM(AE$21:AE493)+AE$16&lt;0.000001,0,IF($C494&gt;='H-32A-WP06 - Debt Service'!AC$25,'H-32A-WP06 - Debt Service'!AB$28/12,0)),"-")</f>
        <v>0</v>
      </c>
      <c r="AF494" s="359">
        <f>IFERROR(IF(-SUM(AF$21:AF493)+AF$16&lt;0.000001,0,IF($C494&gt;='H-32A-WP06 - Debt Service'!AD$25,'H-32A-WP06 - Debt Service'!AC$28/12,0)),"-")</f>
        <v>0</v>
      </c>
    </row>
    <row r="495" spans="2:32">
      <c r="B495" s="351">
        <f t="shared" si="29"/>
        <v>2058</v>
      </c>
      <c r="C495" s="368">
        <f t="shared" si="31"/>
        <v>57892</v>
      </c>
      <c r="D495" s="368"/>
      <c r="E495" s="359">
        <f>IFERROR(IF(-SUM(E$33:E494)+E$16&lt;0.000001,0,IF($C495&gt;='H-32A-WP06 - Debt Service'!C$25,'H-32A-WP06 - Debt Service'!C$28/12,0)),"-")</f>
        <v>0</v>
      </c>
      <c r="F495" s="359">
        <f>IFERROR(IF(-SUM(F$33:F494)+F$16&lt;0.000001,0,IF($C495&gt;='H-32A-WP06 - Debt Service'!D$25,'H-32A-WP06 - Debt Service'!D$28/12,0)),"-")</f>
        <v>0</v>
      </c>
      <c r="G495" s="359">
        <f>IFERROR(IF(-SUM(G$33:G494)+G$16&lt;0.000001,0,IF($C495&gt;='H-32A-WP06 - Debt Service'!E$25,'H-32A-WP06 - Debt Service'!E$28/12,0)),"-")</f>
        <v>0</v>
      </c>
      <c r="H495" s="359">
        <f>IFERROR(IF(-SUM(H$21:H494)+H$16&lt;0.000001,0,IF($C495&gt;='H-32A-WP06 - Debt Service'!F$25,'H-32A-WP06 - Debt Service'!F$28/12,0)),"-")</f>
        <v>0</v>
      </c>
      <c r="I495" s="359">
        <f>IFERROR(IF(-SUM(I$21:I494)+I$16&lt;0.000001,0,IF($C495&gt;='H-32A-WP06 - Debt Service'!G$25,'H-32A-WP06 - Debt Service'!G$28/12,0)),"-")</f>
        <v>0</v>
      </c>
      <c r="J495" s="359">
        <f>IFERROR(IF(-SUM(J$21:J494)+J$16&lt;0.000001,0,IF($C495&gt;='H-32A-WP06 - Debt Service'!H$25,'H-32A-WP06 - Debt Service'!H$28/12,0)),"-")</f>
        <v>0</v>
      </c>
      <c r="K495" s="359">
        <f>IFERROR(IF(-SUM(K$21:K494)+K$16&lt;0.000001,0,IF($C495&gt;='H-32A-WP06 - Debt Service'!I$25,'H-32A-WP06 - Debt Service'!I$28/12,0)),"-")</f>
        <v>0</v>
      </c>
      <c r="L495" s="359">
        <f>IFERROR(IF(-SUM(L$21:L494)+L$16&lt;0.000001,0,IF($C495&gt;='H-32A-WP06 - Debt Service'!J$25,'H-32A-WP06 - Debt Service'!J$28/12,0)),"-")</f>
        <v>0</v>
      </c>
      <c r="M495" s="359">
        <f>IFERROR(IF(-SUM(M$21:M494)+M$16&lt;0.000001,0,IF($C495&gt;='H-32A-WP06 - Debt Service'!K$25,'H-32A-WP06 - Debt Service'!K$28/12,0)),"-")</f>
        <v>0</v>
      </c>
      <c r="N495" s="359">
        <f>IFERROR(IF(-SUM(N$21:N494)+N$16&lt;0.000001,0,IF($C495&gt;='H-32A-WP06 - Debt Service'!L$25,'H-32A-WP06 - Debt Service'!L$28/12,0)),"-")</f>
        <v>0</v>
      </c>
      <c r="O495" s="359">
        <f>IFERROR(IF(-SUM(O$21:O494)+O$16&lt;0.000001,0,IF($C495&gt;='H-32A-WP06 - Debt Service'!M$25,'H-32A-WP06 - Debt Service'!M$28/12,0)),"-")</f>
        <v>0</v>
      </c>
      <c r="P495" s="359">
        <f>IFERROR(IF(-SUM(P$21:P494)+P$16&lt;0.000001,0,IF($C495&gt;='H-32A-WP06 - Debt Service'!N$25,'H-32A-WP06 - Debt Service'!N$28/12,0)),"-")</f>
        <v>0</v>
      </c>
      <c r="Q495" s="449"/>
      <c r="R495" s="351">
        <f t="shared" si="30"/>
        <v>2058</v>
      </c>
      <c r="S495" s="368">
        <f t="shared" si="32"/>
        <v>57892</v>
      </c>
      <c r="T495" s="368"/>
      <c r="U495" s="359">
        <f>IFERROR(IF(-SUM(U$33:U494)+U$16&lt;0.000001,0,IF($C495&gt;='H-32A-WP06 - Debt Service'!R$25,'H-32A-WP06 - Debt Service'!R$28/12,0)),"-")</f>
        <v>0</v>
      </c>
      <c r="V495" s="359">
        <f>IFERROR(IF(-SUM(V$21:V494)+V$16&lt;0.000001,0,IF($C495&gt;='H-32A-WP06 - Debt Service'!S$25,'H-32A-WP06 - Debt Service'!S$28/12,0)),"-")</f>
        <v>0</v>
      </c>
      <c r="W495" s="359">
        <f>IFERROR(IF(-SUM(W$21:W494)+W$16&lt;0.000001,0,IF($C495&gt;='H-32A-WP06 - Debt Service'!T$25,'H-32A-WP06 - Debt Service'!T$28/12,0)),"-")</f>
        <v>0</v>
      </c>
      <c r="X495" s="359">
        <f>IFERROR(IF(-SUM(X$21:X494)+X$16&lt;0.000001,0,IF($C495&gt;='H-32A-WP06 - Debt Service'!U$25,'H-32A-WP06 - Debt Service'!U$28/12,0)),"-")</f>
        <v>0</v>
      </c>
      <c r="Y495" s="359">
        <f>IFERROR(IF(-SUM(Y$21:Y494)+Y$16&lt;0.000001,0,IF($C495&gt;='H-32A-WP06 - Debt Service'!W$25,'H-32A-WP06 - Debt Service'!V$28/12,0)),"-")</f>
        <v>0</v>
      </c>
      <c r="Z495" s="359">
        <f>IFERROR(IF(-SUM(Z$21:Z494)+Z$16&lt;0.000001,0,IF($C495&gt;='H-32A-WP06 - Debt Service'!W$25,'H-32A-WP06 - Debt Service'!W$28/12,0)),"-")</f>
        <v>0</v>
      </c>
      <c r="AA495" s="359">
        <f>IFERROR(IF(-SUM(AA$21:AA494)+AA$16&lt;0.000001,0,IF($C495&gt;='H-32A-WP06 - Debt Service'!Y$25,'H-32A-WP06 - Debt Service'!X$28/12,0)),"-")</f>
        <v>0</v>
      </c>
      <c r="AB495" s="359">
        <f>IFERROR(IF(-SUM(AB$21:AB494)+AB$16&lt;0.000001,0,IF($C495&gt;='H-32A-WP06 - Debt Service'!Y$25,'H-32A-WP06 - Debt Service'!Y$28/12,0)),"-")</f>
        <v>0</v>
      </c>
      <c r="AC495" s="359">
        <f>IFERROR(IF(-SUM(AC$21:AC494)+AC$16&lt;0.000001,0,IF($C495&gt;='H-32A-WP06 - Debt Service'!Z$25,'H-32A-WP06 - Debt Service'!Z$28/12,0)),"-")</f>
        <v>0</v>
      </c>
      <c r="AD495" s="359">
        <f>IFERROR(IF(-SUM(AD$21:AD494)+AD$16&lt;0.000001,0,IF($C495&gt;='H-32A-WP06 - Debt Service'!AB$25,'H-32A-WP06 - Debt Service'!AA$28/12,0)),"-")</f>
        <v>0</v>
      </c>
      <c r="AE495" s="359">
        <f>IFERROR(IF(-SUM(AE$21:AE494)+AE$16&lt;0.000001,0,IF($C495&gt;='H-32A-WP06 - Debt Service'!AC$25,'H-32A-WP06 - Debt Service'!AB$28/12,0)),"-")</f>
        <v>0</v>
      </c>
      <c r="AF495" s="359">
        <f>IFERROR(IF(-SUM(AF$21:AF494)+AF$16&lt;0.000001,0,IF($C495&gt;='H-32A-WP06 - Debt Service'!AD$25,'H-32A-WP06 - Debt Service'!AC$28/12,0)),"-")</f>
        <v>0</v>
      </c>
    </row>
    <row r="496" spans="2:32">
      <c r="B496" s="351">
        <f t="shared" si="29"/>
        <v>2058</v>
      </c>
      <c r="C496" s="368">
        <f t="shared" si="31"/>
        <v>57923</v>
      </c>
      <c r="D496" s="368"/>
      <c r="E496" s="359">
        <f>IFERROR(IF(-SUM(E$33:E495)+E$16&lt;0.000001,0,IF($C496&gt;='H-32A-WP06 - Debt Service'!C$25,'H-32A-WP06 - Debt Service'!C$28/12,0)),"-")</f>
        <v>0</v>
      </c>
      <c r="F496" s="359">
        <f>IFERROR(IF(-SUM(F$33:F495)+F$16&lt;0.000001,0,IF($C496&gt;='H-32A-WP06 - Debt Service'!D$25,'H-32A-WP06 - Debt Service'!D$28/12,0)),"-")</f>
        <v>0</v>
      </c>
      <c r="G496" s="359">
        <f>IFERROR(IF(-SUM(G$33:G495)+G$16&lt;0.000001,0,IF($C496&gt;='H-32A-WP06 - Debt Service'!E$25,'H-32A-WP06 - Debt Service'!E$28/12,0)),"-")</f>
        <v>0</v>
      </c>
      <c r="H496" s="359">
        <f>IFERROR(IF(-SUM(H$21:H495)+H$16&lt;0.000001,0,IF($C496&gt;='H-32A-WP06 - Debt Service'!F$25,'H-32A-WP06 - Debt Service'!F$28/12,0)),"-")</f>
        <v>0</v>
      </c>
      <c r="I496" s="359">
        <f>IFERROR(IF(-SUM(I$21:I495)+I$16&lt;0.000001,0,IF($C496&gt;='H-32A-WP06 - Debt Service'!G$25,'H-32A-WP06 - Debt Service'!G$28/12,0)),"-")</f>
        <v>0</v>
      </c>
      <c r="J496" s="359">
        <f>IFERROR(IF(-SUM(J$21:J495)+J$16&lt;0.000001,0,IF($C496&gt;='H-32A-WP06 - Debt Service'!H$25,'H-32A-WP06 - Debt Service'!H$28/12,0)),"-")</f>
        <v>0</v>
      </c>
      <c r="K496" s="359">
        <f>IFERROR(IF(-SUM(K$21:K495)+K$16&lt;0.000001,0,IF($C496&gt;='H-32A-WP06 - Debt Service'!I$25,'H-32A-WP06 - Debt Service'!I$28/12,0)),"-")</f>
        <v>0</v>
      </c>
      <c r="L496" s="359">
        <f>IFERROR(IF(-SUM(L$21:L495)+L$16&lt;0.000001,0,IF($C496&gt;='H-32A-WP06 - Debt Service'!J$25,'H-32A-WP06 - Debt Service'!J$28/12,0)),"-")</f>
        <v>0</v>
      </c>
      <c r="M496" s="359">
        <f>IFERROR(IF(-SUM(M$21:M495)+M$16&lt;0.000001,0,IF($C496&gt;='H-32A-WP06 - Debt Service'!K$25,'H-32A-WP06 - Debt Service'!K$28/12,0)),"-")</f>
        <v>0</v>
      </c>
      <c r="N496" s="359">
        <f>IFERROR(IF(-SUM(N$21:N495)+N$16&lt;0.000001,0,IF($C496&gt;='H-32A-WP06 - Debt Service'!L$25,'H-32A-WP06 - Debt Service'!L$28/12,0)),"-")</f>
        <v>0</v>
      </c>
      <c r="O496" s="359">
        <f>IFERROR(IF(-SUM(O$21:O495)+O$16&lt;0.000001,0,IF($C496&gt;='H-32A-WP06 - Debt Service'!M$25,'H-32A-WP06 - Debt Service'!M$28/12,0)),"-")</f>
        <v>0</v>
      </c>
      <c r="P496" s="359">
        <f>IFERROR(IF(-SUM(P$21:P495)+P$16&lt;0.000001,0,IF($C496&gt;='H-32A-WP06 - Debt Service'!N$25,'H-32A-WP06 - Debt Service'!N$28/12,0)),"-")</f>
        <v>0</v>
      </c>
      <c r="Q496" s="449"/>
      <c r="R496" s="351">
        <f t="shared" si="30"/>
        <v>2058</v>
      </c>
      <c r="S496" s="368">
        <f t="shared" si="32"/>
        <v>57923</v>
      </c>
      <c r="T496" s="368"/>
      <c r="U496" s="359">
        <f>IFERROR(IF(-SUM(U$33:U495)+U$16&lt;0.000001,0,IF($C496&gt;='H-32A-WP06 - Debt Service'!R$25,'H-32A-WP06 - Debt Service'!R$28/12,0)),"-")</f>
        <v>0</v>
      </c>
      <c r="V496" s="359">
        <f>IFERROR(IF(-SUM(V$21:V495)+V$16&lt;0.000001,0,IF($C496&gt;='H-32A-WP06 - Debt Service'!S$25,'H-32A-WP06 - Debt Service'!S$28/12,0)),"-")</f>
        <v>0</v>
      </c>
      <c r="W496" s="359">
        <f>IFERROR(IF(-SUM(W$21:W495)+W$16&lt;0.000001,0,IF($C496&gt;='H-32A-WP06 - Debt Service'!T$25,'H-32A-WP06 - Debt Service'!T$28/12,0)),"-")</f>
        <v>0</v>
      </c>
      <c r="X496" s="359">
        <f>IFERROR(IF(-SUM(X$21:X495)+X$16&lt;0.000001,0,IF($C496&gt;='H-32A-WP06 - Debt Service'!U$25,'H-32A-WP06 - Debt Service'!U$28/12,0)),"-")</f>
        <v>0</v>
      </c>
      <c r="Y496" s="359">
        <f>IFERROR(IF(-SUM(Y$21:Y495)+Y$16&lt;0.000001,0,IF($C496&gt;='H-32A-WP06 - Debt Service'!W$25,'H-32A-WP06 - Debt Service'!V$28/12,0)),"-")</f>
        <v>0</v>
      </c>
      <c r="Z496" s="359">
        <f>IFERROR(IF(-SUM(Z$21:Z495)+Z$16&lt;0.000001,0,IF($C496&gt;='H-32A-WP06 - Debt Service'!W$25,'H-32A-WP06 - Debt Service'!W$28/12,0)),"-")</f>
        <v>0</v>
      </c>
      <c r="AA496" s="359">
        <f>IFERROR(IF(-SUM(AA$21:AA495)+AA$16&lt;0.000001,0,IF($C496&gt;='H-32A-WP06 - Debt Service'!Y$25,'H-32A-WP06 - Debt Service'!X$28/12,0)),"-")</f>
        <v>0</v>
      </c>
      <c r="AB496" s="359">
        <f>IFERROR(IF(-SUM(AB$21:AB495)+AB$16&lt;0.000001,0,IF($C496&gt;='H-32A-WP06 - Debt Service'!Y$25,'H-32A-WP06 - Debt Service'!Y$28/12,0)),"-")</f>
        <v>0</v>
      </c>
      <c r="AC496" s="359">
        <f>IFERROR(IF(-SUM(AC$21:AC495)+AC$16&lt;0.000001,0,IF($C496&gt;='H-32A-WP06 - Debt Service'!Z$25,'H-32A-WP06 - Debt Service'!Z$28/12,0)),"-")</f>
        <v>0</v>
      </c>
      <c r="AD496" s="359">
        <f>IFERROR(IF(-SUM(AD$21:AD495)+AD$16&lt;0.000001,0,IF($C496&gt;='H-32A-WP06 - Debt Service'!AB$25,'H-32A-WP06 - Debt Service'!AA$28/12,0)),"-")</f>
        <v>0</v>
      </c>
      <c r="AE496" s="359">
        <f>IFERROR(IF(-SUM(AE$21:AE495)+AE$16&lt;0.000001,0,IF($C496&gt;='H-32A-WP06 - Debt Service'!AC$25,'H-32A-WP06 - Debt Service'!AB$28/12,0)),"-")</f>
        <v>0</v>
      </c>
      <c r="AF496" s="359">
        <f>IFERROR(IF(-SUM(AF$21:AF495)+AF$16&lt;0.000001,0,IF($C496&gt;='H-32A-WP06 - Debt Service'!AD$25,'H-32A-WP06 - Debt Service'!AC$28/12,0)),"-")</f>
        <v>0</v>
      </c>
    </row>
    <row r="497" spans="2:32">
      <c r="B497" s="351">
        <f t="shared" si="29"/>
        <v>2058</v>
      </c>
      <c r="C497" s="368">
        <f t="shared" si="31"/>
        <v>57954</v>
      </c>
      <c r="D497" s="368"/>
      <c r="E497" s="359">
        <f>IFERROR(IF(-SUM(E$33:E496)+E$16&lt;0.000001,0,IF($C497&gt;='H-32A-WP06 - Debt Service'!C$25,'H-32A-WP06 - Debt Service'!C$28/12,0)),"-")</f>
        <v>0</v>
      </c>
      <c r="F497" s="359">
        <f>IFERROR(IF(-SUM(F$33:F496)+F$16&lt;0.000001,0,IF($C497&gt;='H-32A-WP06 - Debt Service'!D$25,'H-32A-WP06 - Debt Service'!D$28/12,0)),"-")</f>
        <v>0</v>
      </c>
      <c r="G497" s="359">
        <f>IFERROR(IF(-SUM(G$33:G496)+G$16&lt;0.000001,0,IF($C497&gt;='H-32A-WP06 - Debt Service'!E$25,'H-32A-WP06 - Debt Service'!E$28/12,0)),"-")</f>
        <v>0</v>
      </c>
      <c r="H497" s="359">
        <f>IFERROR(IF(-SUM(H$21:H496)+H$16&lt;0.000001,0,IF($C497&gt;='H-32A-WP06 - Debt Service'!F$25,'H-32A-WP06 - Debt Service'!F$28/12,0)),"-")</f>
        <v>0</v>
      </c>
      <c r="I497" s="359">
        <f>IFERROR(IF(-SUM(I$21:I496)+I$16&lt;0.000001,0,IF($C497&gt;='H-32A-WP06 - Debt Service'!G$25,'H-32A-WP06 - Debt Service'!G$28/12,0)),"-")</f>
        <v>0</v>
      </c>
      <c r="J497" s="359">
        <f>IFERROR(IF(-SUM(J$21:J496)+J$16&lt;0.000001,0,IF($C497&gt;='H-32A-WP06 - Debt Service'!H$25,'H-32A-WP06 - Debt Service'!H$28/12,0)),"-")</f>
        <v>0</v>
      </c>
      <c r="K497" s="359">
        <f>IFERROR(IF(-SUM(K$21:K496)+K$16&lt;0.000001,0,IF($C497&gt;='H-32A-WP06 - Debt Service'!I$25,'H-32A-WP06 - Debt Service'!I$28/12,0)),"-")</f>
        <v>0</v>
      </c>
      <c r="L497" s="359">
        <f>IFERROR(IF(-SUM(L$21:L496)+L$16&lt;0.000001,0,IF($C497&gt;='H-32A-WP06 - Debt Service'!J$25,'H-32A-WP06 - Debt Service'!J$28/12,0)),"-")</f>
        <v>0</v>
      </c>
      <c r="M497" s="359">
        <f>IFERROR(IF(-SUM(M$21:M496)+M$16&lt;0.000001,0,IF($C497&gt;='H-32A-WP06 - Debt Service'!K$25,'H-32A-WP06 - Debt Service'!K$28/12,0)),"-")</f>
        <v>0</v>
      </c>
      <c r="N497" s="359">
        <f>IFERROR(IF(-SUM(N$21:N496)+N$16&lt;0.000001,0,IF($C497&gt;='H-32A-WP06 - Debt Service'!L$25,'H-32A-WP06 - Debt Service'!L$28/12,0)),"-")</f>
        <v>0</v>
      </c>
      <c r="O497" s="359">
        <f>IFERROR(IF(-SUM(O$21:O496)+O$16&lt;0.000001,0,IF($C497&gt;='H-32A-WP06 - Debt Service'!M$25,'H-32A-WP06 - Debt Service'!M$28/12,0)),"-")</f>
        <v>0</v>
      </c>
      <c r="P497" s="359">
        <f>IFERROR(IF(-SUM(P$21:P496)+P$16&lt;0.000001,0,IF($C497&gt;='H-32A-WP06 - Debt Service'!N$25,'H-32A-WP06 - Debt Service'!N$28/12,0)),"-")</f>
        <v>0</v>
      </c>
      <c r="Q497" s="449"/>
      <c r="R497" s="351">
        <f t="shared" si="30"/>
        <v>2058</v>
      </c>
      <c r="S497" s="368">
        <f t="shared" si="32"/>
        <v>57954</v>
      </c>
      <c r="T497" s="368"/>
      <c r="U497" s="359">
        <f>IFERROR(IF(-SUM(U$33:U496)+U$16&lt;0.000001,0,IF($C497&gt;='H-32A-WP06 - Debt Service'!R$25,'H-32A-WP06 - Debt Service'!R$28/12,0)),"-")</f>
        <v>0</v>
      </c>
      <c r="V497" s="359">
        <f>IFERROR(IF(-SUM(V$21:V496)+V$16&lt;0.000001,0,IF($C497&gt;='H-32A-WP06 - Debt Service'!S$25,'H-32A-WP06 - Debt Service'!S$28/12,0)),"-")</f>
        <v>0</v>
      </c>
      <c r="W497" s="359">
        <f>IFERROR(IF(-SUM(W$21:W496)+W$16&lt;0.000001,0,IF($C497&gt;='H-32A-WP06 - Debt Service'!T$25,'H-32A-WP06 - Debt Service'!T$28/12,0)),"-")</f>
        <v>0</v>
      </c>
      <c r="X497" s="359">
        <f>IFERROR(IF(-SUM(X$21:X496)+X$16&lt;0.000001,0,IF($C497&gt;='H-32A-WP06 - Debt Service'!U$25,'H-32A-WP06 - Debt Service'!U$28/12,0)),"-")</f>
        <v>0</v>
      </c>
      <c r="Y497" s="359">
        <f>IFERROR(IF(-SUM(Y$21:Y496)+Y$16&lt;0.000001,0,IF($C497&gt;='H-32A-WP06 - Debt Service'!W$25,'H-32A-WP06 - Debt Service'!V$28/12,0)),"-")</f>
        <v>0</v>
      </c>
      <c r="Z497" s="359">
        <f>IFERROR(IF(-SUM(Z$21:Z496)+Z$16&lt;0.000001,0,IF($C497&gt;='H-32A-WP06 - Debt Service'!W$25,'H-32A-WP06 - Debt Service'!W$28/12,0)),"-")</f>
        <v>0</v>
      </c>
      <c r="AA497" s="359">
        <f>IFERROR(IF(-SUM(AA$21:AA496)+AA$16&lt;0.000001,0,IF($C497&gt;='H-32A-WP06 - Debt Service'!Y$25,'H-32A-WP06 - Debt Service'!X$28/12,0)),"-")</f>
        <v>0</v>
      </c>
      <c r="AB497" s="359">
        <f>IFERROR(IF(-SUM(AB$21:AB496)+AB$16&lt;0.000001,0,IF($C497&gt;='H-32A-WP06 - Debt Service'!Y$25,'H-32A-WP06 - Debt Service'!Y$28/12,0)),"-")</f>
        <v>0</v>
      </c>
      <c r="AC497" s="359">
        <f>IFERROR(IF(-SUM(AC$21:AC496)+AC$16&lt;0.000001,0,IF($C497&gt;='H-32A-WP06 - Debt Service'!Z$25,'H-32A-WP06 - Debt Service'!Z$28/12,0)),"-")</f>
        <v>0</v>
      </c>
      <c r="AD497" s="359">
        <f>IFERROR(IF(-SUM(AD$21:AD496)+AD$16&lt;0.000001,0,IF($C497&gt;='H-32A-WP06 - Debt Service'!AB$25,'H-32A-WP06 - Debt Service'!AA$28/12,0)),"-")</f>
        <v>0</v>
      </c>
      <c r="AE497" s="359">
        <f>IFERROR(IF(-SUM(AE$21:AE496)+AE$16&lt;0.000001,0,IF($C497&gt;='H-32A-WP06 - Debt Service'!AC$25,'H-32A-WP06 - Debt Service'!AB$28/12,0)),"-")</f>
        <v>0</v>
      </c>
      <c r="AF497" s="359">
        <f>IFERROR(IF(-SUM(AF$21:AF496)+AF$16&lt;0.000001,0,IF($C497&gt;='H-32A-WP06 - Debt Service'!AD$25,'H-32A-WP06 - Debt Service'!AC$28/12,0)),"-")</f>
        <v>0</v>
      </c>
    </row>
    <row r="498" spans="2:32">
      <c r="B498" s="351">
        <f t="shared" si="29"/>
        <v>2058</v>
      </c>
      <c r="C498" s="368">
        <f t="shared" si="31"/>
        <v>57984</v>
      </c>
      <c r="D498" s="368"/>
      <c r="E498" s="359">
        <f>IFERROR(IF(-SUM(E$33:E497)+E$16&lt;0.000001,0,IF($C498&gt;='H-32A-WP06 - Debt Service'!C$25,'H-32A-WP06 - Debt Service'!C$28/12,0)),"-")</f>
        <v>0</v>
      </c>
      <c r="F498" s="359">
        <f>IFERROR(IF(-SUM(F$33:F497)+F$16&lt;0.000001,0,IF($C498&gt;='H-32A-WP06 - Debt Service'!D$25,'H-32A-WP06 - Debt Service'!D$28/12,0)),"-")</f>
        <v>0</v>
      </c>
      <c r="G498" s="359">
        <f>IFERROR(IF(-SUM(G$33:G497)+G$16&lt;0.000001,0,IF($C498&gt;='H-32A-WP06 - Debt Service'!E$25,'H-32A-WP06 - Debt Service'!E$28/12,0)),"-")</f>
        <v>0</v>
      </c>
      <c r="H498" s="359">
        <f>IFERROR(IF(-SUM(H$21:H497)+H$16&lt;0.000001,0,IF($C498&gt;='H-32A-WP06 - Debt Service'!F$25,'H-32A-WP06 - Debt Service'!F$28/12,0)),"-")</f>
        <v>0</v>
      </c>
      <c r="I498" s="359">
        <f>IFERROR(IF(-SUM(I$21:I497)+I$16&lt;0.000001,0,IF($C498&gt;='H-32A-WP06 - Debt Service'!G$25,'H-32A-WP06 - Debt Service'!G$28/12,0)),"-")</f>
        <v>0</v>
      </c>
      <c r="J498" s="359">
        <f>IFERROR(IF(-SUM(J$21:J497)+J$16&lt;0.000001,0,IF($C498&gt;='H-32A-WP06 - Debt Service'!H$25,'H-32A-WP06 - Debt Service'!H$28/12,0)),"-")</f>
        <v>0</v>
      </c>
      <c r="K498" s="359">
        <f>IFERROR(IF(-SUM(K$21:K497)+K$16&lt;0.000001,0,IF($C498&gt;='H-32A-WP06 - Debt Service'!I$25,'H-32A-WP06 - Debt Service'!I$28/12,0)),"-")</f>
        <v>0</v>
      </c>
      <c r="L498" s="359">
        <f>IFERROR(IF(-SUM(L$21:L497)+L$16&lt;0.000001,0,IF($C498&gt;='H-32A-WP06 - Debt Service'!J$25,'H-32A-WP06 - Debt Service'!J$28/12,0)),"-")</f>
        <v>0</v>
      </c>
      <c r="M498" s="359">
        <f>IFERROR(IF(-SUM(M$21:M497)+M$16&lt;0.000001,0,IF($C498&gt;='H-32A-WP06 - Debt Service'!K$25,'H-32A-WP06 - Debt Service'!K$28/12,0)),"-")</f>
        <v>0</v>
      </c>
      <c r="N498" s="359">
        <f>IFERROR(IF(-SUM(N$21:N497)+N$16&lt;0.000001,0,IF($C498&gt;='H-32A-WP06 - Debt Service'!L$25,'H-32A-WP06 - Debt Service'!L$28/12,0)),"-")</f>
        <v>0</v>
      </c>
      <c r="O498" s="359">
        <f>IFERROR(IF(-SUM(O$21:O497)+O$16&lt;0.000001,0,IF($C498&gt;='H-32A-WP06 - Debt Service'!M$25,'H-32A-WP06 - Debt Service'!M$28/12,0)),"-")</f>
        <v>0</v>
      </c>
      <c r="P498" s="359">
        <f>IFERROR(IF(-SUM(P$21:P497)+P$16&lt;0.000001,0,IF($C498&gt;='H-32A-WP06 - Debt Service'!N$25,'H-32A-WP06 - Debt Service'!N$28/12,0)),"-")</f>
        <v>0</v>
      </c>
      <c r="Q498" s="449"/>
      <c r="R498" s="351">
        <f t="shared" si="30"/>
        <v>2058</v>
      </c>
      <c r="S498" s="368">
        <f t="shared" si="32"/>
        <v>57984</v>
      </c>
      <c r="T498" s="368"/>
      <c r="U498" s="359">
        <f>IFERROR(IF(-SUM(U$33:U497)+U$16&lt;0.000001,0,IF($C498&gt;='H-32A-WP06 - Debt Service'!R$25,'H-32A-WP06 - Debt Service'!R$28/12,0)),"-")</f>
        <v>0</v>
      </c>
      <c r="V498" s="359">
        <f>IFERROR(IF(-SUM(V$21:V497)+V$16&lt;0.000001,0,IF($C498&gt;='H-32A-WP06 - Debt Service'!S$25,'H-32A-WP06 - Debt Service'!S$28/12,0)),"-")</f>
        <v>0</v>
      </c>
      <c r="W498" s="359">
        <f>IFERROR(IF(-SUM(W$21:W497)+W$16&lt;0.000001,0,IF($C498&gt;='H-32A-WP06 - Debt Service'!T$25,'H-32A-WP06 - Debt Service'!T$28/12,0)),"-")</f>
        <v>0</v>
      </c>
      <c r="X498" s="359">
        <f>IFERROR(IF(-SUM(X$21:X497)+X$16&lt;0.000001,0,IF($C498&gt;='H-32A-WP06 - Debt Service'!U$25,'H-32A-WP06 - Debt Service'!U$28/12,0)),"-")</f>
        <v>0</v>
      </c>
      <c r="Y498" s="359">
        <f>IFERROR(IF(-SUM(Y$21:Y497)+Y$16&lt;0.000001,0,IF($C498&gt;='H-32A-WP06 - Debt Service'!W$25,'H-32A-WP06 - Debt Service'!V$28/12,0)),"-")</f>
        <v>0</v>
      </c>
      <c r="Z498" s="359">
        <f>IFERROR(IF(-SUM(Z$21:Z497)+Z$16&lt;0.000001,0,IF($C498&gt;='H-32A-WP06 - Debt Service'!W$25,'H-32A-WP06 - Debt Service'!W$28/12,0)),"-")</f>
        <v>0</v>
      </c>
      <c r="AA498" s="359">
        <f>IFERROR(IF(-SUM(AA$21:AA497)+AA$16&lt;0.000001,0,IF($C498&gt;='H-32A-WP06 - Debt Service'!Y$25,'H-32A-WP06 - Debt Service'!X$28/12,0)),"-")</f>
        <v>0</v>
      </c>
      <c r="AB498" s="359">
        <f>IFERROR(IF(-SUM(AB$21:AB497)+AB$16&lt;0.000001,0,IF($C498&gt;='H-32A-WP06 - Debt Service'!Y$25,'H-32A-WP06 - Debt Service'!Y$28/12,0)),"-")</f>
        <v>0</v>
      </c>
      <c r="AC498" s="359">
        <f>IFERROR(IF(-SUM(AC$21:AC497)+AC$16&lt;0.000001,0,IF($C498&gt;='H-32A-WP06 - Debt Service'!Z$25,'H-32A-WP06 - Debt Service'!Z$28/12,0)),"-")</f>
        <v>0</v>
      </c>
      <c r="AD498" s="359">
        <f>IFERROR(IF(-SUM(AD$21:AD497)+AD$16&lt;0.000001,0,IF($C498&gt;='H-32A-WP06 - Debt Service'!AB$25,'H-32A-WP06 - Debt Service'!AA$28/12,0)),"-")</f>
        <v>0</v>
      </c>
      <c r="AE498" s="359">
        <f>IFERROR(IF(-SUM(AE$21:AE497)+AE$16&lt;0.000001,0,IF($C498&gt;='H-32A-WP06 - Debt Service'!AC$25,'H-32A-WP06 - Debt Service'!AB$28/12,0)),"-")</f>
        <v>0</v>
      </c>
      <c r="AF498" s="359">
        <f>IFERROR(IF(-SUM(AF$21:AF497)+AF$16&lt;0.000001,0,IF($C498&gt;='H-32A-WP06 - Debt Service'!AD$25,'H-32A-WP06 - Debt Service'!AC$28/12,0)),"-")</f>
        <v>0</v>
      </c>
    </row>
    <row r="499" spans="2:32">
      <c r="B499" s="351">
        <f t="shared" si="29"/>
        <v>2058</v>
      </c>
      <c r="C499" s="368">
        <f t="shared" si="31"/>
        <v>58015</v>
      </c>
      <c r="D499" s="368"/>
      <c r="E499" s="359">
        <f>IFERROR(IF(-SUM(E$33:E498)+E$16&lt;0.000001,0,IF($C499&gt;='H-32A-WP06 - Debt Service'!C$25,'H-32A-WP06 - Debt Service'!C$28/12,0)),"-")</f>
        <v>0</v>
      </c>
      <c r="F499" s="359">
        <f>IFERROR(IF(-SUM(F$33:F498)+F$16&lt;0.000001,0,IF($C499&gt;='H-32A-WP06 - Debt Service'!D$25,'H-32A-WP06 - Debt Service'!D$28/12,0)),"-")</f>
        <v>0</v>
      </c>
      <c r="G499" s="359">
        <f>IFERROR(IF(-SUM(G$33:G498)+G$16&lt;0.000001,0,IF($C499&gt;='H-32A-WP06 - Debt Service'!E$25,'H-32A-WP06 - Debt Service'!E$28/12,0)),"-")</f>
        <v>0</v>
      </c>
      <c r="H499" s="359">
        <f>IFERROR(IF(-SUM(H$21:H498)+H$16&lt;0.000001,0,IF($C499&gt;='H-32A-WP06 - Debt Service'!F$25,'H-32A-WP06 - Debt Service'!F$28/12,0)),"-")</f>
        <v>0</v>
      </c>
      <c r="I499" s="359">
        <f>IFERROR(IF(-SUM(I$21:I498)+I$16&lt;0.000001,0,IF($C499&gt;='H-32A-WP06 - Debt Service'!G$25,'H-32A-WP06 - Debt Service'!G$28/12,0)),"-")</f>
        <v>0</v>
      </c>
      <c r="J499" s="359">
        <f>IFERROR(IF(-SUM(J$21:J498)+J$16&lt;0.000001,0,IF($C499&gt;='H-32A-WP06 - Debt Service'!H$25,'H-32A-WP06 - Debt Service'!H$28/12,0)),"-")</f>
        <v>0</v>
      </c>
      <c r="K499" s="359">
        <f>IFERROR(IF(-SUM(K$21:K498)+K$16&lt;0.000001,0,IF($C499&gt;='H-32A-WP06 - Debt Service'!I$25,'H-32A-WP06 - Debt Service'!I$28/12,0)),"-")</f>
        <v>0</v>
      </c>
      <c r="L499" s="359">
        <f>IFERROR(IF(-SUM(L$21:L498)+L$16&lt;0.000001,0,IF($C499&gt;='H-32A-WP06 - Debt Service'!J$25,'H-32A-WP06 - Debt Service'!J$28/12,0)),"-")</f>
        <v>0</v>
      </c>
      <c r="M499" s="359">
        <f>IFERROR(IF(-SUM(M$21:M498)+M$16&lt;0.000001,0,IF($C499&gt;='H-32A-WP06 - Debt Service'!K$25,'H-32A-WP06 - Debt Service'!K$28/12,0)),"-")</f>
        <v>0</v>
      </c>
      <c r="N499" s="359">
        <f>IFERROR(IF(-SUM(N$21:N498)+N$16&lt;0.000001,0,IF($C499&gt;='H-32A-WP06 - Debt Service'!L$25,'H-32A-WP06 - Debt Service'!L$28/12,0)),"-")</f>
        <v>0</v>
      </c>
      <c r="O499" s="359">
        <f>IFERROR(IF(-SUM(O$21:O498)+O$16&lt;0.000001,0,IF($C499&gt;='H-32A-WP06 - Debt Service'!M$25,'H-32A-WP06 - Debt Service'!M$28/12,0)),"-")</f>
        <v>0</v>
      </c>
      <c r="P499" s="359">
        <f>IFERROR(IF(-SUM(P$21:P498)+P$16&lt;0.000001,0,IF($C499&gt;='H-32A-WP06 - Debt Service'!N$25,'H-32A-WP06 - Debt Service'!N$28/12,0)),"-")</f>
        <v>0</v>
      </c>
      <c r="Q499" s="449"/>
      <c r="R499" s="351">
        <f t="shared" si="30"/>
        <v>2058</v>
      </c>
      <c r="S499" s="368">
        <f t="shared" si="32"/>
        <v>58015</v>
      </c>
      <c r="T499" s="368"/>
      <c r="U499" s="359">
        <f>IFERROR(IF(-SUM(U$33:U498)+U$16&lt;0.000001,0,IF($C499&gt;='H-32A-WP06 - Debt Service'!R$25,'H-32A-WP06 - Debt Service'!R$28/12,0)),"-")</f>
        <v>0</v>
      </c>
      <c r="V499" s="359">
        <f>IFERROR(IF(-SUM(V$21:V498)+V$16&lt;0.000001,0,IF($C499&gt;='H-32A-WP06 - Debt Service'!S$25,'H-32A-WP06 - Debt Service'!S$28/12,0)),"-")</f>
        <v>0</v>
      </c>
      <c r="W499" s="359">
        <f>IFERROR(IF(-SUM(W$21:W498)+W$16&lt;0.000001,0,IF($C499&gt;='H-32A-WP06 - Debt Service'!T$25,'H-32A-WP06 - Debt Service'!T$28/12,0)),"-")</f>
        <v>0</v>
      </c>
      <c r="X499" s="359">
        <f>IFERROR(IF(-SUM(X$21:X498)+X$16&lt;0.000001,0,IF($C499&gt;='H-32A-WP06 - Debt Service'!U$25,'H-32A-WP06 - Debt Service'!U$28/12,0)),"-")</f>
        <v>0</v>
      </c>
      <c r="Y499" s="359">
        <f>IFERROR(IF(-SUM(Y$21:Y498)+Y$16&lt;0.000001,0,IF($C499&gt;='H-32A-WP06 - Debt Service'!W$25,'H-32A-WP06 - Debt Service'!V$28/12,0)),"-")</f>
        <v>0</v>
      </c>
      <c r="Z499" s="359">
        <f>IFERROR(IF(-SUM(Z$21:Z498)+Z$16&lt;0.000001,0,IF($C499&gt;='H-32A-WP06 - Debt Service'!W$25,'H-32A-WP06 - Debt Service'!W$28/12,0)),"-")</f>
        <v>0</v>
      </c>
      <c r="AA499" s="359">
        <f>IFERROR(IF(-SUM(AA$21:AA498)+AA$16&lt;0.000001,0,IF($C499&gt;='H-32A-WP06 - Debt Service'!Y$25,'H-32A-WP06 - Debt Service'!X$28/12,0)),"-")</f>
        <v>0</v>
      </c>
      <c r="AB499" s="359">
        <f>IFERROR(IF(-SUM(AB$21:AB498)+AB$16&lt;0.000001,0,IF($C499&gt;='H-32A-WP06 - Debt Service'!Y$25,'H-32A-WP06 - Debt Service'!Y$28/12,0)),"-")</f>
        <v>0</v>
      </c>
      <c r="AC499" s="359">
        <f>IFERROR(IF(-SUM(AC$21:AC498)+AC$16&lt;0.000001,0,IF($C499&gt;='H-32A-WP06 - Debt Service'!Z$25,'H-32A-WP06 - Debt Service'!Z$28/12,0)),"-")</f>
        <v>0</v>
      </c>
      <c r="AD499" s="359">
        <f>IFERROR(IF(-SUM(AD$21:AD498)+AD$16&lt;0.000001,0,IF($C499&gt;='H-32A-WP06 - Debt Service'!AB$25,'H-32A-WP06 - Debt Service'!AA$28/12,0)),"-")</f>
        <v>0</v>
      </c>
      <c r="AE499" s="359">
        <f>IFERROR(IF(-SUM(AE$21:AE498)+AE$16&lt;0.000001,0,IF($C499&gt;='H-32A-WP06 - Debt Service'!AC$25,'H-32A-WP06 - Debt Service'!AB$28/12,0)),"-")</f>
        <v>0</v>
      </c>
      <c r="AF499" s="359">
        <f>IFERROR(IF(-SUM(AF$21:AF498)+AF$16&lt;0.000001,0,IF($C499&gt;='H-32A-WP06 - Debt Service'!AD$25,'H-32A-WP06 - Debt Service'!AC$28/12,0)),"-")</f>
        <v>0</v>
      </c>
    </row>
    <row r="500" spans="2:32">
      <c r="B500" s="351">
        <f t="shared" si="29"/>
        <v>2058</v>
      </c>
      <c r="C500" s="368">
        <f t="shared" si="31"/>
        <v>58045</v>
      </c>
      <c r="D500" s="368"/>
      <c r="E500" s="359">
        <f>IFERROR(IF(-SUM(E$33:E499)+E$16&lt;0.000001,0,IF($C500&gt;='H-32A-WP06 - Debt Service'!C$25,'H-32A-WP06 - Debt Service'!C$28/12,0)),"-")</f>
        <v>0</v>
      </c>
      <c r="F500" s="359">
        <f>IFERROR(IF(-SUM(F$33:F499)+F$16&lt;0.000001,0,IF($C500&gt;='H-32A-WP06 - Debt Service'!D$25,'H-32A-WP06 - Debt Service'!D$28/12,0)),"-")</f>
        <v>0</v>
      </c>
      <c r="G500" s="359">
        <f>IFERROR(IF(-SUM(G$33:G499)+G$16&lt;0.000001,0,IF($C500&gt;='H-32A-WP06 - Debt Service'!E$25,'H-32A-WP06 - Debt Service'!E$28/12,0)),"-")</f>
        <v>0</v>
      </c>
      <c r="H500" s="359">
        <f>IFERROR(IF(-SUM(H$21:H499)+H$16&lt;0.000001,0,IF($C500&gt;='H-32A-WP06 - Debt Service'!F$25,'H-32A-WP06 - Debt Service'!F$28/12,0)),"-")</f>
        <v>0</v>
      </c>
      <c r="I500" s="359">
        <f>IFERROR(IF(-SUM(I$21:I499)+I$16&lt;0.000001,0,IF($C500&gt;='H-32A-WP06 - Debt Service'!G$25,'H-32A-WP06 - Debt Service'!G$28/12,0)),"-")</f>
        <v>0</v>
      </c>
      <c r="J500" s="359">
        <f>IFERROR(IF(-SUM(J$21:J499)+J$16&lt;0.000001,0,IF($C500&gt;='H-32A-WP06 - Debt Service'!H$25,'H-32A-WP06 - Debt Service'!H$28/12,0)),"-")</f>
        <v>0</v>
      </c>
      <c r="K500" s="359">
        <f>IFERROR(IF(-SUM(K$21:K499)+K$16&lt;0.000001,0,IF($C500&gt;='H-32A-WP06 - Debt Service'!I$25,'H-32A-WP06 - Debt Service'!I$28/12,0)),"-")</f>
        <v>0</v>
      </c>
      <c r="L500" s="359">
        <f>IFERROR(IF(-SUM(L$21:L499)+L$16&lt;0.000001,0,IF($C500&gt;='H-32A-WP06 - Debt Service'!J$25,'H-32A-WP06 - Debt Service'!J$28/12,0)),"-")</f>
        <v>0</v>
      </c>
      <c r="M500" s="359">
        <f>IFERROR(IF(-SUM(M$21:M499)+M$16&lt;0.000001,0,IF($C500&gt;='H-32A-WP06 - Debt Service'!K$25,'H-32A-WP06 - Debt Service'!K$28/12,0)),"-")</f>
        <v>0</v>
      </c>
      <c r="N500" s="359">
        <f>IFERROR(IF(-SUM(N$21:N499)+N$16&lt;0.000001,0,IF($C500&gt;='H-32A-WP06 - Debt Service'!L$25,'H-32A-WP06 - Debt Service'!L$28/12,0)),"-")</f>
        <v>0</v>
      </c>
      <c r="O500" s="359">
        <f>IFERROR(IF(-SUM(O$21:O499)+O$16&lt;0.000001,0,IF($C500&gt;='H-32A-WP06 - Debt Service'!M$25,'H-32A-WP06 - Debt Service'!M$28/12,0)),"-")</f>
        <v>0</v>
      </c>
      <c r="P500" s="359">
        <f>IFERROR(IF(-SUM(P$21:P499)+P$16&lt;0.000001,0,IF($C500&gt;='H-32A-WP06 - Debt Service'!N$25,'H-32A-WP06 - Debt Service'!N$28/12,0)),"-")</f>
        <v>0</v>
      </c>
      <c r="Q500" s="449"/>
      <c r="R500" s="351">
        <f t="shared" si="30"/>
        <v>2058</v>
      </c>
      <c r="S500" s="368">
        <f t="shared" si="32"/>
        <v>58045</v>
      </c>
      <c r="T500" s="368"/>
      <c r="U500" s="359">
        <f>IFERROR(IF(-SUM(U$33:U499)+U$16&lt;0.000001,0,IF($C500&gt;='H-32A-WP06 - Debt Service'!R$25,'H-32A-WP06 - Debt Service'!R$28/12,0)),"-")</f>
        <v>0</v>
      </c>
      <c r="V500" s="359">
        <f>IFERROR(IF(-SUM(V$21:V499)+V$16&lt;0.000001,0,IF($C500&gt;='H-32A-WP06 - Debt Service'!S$25,'H-32A-WP06 - Debt Service'!S$28/12,0)),"-")</f>
        <v>0</v>
      </c>
      <c r="W500" s="359">
        <f>IFERROR(IF(-SUM(W$21:W499)+W$16&lt;0.000001,0,IF($C500&gt;='H-32A-WP06 - Debt Service'!T$25,'H-32A-WP06 - Debt Service'!T$28/12,0)),"-")</f>
        <v>0</v>
      </c>
      <c r="X500" s="359">
        <f>IFERROR(IF(-SUM(X$21:X499)+X$16&lt;0.000001,0,IF($C500&gt;='H-32A-WP06 - Debt Service'!U$25,'H-32A-WP06 - Debt Service'!U$28/12,0)),"-")</f>
        <v>0</v>
      </c>
      <c r="Y500" s="359">
        <f>IFERROR(IF(-SUM(Y$21:Y499)+Y$16&lt;0.000001,0,IF($C500&gt;='H-32A-WP06 - Debt Service'!W$25,'H-32A-WP06 - Debt Service'!V$28/12,0)),"-")</f>
        <v>0</v>
      </c>
      <c r="Z500" s="359">
        <f>IFERROR(IF(-SUM(Z$21:Z499)+Z$16&lt;0.000001,0,IF($C500&gt;='H-32A-WP06 - Debt Service'!W$25,'H-32A-WP06 - Debt Service'!W$28/12,0)),"-")</f>
        <v>0</v>
      </c>
      <c r="AA500" s="359">
        <f>IFERROR(IF(-SUM(AA$21:AA499)+AA$16&lt;0.000001,0,IF($C500&gt;='H-32A-WP06 - Debt Service'!Y$25,'H-32A-WP06 - Debt Service'!X$28/12,0)),"-")</f>
        <v>0</v>
      </c>
      <c r="AB500" s="359">
        <f>IFERROR(IF(-SUM(AB$21:AB499)+AB$16&lt;0.000001,0,IF($C500&gt;='H-32A-WP06 - Debt Service'!Y$25,'H-32A-WP06 - Debt Service'!Y$28/12,0)),"-")</f>
        <v>0</v>
      </c>
      <c r="AC500" s="359">
        <f>IFERROR(IF(-SUM(AC$21:AC499)+AC$16&lt;0.000001,0,IF($C500&gt;='H-32A-WP06 - Debt Service'!Z$25,'H-32A-WP06 - Debt Service'!Z$28/12,0)),"-")</f>
        <v>0</v>
      </c>
      <c r="AD500" s="359">
        <f>IFERROR(IF(-SUM(AD$21:AD499)+AD$16&lt;0.000001,0,IF($C500&gt;='H-32A-WP06 - Debt Service'!AB$25,'H-32A-WP06 - Debt Service'!AA$28/12,0)),"-")</f>
        <v>0</v>
      </c>
      <c r="AE500" s="359">
        <f>IFERROR(IF(-SUM(AE$21:AE499)+AE$16&lt;0.000001,0,IF($C500&gt;='H-32A-WP06 - Debt Service'!AC$25,'H-32A-WP06 - Debt Service'!AB$28/12,0)),"-")</f>
        <v>0</v>
      </c>
      <c r="AF500" s="359">
        <f>IFERROR(IF(-SUM(AF$21:AF499)+AF$16&lt;0.000001,0,IF($C500&gt;='H-32A-WP06 - Debt Service'!AD$25,'H-32A-WP06 - Debt Service'!AC$28/12,0)),"-")</f>
        <v>0</v>
      </c>
    </row>
    <row r="501" spans="2:32">
      <c r="B501" s="351">
        <f t="shared" si="29"/>
        <v>2059</v>
      </c>
      <c r="C501" s="368">
        <f t="shared" si="31"/>
        <v>58076</v>
      </c>
      <c r="D501" s="368"/>
      <c r="E501" s="359">
        <f>IFERROR(IF(-SUM(E$33:E500)+E$16&lt;0.000001,0,IF($C501&gt;='H-32A-WP06 - Debt Service'!C$25,'H-32A-WP06 - Debt Service'!C$28/12,0)),"-")</f>
        <v>0</v>
      </c>
      <c r="F501" s="359">
        <f>IFERROR(IF(-SUM(F$33:F500)+F$16&lt;0.000001,0,IF($C501&gt;='H-32A-WP06 - Debt Service'!D$25,'H-32A-WP06 - Debt Service'!D$28/12,0)),"-")</f>
        <v>0</v>
      </c>
      <c r="G501" s="359">
        <f>IFERROR(IF(-SUM(G$33:G500)+G$16&lt;0.000001,0,IF($C501&gt;='H-32A-WP06 - Debt Service'!E$25,'H-32A-WP06 - Debt Service'!E$28/12,0)),"-")</f>
        <v>0</v>
      </c>
      <c r="H501" s="359">
        <f>IFERROR(IF(-SUM(H$21:H500)+H$16&lt;0.000001,0,IF($C501&gt;='H-32A-WP06 - Debt Service'!F$25,'H-32A-WP06 - Debt Service'!F$28/12,0)),"-")</f>
        <v>0</v>
      </c>
      <c r="I501" s="359">
        <f>IFERROR(IF(-SUM(I$21:I500)+I$16&lt;0.000001,0,IF($C501&gt;='H-32A-WP06 - Debt Service'!G$25,'H-32A-WP06 - Debt Service'!G$28/12,0)),"-")</f>
        <v>0</v>
      </c>
      <c r="J501" s="359">
        <f>IFERROR(IF(-SUM(J$21:J500)+J$16&lt;0.000001,0,IF($C501&gt;='H-32A-WP06 - Debt Service'!H$25,'H-32A-WP06 - Debt Service'!H$28/12,0)),"-")</f>
        <v>0</v>
      </c>
      <c r="K501" s="359">
        <f>IFERROR(IF(-SUM(K$21:K500)+K$16&lt;0.000001,0,IF($C501&gt;='H-32A-WP06 - Debt Service'!I$25,'H-32A-WP06 - Debt Service'!I$28/12,0)),"-")</f>
        <v>0</v>
      </c>
      <c r="L501" s="359">
        <f>IFERROR(IF(-SUM(L$21:L500)+L$16&lt;0.000001,0,IF($C501&gt;='H-32A-WP06 - Debt Service'!J$25,'H-32A-WP06 - Debt Service'!J$28/12,0)),"-")</f>
        <v>0</v>
      </c>
      <c r="M501" s="359">
        <f>IFERROR(IF(-SUM(M$21:M500)+M$16&lt;0.000001,0,IF($C501&gt;='H-32A-WP06 - Debt Service'!K$25,'H-32A-WP06 - Debt Service'!K$28/12,0)),"-")</f>
        <v>0</v>
      </c>
      <c r="N501" s="359">
        <f>IFERROR(IF(-SUM(N$21:N500)+N$16&lt;0.000001,0,IF($C501&gt;='H-32A-WP06 - Debt Service'!L$25,'H-32A-WP06 - Debt Service'!L$28/12,0)),"-")</f>
        <v>0</v>
      </c>
      <c r="O501" s="359">
        <f>IFERROR(IF(-SUM(O$21:O500)+O$16&lt;0.000001,0,IF($C501&gt;='H-32A-WP06 - Debt Service'!M$25,'H-32A-WP06 - Debt Service'!M$28/12,0)),"-")</f>
        <v>0</v>
      </c>
      <c r="P501" s="359">
        <f>IFERROR(IF(-SUM(P$21:P500)+P$16&lt;0.000001,0,IF($C501&gt;='H-32A-WP06 - Debt Service'!N$25,'H-32A-WP06 - Debt Service'!N$28/12,0)),"-")</f>
        <v>0</v>
      </c>
      <c r="Q501" s="449"/>
      <c r="R501" s="351">
        <f t="shared" si="30"/>
        <v>2059</v>
      </c>
      <c r="S501" s="368">
        <f t="shared" si="32"/>
        <v>58076</v>
      </c>
      <c r="T501" s="368"/>
      <c r="U501" s="359">
        <f>IFERROR(IF(-SUM(U$33:U500)+U$16&lt;0.000001,0,IF($C501&gt;='H-32A-WP06 - Debt Service'!R$25,'H-32A-WP06 - Debt Service'!R$28/12,0)),"-")</f>
        <v>0</v>
      </c>
      <c r="V501" s="359">
        <f>IFERROR(IF(-SUM(V$21:V500)+V$16&lt;0.000001,0,IF($C501&gt;='H-32A-WP06 - Debt Service'!S$25,'H-32A-WP06 - Debt Service'!S$28/12,0)),"-")</f>
        <v>0</v>
      </c>
      <c r="W501" s="359">
        <f>IFERROR(IF(-SUM(W$21:W500)+W$16&lt;0.000001,0,IF($C501&gt;='H-32A-WP06 - Debt Service'!T$25,'H-32A-WP06 - Debt Service'!T$28/12,0)),"-")</f>
        <v>0</v>
      </c>
      <c r="X501" s="359">
        <f>IFERROR(IF(-SUM(X$21:X500)+X$16&lt;0.000001,0,IF($C501&gt;='H-32A-WP06 - Debt Service'!U$25,'H-32A-WP06 - Debt Service'!U$28/12,0)),"-")</f>
        <v>0</v>
      </c>
      <c r="Y501" s="359">
        <f>IFERROR(IF(-SUM(Y$21:Y500)+Y$16&lt;0.000001,0,IF($C501&gt;='H-32A-WP06 - Debt Service'!W$25,'H-32A-WP06 - Debt Service'!V$28/12,0)),"-")</f>
        <v>0</v>
      </c>
      <c r="Z501" s="359">
        <f>IFERROR(IF(-SUM(Z$21:Z500)+Z$16&lt;0.000001,0,IF($C501&gt;='H-32A-WP06 - Debt Service'!W$25,'H-32A-WP06 - Debt Service'!W$28/12,0)),"-")</f>
        <v>0</v>
      </c>
      <c r="AA501" s="359">
        <f>IFERROR(IF(-SUM(AA$21:AA500)+AA$16&lt;0.000001,0,IF($C501&gt;='H-32A-WP06 - Debt Service'!Y$25,'H-32A-WP06 - Debt Service'!X$28/12,0)),"-")</f>
        <v>0</v>
      </c>
      <c r="AB501" s="359">
        <f>IFERROR(IF(-SUM(AB$21:AB500)+AB$16&lt;0.000001,0,IF($C501&gt;='H-32A-WP06 - Debt Service'!Y$25,'H-32A-WP06 - Debt Service'!Y$28/12,0)),"-")</f>
        <v>0</v>
      </c>
      <c r="AC501" s="359">
        <f>IFERROR(IF(-SUM(AC$21:AC500)+AC$16&lt;0.000001,0,IF($C501&gt;='H-32A-WP06 - Debt Service'!Z$25,'H-32A-WP06 - Debt Service'!Z$28/12,0)),"-")</f>
        <v>0</v>
      </c>
      <c r="AD501" s="359">
        <f>IFERROR(IF(-SUM(AD$21:AD500)+AD$16&lt;0.000001,0,IF($C501&gt;='H-32A-WP06 - Debt Service'!AB$25,'H-32A-WP06 - Debt Service'!AA$28/12,0)),"-")</f>
        <v>0</v>
      </c>
      <c r="AE501" s="359">
        <f>IFERROR(IF(-SUM(AE$21:AE500)+AE$16&lt;0.000001,0,IF($C501&gt;='H-32A-WP06 - Debt Service'!AC$25,'H-32A-WP06 - Debt Service'!AB$28/12,0)),"-")</f>
        <v>0</v>
      </c>
      <c r="AF501" s="359">
        <f>IFERROR(IF(-SUM(AF$21:AF500)+AF$16&lt;0.000001,0,IF($C501&gt;='H-32A-WP06 - Debt Service'!AD$25,'H-32A-WP06 - Debt Service'!AC$28/12,0)),"-")</f>
        <v>0</v>
      </c>
    </row>
    <row r="502" spans="2:32">
      <c r="B502" s="351">
        <f t="shared" si="29"/>
        <v>2059</v>
      </c>
      <c r="C502" s="368">
        <f t="shared" si="31"/>
        <v>58107</v>
      </c>
      <c r="D502" s="368"/>
      <c r="E502" s="359">
        <f>IFERROR(IF(-SUM(E$33:E501)+E$16&lt;0.000001,0,IF($C502&gt;='H-32A-WP06 - Debt Service'!C$25,'H-32A-WP06 - Debt Service'!C$28/12,0)),"-")</f>
        <v>0</v>
      </c>
      <c r="F502" s="359">
        <f>IFERROR(IF(-SUM(F$33:F501)+F$16&lt;0.000001,0,IF($C502&gt;='H-32A-WP06 - Debt Service'!D$25,'H-32A-WP06 - Debt Service'!D$28/12,0)),"-")</f>
        <v>0</v>
      </c>
      <c r="G502" s="359">
        <f>IFERROR(IF(-SUM(G$33:G501)+G$16&lt;0.000001,0,IF($C502&gt;='H-32A-WP06 - Debt Service'!E$25,'H-32A-WP06 - Debt Service'!E$28/12,0)),"-")</f>
        <v>0</v>
      </c>
      <c r="H502" s="359">
        <f>IFERROR(IF(-SUM(H$21:H501)+H$16&lt;0.000001,0,IF($C502&gt;='H-32A-WP06 - Debt Service'!F$25,'H-32A-WP06 - Debt Service'!F$28/12,0)),"-")</f>
        <v>0</v>
      </c>
      <c r="I502" s="359">
        <f>IFERROR(IF(-SUM(I$21:I501)+I$16&lt;0.000001,0,IF($C502&gt;='H-32A-WP06 - Debt Service'!G$25,'H-32A-WP06 - Debt Service'!G$28/12,0)),"-")</f>
        <v>0</v>
      </c>
      <c r="J502" s="359">
        <f>IFERROR(IF(-SUM(J$21:J501)+J$16&lt;0.000001,0,IF($C502&gt;='H-32A-WP06 - Debt Service'!H$25,'H-32A-WP06 - Debt Service'!H$28/12,0)),"-")</f>
        <v>0</v>
      </c>
      <c r="K502" s="359">
        <f>IFERROR(IF(-SUM(K$21:K501)+K$16&lt;0.000001,0,IF($C502&gt;='H-32A-WP06 - Debt Service'!I$25,'H-32A-WP06 - Debt Service'!I$28/12,0)),"-")</f>
        <v>0</v>
      </c>
      <c r="L502" s="359">
        <f>IFERROR(IF(-SUM(L$21:L501)+L$16&lt;0.000001,0,IF($C502&gt;='H-32A-WP06 - Debt Service'!J$25,'H-32A-WP06 - Debt Service'!J$28/12,0)),"-")</f>
        <v>0</v>
      </c>
      <c r="M502" s="359">
        <f>IFERROR(IF(-SUM(M$21:M501)+M$16&lt;0.000001,0,IF($C502&gt;='H-32A-WP06 - Debt Service'!K$25,'H-32A-WP06 - Debt Service'!K$28/12,0)),"-")</f>
        <v>0</v>
      </c>
      <c r="N502" s="359">
        <f>IFERROR(IF(-SUM(N$21:N501)+N$16&lt;0.000001,0,IF($C502&gt;='H-32A-WP06 - Debt Service'!L$25,'H-32A-WP06 - Debt Service'!L$28/12,0)),"-")</f>
        <v>0</v>
      </c>
      <c r="O502" s="359">
        <f>IFERROR(IF(-SUM(O$21:O501)+O$16&lt;0.000001,0,IF($C502&gt;='H-32A-WP06 - Debt Service'!M$25,'H-32A-WP06 - Debt Service'!M$28/12,0)),"-")</f>
        <v>0</v>
      </c>
      <c r="P502" s="359">
        <f>IFERROR(IF(-SUM(P$21:P501)+P$16&lt;0.000001,0,IF($C502&gt;='H-32A-WP06 - Debt Service'!N$25,'H-32A-WP06 - Debt Service'!N$28/12,0)),"-")</f>
        <v>0</v>
      </c>
      <c r="Q502" s="449"/>
      <c r="R502" s="351">
        <f t="shared" si="30"/>
        <v>2059</v>
      </c>
      <c r="S502" s="368">
        <f t="shared" si="32"/>
        <v>58107</v>
      </c>
      <c r="T502" s="368"/>
      <c r="U502" s="359">
        <f>IFERROR(IF(-SUM(U$33:U501)+U$16&lt;0.000001,0,IF($C502&gt;='H-32A-WP06 - Debt Service'!R$25,'H-32A-WP06 - Debt Service'!R$28/12,0)),"-")</f>
        <v>0</v>
      </c>
      <c r="V502" s="359">
        <f>IFERROR(IF(-SUM(V$21:V501)+V$16&lt;0.000001,0,IF($C502&gt;='H-32A-WP06 - Debt Service'!S$25,'H-32A-WP06 - Debt Service'!S$28/12,0)),"-")</f>
        <v>0</v>
      </c>
      <c r="W502" s="359">
        <f>IFERROR(IF(-SUM(W$21:W501)+W$16&lt;0.000001,0,IF($C502&gt;='H-32A-WP06 - Debt Service'!T$25,'H-32A-WP06 - Debt Service'!T$28/12,0)),"-")</f>
        <v>0</v>
      </c>
      <c r="X502" s="359">
        <f>IFERROR(IF(-SUM(X$21:X501)+X$16&lt;0.000001,0,IF($C502&gt;='H-32A-WP06 - Debt Service'!U$25,'H-32A-WP06 - Debt Service'!U$28/12,0)),"-")</f>
        <v>0</v>
      </c>
      <c r="Y502" s="359">
        <f>IFERROR(IF(-SUM(Y$21:Y501)+Y$16&lt;0.000001,0,IF($C502&gt;='H-32A-WP06 - Debt Service'!W$25,'H-32A-WP06 - Debt Service'!V$28/12,0)),"-")</f>
        <v>0</v>
      </c>
      <c r="Z502" s="359">
        <f>IFERROR(IF(-SUM(Z$21:Z501)+Z$16&lt;0.000001,0,IF($C502&gt;='H-32A-WP06 - Debt Service'!W$25,'H-32A-WP06 - Debt Service'!W$28/12,0)),"-")</f>
        <v>0</v>
      </c>
      <c r="AA502" s="359">
        <f>IFERROR(IF(-SUM(AA$21:AA501)+AA$16&lt;0.000001,0,IF($C502&gt;='H-32A-WP06 - Debt Service'!Y$25,'H-32A-WP06 - Debt Service'!X$28/12,0)),"-")</f>
        <v>0</v>
      </c>
      <c r="AB502" s="359">
        <f>IFERROR(IF(-SUM(AB$21:AB501)+AB$16&lt;0.000001,0,IF($C502&gt;='H-32A-WP06 - Debt Service'!Y$25,'H-32A-WP06 - Debt Service'!Y$28/12,0)),"-")</f>
        <v>0</v>
      </c>
      <c r="AC502" s="359">
        <f>IFERROR(IF(-SUM(AC$21:AC501)+AC$16&lt;0.000001,0,IF($C502&gt;='H-32A-WP06 - Debt Service'!Z$25,'H-32A-WP06 - Debt Service'!Z$28/12,0)),"-")</f>
        <v>0</v>
      </c>
      <c r="AD502" s="359">
        <f>IFERROR(IF(-SUM(AD$21:AD501)+AD$16&lt;0.000001,0,IF($C502&gt;='H-32A-WP06 - Debt Service'!AB$25,'H-32A-WP06 - Debt Service'!AA$28/12,0)),"-")</f>
        <v>0</v>
      </c>
      <c r="AE502" s="359">
        <f>IFERROR(IF(-SUM(AE$21:AE501)+AE$16&lt;0.000001,0,IF($C502&gt;='H-32A-WP06 - Debt Service'!AC$25,'H-32A-WP06 - Debt Service'!AB$28/12,0)),"-")</f>
        <v>0</v>
      </c>
      <c r="AF502" s="359">
        <f>IFERROR(IF(-SUM(AF$21:AF501)+AF$16&lt;0.000001,0,IF($C502&gt;='H-32A-WP06 - Debt Service'!AD$25,'H-32A-WP06 - Debt Service'!AC$28/12,0)),"-")</f>
        <v>0</v>
      </c>
    </row>
    <row r="503" spans="2:32">
      <c r="B503" s="351">
        <f t="shared" si="29"/>
        <v>2059</v>
      </c>
      <c r="C503" s="368">
        <f t="shared" si="31"/>
        <v>58135</v>
      </c>
      <c r="D503" s="368"/>
      <c r="E503" s="359">
        <f>IFERROR(IF(-SUM(E$33:E502)+E$16&lt;0.000001,0,IF($C503&gt;='H-32A-WP06 - Debt Service'!C$25,'H-32A-WP06 - Debt Service'!C$28/12,0)),"-")</f>
        <v>0</v>
      </c>
      <c r="F503" s="359">
        <f>IFERROR(IF(-SUM(F$33:F502)+F$16&lt;0.000001,0,IF($C503&gt;='H-32A-WP06 - Debt Service'!D$25,'H-32A-WP06 - Debt Service'!D$28/12,0)),"-")</f>
        <v>0</v>
      </c>
      <c r="G503" s="359">
        <f>IFERROR(IF(-SUM(G$33:G502)+G$16&lt;0.000001,0,IF($C503&gt;='H-32A-WP06 - Debt Service'!E$25,'H-32A-WP06 - Debt Service'!E$28/12,0)),"-")</f>
        <v>0</v>
      </c>
      <c r="H503" s="359">
        <f>IFERROR(IF(-SUM(H$21:H502)+H$16&lt;0.000001,0,IF($C503&gt;='H-32A-WP06 - Debt Service'!F$25,'H-32A-WP06 - Debt Service'!F$28/12,0)),"-")</f>
        <v>0</v>
      </c>
      <c r="I503" s="359">
        <f>IFERROR(IF(-SUM(I$21:I502)+I$16&lt;0.000001,0,IF($C503&gt;='H-32A-WP06 - Debt Service'!G$25,'H-32A-WP06 - Debt Service'!G$28/12,0)),"-")</f>
        <v>0</v>
      </c>
      <c r="J503" s="359">
        <f>IFERROR(IF(-SUM(J$21:J502)+J$16&lt;0.000001,0,IF($C503&gt;='H-32A-WP06 - Debt Service'!H$25,'H-32A-WP06 - Debt Service'!H$28/12,0)),"-")</f>
        <v>0</v>
      </c>
      <c r="K503" s="359">
        <f>IFERROR(IF(-SUM(K$21:K502)+K$16&lt;0.000001,0,IF($C503&gt;='H-32A-WP06 - Debt Service'!I$25,'H-32A-WP06 - Debt Service'!I$28/12,0)),"-")</f>
        <v>0</v>
      </c>
      <c r="L503" s="359">
        <f>IFERROR(IF(-SUM(L$21:L502)+L$16&lt;0.000001,0,IF($C503&gt;='H-32A-WP06 - Debt Service'!J$25,'H-32A-WP06 - Debt Service'!J$28/12,0)),"-")</f>
        <v>0</v>
      </c>
      <c r="M503" s="359">
        <f>IFERROR(IF(-SUM(M$21:M502)+M$16&lt;0.000001,0,IF($C503&gt;='H-32A-WP06 - Debt Service'!K$25,'H-32A-WP06 - Debt Service'!K$28/12,0)),"-")</f>
        <v>0</v>
      </c>
      <c r="N503" s="359">
        <f>IFERROR(IF(-SUM(N$21:N502)+N$16&lt;0.000001,0,IF($C503&gt;='H-32A-WP06 - Debt Service'!L$25,'H-32A-WP06 - Debt Service'!L$28/12,0)),"-")</f>
        <v>0</v>
      </c>
      <c r="O503" s="359">
        <f>IFERROR(IF(-SUM(O$21:O502)+O$16&lt;0.000001,0,IF($C503&gt;='H-32A-WP06 - Debt Service'!M$25,'H-32A-WP06 - Debt Service'!M$28/12,0)),"-")</f>
        <v>0</v>
      </c>
      <c r="P503" s="359">
        <f>IFERROR(IF(-SUM(P$21:P502)+P$16&lt;0.000001,0,IF($C503&gt;='H-32A-WP06 - Debt Service'!N$25,'H-32A-WP06 - Debt Service'!N$28/12,0)),"-")</f>
        <v>0</v>
      </c>
      <c r="Q503" s="449"/>
      <c r="R503" s="351">
        <f t="shared" si="30"/>
        <v>2059</v>
      </c>
      <c r="S503" s="368">
        <f t="shared" si="32"/>
        <v>58135</v>
      </c>
      <c r="T503" s="368"/>
      <c r="U503" s="359">
        <f>IFERROR(IF(-SUM(U$33:U502)+U$16&lt;0.000001,0,IF($C503&gt;='H-32A-WP06 - Debt Service'!R$25,'H-32A-WP06 - Debt Service'!R$28/12,0)),"-")</f>
        <v>0</v>
      </c>
      <c r="V503" s="359">
        <f>IFERROR(IF(-SUM(V$21:V502)+V$16&lt;0.000001,0,IF($C503&gt;='H-32A-WP06 - Debt Service'!S$25,'H-32A-WP06 - Debt Service'!S$28/12,0)),"-")</f>
        <v>0</v>
      </c>
      <c r="W503" s="359">
        <f>IFERROR(IF(-SUM(W$21:W502)+W$16&lt;0.000001,0,IF($C503&gt;='H-32A-WP06 - Debt Service'!T$25,'H-32A-WP06 - Debt Service'!T$28/12,0)),"-")</f>
        <v>0</v>
      </c>
      <c r="X503" s="359">
        <f>IFERROR(IF(-SUM(X$21:X502)+X$16&lt;0.000001,0,IF($C503&gt;='H-32A-WP06 - Debt Service'!U$25,'H-32A-WP06 - Debt Service'!U$28/12,0)),"-")</f>
        <v>0</v>
      </c>
      <c r="Y503" s="359">
        <f>IFERROR(IF(-SUM(Y$21:Y502)+Y$16&lt;0.000001,0,IF($C503&gt;='H-32A-WP06 - Debt Service'!W$25,'H-32A-WP06 - Debt Service'!V$28/12,0)),"-")</f>
        <v>0</v>
      </c>
      <c r="Z503" s="359">
        <f>IFERROR(IF(-SUM(Z$21:Z502)+Z$16&lt;0.000001,0,IF($C503&gt;='H-32A-WP06 - Debt Service'!W$25,'H-32A-WP06 - Debt Service'!W$28/12,0)),"-")</f>
        <v>0</v>
      </c>
      <c r="AA503" s="359">
        <f>IFERROR(IF(-SUM(AA$21:AA502)+AA$16&lt;0.000001,0,IF($C503&gt;='H-32A-WP06 - Debt Service'!Y$25,'H-32A-WP06 - Debt Service'!X$28/12,0)),"-")</f>
        <v>0</v>
      </c>
      <c r="AB503" s="359">
        <f>IFERROR(IF(-SUM(AB$21:AB502)+AB$16&lt;0.000001,0,IF($C503&gt;='H-32A-WP06 - Debt Service'!Y$25,'H-32A-WP06 - Debt Service'!Y$28/12,0)),"-")</f>
        <v>0</v>
      </c>
      <c r="AC503" s="359">
        <f>IFERROR(IF(-SUM(AC$21:AC502)+AC$16&lt;0.000001,0,IF($C503&gt;='H-32A-WP06 - Debt Service'!Z$25,'H-32A-WP06 - Debt Service'!Z$28/12,0)),"-")</f>
        <v>0</v>
      </c>
      <c r="AD503" s="359">
        <f>IFERROR(IF(-SUM(AD$21:AD502)+AD$16&lt;0.000001,0,IF($C503&gt;='H-32A-WP06 - Debt Service'!AB$25,'H-32A-WP06 - Debt Service'!AA$28/12,0)),"-")</f>
        <v>0</v>
      </c>
      <c r="AE503" s="359">
        <f>IFERROR(IF(-SUM(AE$21:AE502)+AE$16&lt;0.000001,0,IF($C503&gt;='H-32A-WP06 - Debt Service'!AC$25,'H-32A-WP06 - Debt Service'!AB$28/12,0)),"-")</f>
        <v>0</v>
      </c>
      <c r="AF503" s="359">
        <f>IFERROR(IF(-SUM(AF$21:AF502)+AF$16&lt;0.000001,0,IF($C503&gt;='H-32A-WP06 - Debt Service'!AD$25,'H-32A-WP06 - Debt Service'!AC$28/12,0)),"-")</f>
        <v>0</v>
      </c>
    </row>
    <row r="504" spans="2:32">
      <c r="B504" s="351">
        <f t="shared" si="29"/>
        <v>2059</v>
      </c>
      <c r="C504" s="368">
        <f t="shared" si="31"/>
        <v>58166</v>
      </c>
      <c r="D504" s="368"/>
      <c r="E504" s="359">
        <f>IFERROR(IF(-SUM(E$33:E503)+E$16&lt;0.000001,0,IF($C504&gt;='H-32A-WP06 - Debt Service'!C$25,'H-32A-WP06 - Debt Service'!C$28/12,0)),"-")</f>
        <v>0</v>
      </c>
      <c r="F504" s="359">
        <f>IFERROR(IF(-SUM(F$33:F503)+F$16&lt;0.000001,0,IF($C504&gt;='H-32A-WP06 - Debt Service'!D$25,'H-32A-WP06 - Debt Service'!D$28/12,0)),"-")</f>
        <v>0</v>
      </c>
      <c r="G504" s="359">
        <f>IFERROR(IF(-SUM(G$33:G503)+G$16&lt;0.000001,0,IF($C504&gt;='H-32A-WP06 - Debt Service'!E$25,'H-32A-WP06 - Debt Service'!E$28/12,0)),"-")</f>
        <v>0</v>
      </c>
      <c r="H504" s="359">
        <f>IFERROR(IF(-SUM(H$21:H503)+H$16&lt;0.000001,0,IF($C504&gt;='H-32A-WP06 - Debt Service'!F$25,'H-32A-WP06 - Debt Service'!F$28/12,0)),"-")</f>
        <v>0</v>
      </c>
      <c r="I504" s="359">
        <f>IFERROR(IF(-SUM(I$21:I503)+I$16&lt;0.000001,0,IF($C504&gt;='H-32A-WP06 - Debt Service'!G$25,'H-32A-WP06 - Debt Service'!G$28/12,0)),"-")</f>
        <v>0</v>
      </c>
      <c r="J504" s="359">
        <f>IFERROR(IF(-SUM(J$21:J503)+J$16&lt;0.000001,0,IF($C504&gt;='H-32A-WP06 - Debt Service'!H$25,'H-32A-WP06 - Debt Service'!H$28/12,0)),"-")</f>
        <v>0</v>
      </c>
      <c r="K504" s="359">
        <f>IFERROR(IF(-SUM(K$21:K503)+K$16&lt;0.000001,0,IF($C504&gt;='H-32A-WP06 - Debt Service'!I$25,'H-32A-WP06 - Debt Service'!I$28/12,0)),"-")</f>
        <v>0</v>
      </c>
      <c r="L504" s="359">
        <f>IFERROR(IF(-SUM(L$21:L503)+L$16&lt;0.000001,0,IF($C504&gt;='H-32A-WP06 - Debt Service'!J$25,'H-32A-WP06 - Debt Service'!J$28/12,0)),"-")</f>
        <v>0</v>
      </c>
      <c r="M504" s="359">
        <f>IFERROR(IF(-SUM(M$21:M503)+M$16&lt;0.000001,0,IF($C504&gt;='H-32A-WP06 - Debt Service'!K$25,'H-32A-WP06 - Debt Service'!K$28/12,0)),"-")</f>
        <v>0</v>
      </c>
      <c r="N504" s="359">
        <f>IFERROR(IF(-SUM(N$21:N503)+N$16&lt;0.000001,0,IF($C504&gt;='H-32A-WP06 - Debt Service'!L$25,'H-32A-WP06 - Debt Service'!L$28/12,0)),"-")</f>
        <v>0</v>
      </c>
      <c r="O504" s="359">
        <f>IFERROR(IF(-SUM(O$21:O503)+O$16&lt;0.000001,0,IF($C504&gt;='H-32A-WP06 - Debt Service'!M$25,'H-32A-WP06 - Debt Service'!M$28/12,0)),"-")</f>
        <v>0</v>
      </c>
      <c r="P504" s="359">
        <f>IFERROR(IF(-SUM(P$21:P503)+P$16&lt;0.000001,0,IF($C504&gt;='H-32A-WP06 - Debt Service'!N$25,'H-32A-WP06 - Debt Service'!N$28/12,0)),"-")</f>
        <v>0</v>
      </c>
      <c r="Q504" s="449"/>
      <c r="R504" s="351">
        <f t="shared" si="30"/>
        <v>2059</v>
      </c>
      <c r="S504" s="368">
        <f t="shared" si="32"/>
        <v>58166</v>
      </c>
      <c r="T504" s="368"/>
      <c r="U504" s="359">
        <f>IFERROR(IF(-SUM(U$33:U503)+U$16&lt;0.000001,0,IF($C504&gt;='H-32A-WP06 - Debt Service'!R$25,'H-32A-WP06 - Debt Service'!R$28/12,0)),"-")</f>
        <v>0</v>
      </c>
      <c r="V504" s="359">
        <f>IFERROR(IF(-SUM(V$21:V503)+V$16&lt;0.000001,0,IF($C504&gt;='H-32A-WP06 - Debt Service'!S$25,'H-32A-WP06 - Debt Service'!S$28/12,0)),"-")</f>
        <v>0</v>
      </c>
      <c r="W504" s="359">
        <f>IFERROR(IF(-SUM(W$21:W503)+W$16&lt;0.000001,0,IF($C504&gt;='H-32A-WP06 - Debt Service'!T$25,'H-32A-WP06 - Debt Service'!T$28/12,0)),"-")</f>
        <v>0</v>
      </c>
      <c r="X504" s="359">
        <f>IFERROR(IF(-SUM(X$21:X503)+X$16&lt;0.000001,0,IF($C504&gt;='H-32A-WP06 - Debt Service'!U$25,'H-32A-WP06 - Debt Service'!U$28/12,0)),"-")</f>
        <v>0</v>
      </c>
      <c r="Y504" s="359">
        <f>IFERROR(IF(-SUM(Y$21:Y503)+Y$16&lt;0.000001,0,IF($C504&gt;='H-32A-WP06 - Debt Service'!W$25,'H-32A-WP06 - Debt Service'!V$28/12,0)),"-")</f>
        <v>0</v>
      </c>
      <c r="Z504" s="359">
        <f>IFERROR(IF(-SUM(Z$21:Z503)+Z$16&lt;0.000001,0,IF($C504&gt;='H-32A-WP06 - Debt Service'!W$25,'H-32A-WP06 - Debt Service'!W$28/12,0)),"-")</f>
        <v>0</v>
      </c>
      <c r="AA504" s="359">
        <f>IFERROR(IF(-SUM(AA$21:AA503)+AA$16&lt;0.000001,0,IF($C504&gt;='H-32A-WP06 - Debt Service'!Y$25,'H-32A-WP06 - Debt Service'!X$28/12,0)),"-")</f>
        <v>0</v>
      </c>
      <c r="AB504" s="359">
        <f>IFERROR(IF(-SUM(AB$21:AB503)+AB$16&lt;0.000001,0,IF($C504&gt;='H-32A-WP06 - Debt Service'!Y$25,'H-32A-WP06 - Debt Service'!Y$28/12,0)),"-")</f>
        <v>0</v>
      </c>
      <c r="AC504" s="359">
        <f>IFERROR(IF(-SUM(AC$21:AC503)+AC$16&lt;0.000001,0,IF($C504&gt;='H-32A-WP06 - Debt Service'!Z$25,'H-32A-WP06 - Debt Service'!Z$28/12,0)),"-")</f>
        <v>0</v>
      </c>
      <c r="AD504" s="359">
        <f>IFERROR(IF(-SUM(AD$21:AD503)+AD$16&lt;0.000001,0,IF($C504&gt;='H-32A-WP06 - Debt Service'!AB$25,'H-32A-WP06 - Debt Service'!AA$28/12,0)),"-")</f>
        <v>0</v>
      </c>
      <c r="AE504" s="359">
        <f>IFERROR(IF(-SUM(AE$21:AE503)+AE$16&lt;0.000001,0,IF($C504&gt;='H-32A-WP06 - Debt Service'!AC$25,'H-32A-WP06 - Debt Service'!AB$28/12,0)),"-")</f>
        <v>0</v>
      </c>
      <c r="AF504" s="359">
        <f>IFERROR(IF(-SUM(AF$21:AF503)+AF$16&lt;0.000001,0,IF($C504&gt;='H-32A-WP06 - Debt Service'!AD$25,'H-32A-WP06 - Debt Service'!AC$28/12,0)),"-")</f>
        <v>0</v>
      </c>
    </row>
    <row r="505" spans="2:32">
      <c r="B505" s="351">
        <f t="shared" si="29"/>
        <v>2059</v>
      </c>
      <c r="C505" s="368">
        <f t="shared" si="31"/>
        <v>58196</v>
      </c>
      <c r="D505" s="368"/>
      <c r="E505" s="359">
        <f>IFERROR(IF(-SUM(E$33:E504)+E$16&lt;0.000001,0,IF($C505&gt;='H-32A-WP06 - Debt Service'!C$25,'H-32A-WP06 - Debt Service'!C$28/12,0)),"-")</f>
        <v>0</v>
      </c>
      <c r="F505" s="359">
        <f>IFERROR(IF(-SUM(F$33:F504)+F$16&lt;0.000001,0,IF($C505&gt;='H-32A-WP06 - Debt Service'!D$25,'H-32A-WP06 - Debt Service'!D$28/12,0)),"-")</f>
        <v>0</v>
      </c>
      <c r="G505" s="359">
        <f>IFERROR(IF(-SUM(G$33:G504)+G$16&lt;0.000001,0,IF($C505&gt;='H-32A-WP06 - Debt Service'!E$25,'H-32A-WP06 - Debt Service'!E$28/12,0)),"-")</f>
        <v>0</v>
      </c>
      <c r="H505" s="359">
        <f>IFERROR(IF(-SUM(H$21:H504)+H$16&lt;0.000001,0,IF($C505&gt;='H-32A-WP06 - Debt Service'!F$25,'H-32A-WP06 - Debt Service'!F$28/12,0)),"-")</f>
        <v>0</v>
      </c>
      <c r="I505" s="359">
        <f>IFERROR(IF(-SUM(I$21:I504)+I$16&lt;0.000001,0,IF($C505&gt;='H-32A-WP06 - Debt Service'!G$25,'H-32A-WP06 - Debt Service'!G$28/12,0)),"-")</f>
        <v>0</v>
      </c>
      <c r="J505" s="359">
        <f>IFERROR(IF(-SUM(J$21:J504)+J$16&lt;0.000001,0,IF($C505&gt;='H-32A-WP06 - Debt Service'!H$25,'H-32A-WP06 - Debt Service'!H$28/12,0)),"-")</f>
        <v>0</v>
      </c>
      <c r="K505" s="359">
        <f>IFERROR(IF(-SUM(K$21:K504)+K$16&lt;0.000001,0,IF($C505&gt;='H-32A-WP06 - Debt Service'!I$25,'H-32A-WP06 - Debt Service'!I$28/12,0)),"-")</f>
        <v>0</v>
      </c>
      <c r="L505" s="359">
        <f>IFERROR(IF(-SUM(L$21:L504)+L$16&lt;0.000001,0,IF($C505&gt;='H-32A-WP06 - Debt Service'!J$25,'H-32A-WP06 - Debt Service'!J$28/12,0)),"-")</f>
        <v>0</v>
      </c>
      <c r="M505" s="359">
        <f>IFERROR(IF(-SUM(M$21:M504)+M$16&lt;0.000001,0,IF($C505&gt;='H-32A-WP06 - Debt Service'!K$25,'H-32A-WP06 - Debt Service'!K$28/12,0)),"-")</f>
        <v>0</v>
      </c>
      <c r="N505" s="359">
        <f>IFERROR(IF(-SUM(N$21:N504)+N$16&lt;0.000001,0,IF($C505&gt;='H-32A-WP06 - Debt Service'!L$25,'H-32A-WP06 - Debt Service'!L$28/12,0)),"-")</f>
        <v>0</v>
      </c>
      <c r="O505" s="359">
        <f>IFERROR(IF(-SUM(O$21:O504)+O$16&lt;0.000001,0,IF($C505&gt;='H-32A-WP06 - Debt Service'!M$25,'H-32A-WP06 - Debt Service'!M$28/12,0)),"-")</f>
        <v>0</v>
      </c>
      <c r="P505" s="359">
        <f>IFERROR(IF(-SUM(P$21:P504)+P$16&lt;0.000001,0,IF($C505&gt;='H-32A-WP06 - Debt Service'!N$25,'H-32A-WP06 - Debt Service'!N$28/12,0)),"-")</f>
        <v>0</v>
      </c>
      <c r="Q505" s="449"/>
      <c r="R505" s="351">
        <f t="shared" si="30"/>
        <v>2059</v>
      </c>
      <c r="S505" s="368">
        <f t="shared" si="32"/>
        <v>58196</v>
      </c>
      <c r="T505" s="368"/>
      <c r="U505" s="359">
        <f>IFERROR(IF(-SUM(U$33:U504)+U$16&lt;0.000001,0,IF($C505&gt;='H-32A-WP06 - Debt Service'!R$25,'H-32A-WP06 - Debt Service'!R$28/12,0)),"-")</f>
        <v>0</v>
      </c>
      <c r="V505" s="359">
        <f>IFERROR(IF(-SUM(V$21:V504)+V$16&lt;0.000001,0,IF($C505&gt;='H-32A-WP06 - Debt Service'!S$25,'H-32A-WP06 - Debt Service'!S$28/12,0)),"-")</f>
        <v>0</v>
      </c>
      <c r="W505" s="359">
        <f>IFERROR(IF(-SUM(W$21:W504)+W$16&lt;0.000001,0,IF($C505&gt;='H-32A-WP06 - Debt Service'!T$25,'H-32A-WP06 - Debt Service'!T$28/12,0)),"-")</f>
        <v>0</v>
      </c>
      <c r="X505" s="359">
        <f>IFERROR(IF(-SUM(X$21:X504)+X$16&lt;0.000001,0,IF($C505&gt;='H-32A-WP06 - Debt Service'!U$25,'H-32A-WP06 - Debt Service'!U$28/12,0)),"-")</f>
        <v>0</v>
      </c>
      <c r="Y505" s="359">
        <f>IFERROR(IF(-SUM(Y$21:Y504)+Y$16&lt;0.000001,0,IF($C505&gt;='H-32A-WP06 - Debt Service'!W$25,'H-32A-WP06 - Debt Service'!V$28/12,0)),"-")</f>
        <v>0</v>
      </c>
      <c r="Z505" s="359">
        <f>IFERROR(IF(-SUM(Z$21:Z504)+Z$16&lt;0.000001,0,IF($C505&gt;='H-32A-WP06 - Debt Service'!W$25,'H-32A-WP06 - Debt Service'!W$28/12,0)),"-")</f>
        <v>0</v>
      </c>
      <c r="AA505" s="359">
        <f>IFERROR(IF(-SUM(AA$21:AA504)+AA$16&lt;0.000001,0,IF($C505&gt;='H-32A-WP06 - Debt Service'!Y$25,'H-32A-WP06 - Debt Service'!X$28/12,0)),"-")</f>
        <v>0</v>
      </c>
      <c r="AB505" s="359">
        <f>IFERROR(IF(-SUM(AB$21:AB504)+AB$16&lt;0.000001,0,IF($C505&gt;='H-32A-WP06 - Debt Service'!Y$25,'H-32A-WP06 - Debt Service'!Y$28/12,0)),"-")</f>
        <v>0</v>
      </c>
      <c r="AC505" s="359">
        <f>IFERROR(IF(-SUM(AC$21:AC504)+AC$16&lt;0.000001,0,IF($C505&gt;='H-32A-WP06 - Debt Service'!Z$25,'H-32A-WP06 - Debt Service'!Z$28/12,0)),"-")</f>
        <v>0</v>
      </c>
      <c r="AD505" s="359">
        <f>IFERROR(IF(-SUM(AD$21:AD504)+AD$16&lt;0.000001,0,IF($C505&gt;='H-32A-WP06 - Debt Service'!AB$25,'H-32A-WP06 - Debt Service'!AA$28/12,0)),"-")</f>
        <v>0</v>
      </c>
      <c r="AE505" s="359">
        <f>IFERROR(IF(-SUM(AE$21:AE504)+AE$16&lt;0.000001,0,IF($C505&gt;='H-32A-WP06 - Debt Service'!AC$25,'H-32A-WP06 - Debt Service'!AB$28/12,0)),"-")</f>
        <v>0</v>
      </c>
      <c r="AF505" s="359">
        <f>IFERROR(IF(-SUM(AF$21:AF504)+AF$16&lt;0.000001,0,IF($C505&gt;='H-32A-WP06 - Debt Service'!AD$25,'H-32A-WP06 - Debt Service'!AC$28/12,0)),"-")</f>
        <v>0</v>
      </c>
    </row>
    <row r="506" spans="2:32">
      <c r="B506" s="351">
        <f t="shared" si="29"/>
        <v>2059</v>
      </c>
      <c r="C506" s="368">
        <f t="shared" si="31"/>
        <v>58227</v>
      </c>
      <c r="D506" s="368"/>
      <c r="E506" s="359">
        <f>IFERROR(IF(-SUM(E$33:E505)+E$16&lt;0.000001,0,IF($C506&gt;='H-32A-WP06 - Debt Service'!C$25,'H-32A-WP06 - Debt Service'!C$28/12,0)),"-")</f>
        <v>0</v>
      </c>
      <c r="F506" s="359">
        <f>IFERROR(IF(-SUM(F$33:F505)+F$16&lt;0.000001,0,IF($C506&gt;='H-32A-WP06 - Debt Service'!D$25,'H-32A-WP06 - Debt Service'!D$28/12,0)),"-")</f>
        <v>0</v>
      </c>
      <c r="G506" s="359">
        <f>IFERROR(IF(-SUM(G$33:G505)+G$16&lt;0.000001,0,IF($C506&gt;='H-32A-WP06 - Debt Service'!E$25,'H-32A-WP06 - Debt Service'!E$28/12,0)),"-")</f>
        <v>0</v>
      </c>
      <c r="H506" s="359">
        <f>IFERROR(IF(-SUM(H$21:H505)+H$16&lt;0.000001,0,IF($C506&gt;='H-32A-WP06 - Debt Service'!F$25,'H-32A-WP06 - Debt Service'!F$28/12,0)),"-")</f>
        <v>0</v>
      </c>
      <c r="I506" s="359">
        <f>IFERROR(IF(-SUM(I$21:I505)+I$16&lt;0.000001,0,IF($C506&gt;='H-32A-WP06 - Debt Service'!G$25,'H-32A-WP06 - Debt Service'!G$28/12,0)),"-")</f>
        <v>0</v>
      </c>
      <c r="J506" s="359">
        <f>IFERROR(IF(-SUM(J$21:J505)+J$16&lt;0.000001,0,IF($C506&gt;='H-32A-WP06 - Debt Service'!H$25,'H-32A-WP06 - Debt Service'!H$28/12,0)),"-")</f>
        <v>0</v>
      </c>
      <c r="K506" s="359">
        <f>IFERROR(IF(-SUM(K$21:K505)+K$16&lt;0.000001,0,IF($C506&gt;='H-32A-WP06 - Debt Service'!I$25,'H-32A-WP06 - Debt Service'!I$28/12,0)),"-")</f>
        <v>0</v>
      </c>
      <c r="L506" s="359">
        <f>IFERROR(IF(-SUM(L$21:L505)+L$16&lt;0.000001,0,IF($C506&gt;='H-32A-WP06 - Debt Service'!J$25,'H-32A-WP06 - Debt Service'!J$28/12,0)),"-")</f>
        <v>0</v>
      </c>
      <c r="M506" s="359">
        <f>IFERROR(IF(-SUM(M$21:M505)+M$16&lt;0.000001,0,IF($C506&gt;='H-32A-WP06 - Debt Service'!K$25,'H-32A-WP06 - Debt Service'!K$28/12,0)),"-")</f>
        <v>0</v>
      </c>
      <c r="N506" s="359">
        <f>IFERROR(IF(-SUM(N$21:N505)+N$16&lt;0.000001,0,IF($C506&gt;='H-32A-WP06 - Debt Service'!L$25,'H-32A-WP06 - Debt Service'!L$28/12,0)),"-")</f>
        <v>0</v>
      </c>
      <c r="O506" s="359">
        <f>IFERROR(IF(-SUM(O$21:O505)+O$16&lt;0.000001,0,IF($C506&gt;='H-32A-WP06 - Debt Service'!M$25,'H-32A-WP06 - Debt Service'!M$28/12,0)),"-")</f>
        <v>0</v>
      </c>
      <c r="P506" s="359">
        <f>IFERROR(IF(-SUM(P$21:P505)+P$16&lt;0.000001,0,IF($C506&gt;='H-32A-WP06 - Debt Service'!N$25,'H-32A-WP06 - Debt Service'!N$28/12,0)),"-")</f>
        <v>0</v>
      </c>
      <c r="Q506" s="449"/>
      <c r="R506" s="351">
        <f t="shared" si="30"/>
        <v>2059</v>
      </c>
      <c r="S506" s="368">
        <f t="shared" si="32"/>
        <v>58227</v>
      </c>
      <c r="T506" s="368"/>
      <c r="U506" s="359">
        <f>IFERROR(IF(-SUM(U$33:U505)+U$16&lt;0.000001,0,IF($C506&gt;='H-32A-WP06 - Debt Service'!R$25,'H-32A-WP06 - Debt Service'!R$28/12,0)),"-")</f>
        <v>0</v>
      </c>
      <c r="V506" s="359">
        <f>IFERROR(IF(-SUM(V$21:V505)+V$16&lt;0.000001,0,IF($C506&gt;='H-32A-WP06 - Debt Service'!S$25,'H-32A-WP06 - Debt Service'!S$28/12,0)),"-")</f>
        <v>0</v>
      </c>
      <c r="W506" s="359">
        <f>IFERROR(IF(-SUM(W$21:W505)+W$16&lt;0.000001,0,IF($C506&gt;='H-32A-WP06 - Debt Service'!T$25,'H-32A-WP06 - Debt Service'!T$28/12,0)),"-")</f>
        <v>0</v>
      </c>
      <c r="X506" s="359">
        <f>IFERROR(IF(-SUM(X$21:X505)+X$16&lt;0.000001,0,IF($C506&gt;='H-32A-WP06 - Debt Service'!U$25,'H-32A-WP06 - Debt Service'!U$28/12,0)),"-")</f>
        <v>0</v>
      </c>
      <c r="Y506" s="359">
        <f>IFERROR(IF(-SUM(Y$21:Y505)+Y$16&lt;0.000001,0,IF($C506&gt;='H-32A-WP06 - Debt Service'!W$25,'H-32A-WP06 - Debt Service'!V$28/12,0)),"-")</f>
        <v>0</v>
      </c>
      <c r="Z506" s="359">
        <f>IFERROR(IF(-SUM(Z$21:Z505)+Z$16&lt;0.000001,0,IF($C506&gt;='H-32A-WP06 - Debt Service'!W$25,'H-32A-WP06 - Debt Service'!W$28/12,0)),"-")</f>
        <v>0</v>
      </c>
      <c r="AA506" s="359">
        <f>IFERROR(IF(-SUM(AA$21:AA505)+AA$16&lt;0.000001,0,IF($C506&gt;='H-32A-WP06 - Debt Service'!Y$25,'H-32A-WP06 - Debt Service'!X$28/12,0)),"-")</f>
        <v>0</v>
      </c>
      <c r="AB506" s="359">
        <f>IFERROR(IF(-SUM(AB$21:AB505)+AB$16&lt;0.000001,0,IF($C506&gt;='H-32A-WP06 - Debt Service'!Y$25,'H-32A-WP06 - Debt Service'!Y$28/12,0)),"-")</f>
        <v>0</v>
      </c>
      <c r="AC506" s="359">
        <f>IFERROR(IF(-SUM(AC$21:AC505)+AC$16&lt;0.000001,0,IF($C506&gt;='H-32A-WP06 - Debt Service'!Z$25,'H-32A-WP06 - Debt Service'!Z$28/12,0)),"-")</f>
        <v>0</v>
      </c>
      <c r="AD506" s="359">
        <f>IFERROR(IF(-SUM(AD$21:AD505)+AD$16&lt;0.000001,0,IF($C506&gt;='H-32A-WP06 - Debt Service'!AB$25,'H-32A-WP06 - Debt Service'!AA$28/12,0)),"-")</f>
        <v>0</v>
      </c>
      <c r="AE506" s="359">
        <f>IFERROR(IF(-SUM(AE$21:AE505)+AE$16&lt;0.000001,0,IF($C506&gt;='H-32A-WP06 - Debt Service'!AC$25,'H-32A-WP06 - Debt Service'!AB$28/12,0)),"-")</f>
        <v>0</v>
      </c>
      <c r="AF506" s="359">
        <f>IFERROR(IF(-SUM(AF$21:AF505)+AF$16&lt;0.000001,0,IF($C506&gt;='H-32A-WP06 - Debt Service'!AD$25,'H-32A-WP06 - Debt Service'!AC$28/12,0)),"-")</f>
        <v>0</v>
      </c>
    </row>
    <row r="507" spans="2:32">
      <c r="B507" s="351">
        <f t="shared" si="29"/>
        <v>2059</v>
      </c>
      <c r="C507" s="368">
        <f t="shared" si="31"/>
        <v>58257</v>
      </c>
      <c r="D507" s="368"/>
      <c r="E507" s="359">
        <f>IFERROR(IF(-SUM(E$33:E506)+E$16&lt;0.000001,0,IF($C507&gt;='H-32A-WP06 - Debt Service'!C$25,'H-32A-WP06 - Debt Service'!C$28/12,0)),"-")</f>
        <v>0</v>
      </c>
      <c r="F507" s="359">
        <f>IFERROR(IF(-SUM(F$33:F506)+F$16&lt;0.000001,0,IF($C507&gt;='H-32A-WP06 - Debt Service'!D$25,'H-32A-WP06 - Debt Service'!D$28/12,0)),"-")</f>
        <v>0</v>
      </c>
      <c r="G507" s="359">
        <f>IFERROR(IF(-SUM(G$33:G506)+G$16&lt;0.000001,0,IF($C507&gt;='H-32A-WP06 - Debt Service'!E$25,'H-32A-WP06 - Debt Service'!E$28/12,0)),"-")</f>
        <v>0</v>
      </c>
      <c r="H507" s="359">
        <f>IFERROR(IF(-SUM(H$21:H506)+H$16&lt;0.000001,0,IF($C507&gt;='H-32A-WP06 - Debt Service'!F$25,'H-32A-WP06 - Debt Service'!F$28/12,0)),"-")</f>
        <v>0</v>
      </c>
      <c r="I507" s="359">
        <f>IFERROR(IF(-SUM(I$21:I506)+I$16&lt;0.000001,0,IF($C507&gt;='H-32A-WP06 - Debt Service'!G$25,'H-32A-WP06 - Debt Service'!G$28/12,0)),"-")</f>
        <v>0</v>
      </c>
      <c r="J507" s="359">
        <f>IFERROR(IF(-SUM(J$21:J506)+J$16&lt;0.000001,0,IF($C507&gt;='H-32A-WP06 - Debt Service'!H$25,'H-32A-WP06 - Debt Service'!H$28/12,0)),"-")</f>
        <v>0</v>
      </c>
      <c r="K507" s="359">
        <f>IFERROR(IF(-SUM(K$21:K506)+K$16&lt;0.000001,0,IF($C507&gt;='H-32A-WP06 - Debt Service'!I$25,'H-32A-WP06 - Debt Service'!I$28/12,0)),"-")</f>
        <v>0</v>
      </c>
      <c r="L507" s="359">
        <f>IFERROR(IF(-SUM(L$21:L506)+L$16&lt;0.000001,0,IF($C507&gt;='H-32A-WP06 - Debt Service'!J$25,'H-32A-WP06 - Debt Service'!J$28/12,0)),"-")</f>
        <v>0</v>
      </c>
      <c r="M507" s="359">
        <f>IFERROR(IF(-SUM(M$21:M506)+M$16&lt;0.000001,0,IF($C507&gt;='H-32A-WP06 - Debt Service'!K$25,'H-32A-WP06 - Debt Service'!K$28/12,0)),"-")</f>
        <v>0</v>
      </c>
      <c r="N507" s="359">
        <f>IFERROR(IF(-SUM(N$21:N506)+N$16&lt;0.000001,0,IF($C507&gt;='H-32A-WP06 - Debt Service'!L$25,'H-32A-WP06 - Debt Service'!L$28/12,0)),"-")</f>
        <v>0</v>
      </c>
      <c r="O507" s="359">
        <f>IFERROR(IF(-SUM(O$21:O506)+O$16&lt;0.000001,0,IF($C507&gt;='H-32A-WP06 - Debt Service'!M$25,'H-32A-WP06 - Debt Service'!M$28/12,0)),"-")</f>
        <v>0</v>
      </c>
      <c r="P507" s="359">
        <f>IFERROR(IF(-SUM(P$21:P506)+P$16&lt;0.000001,0,IF($C507&gt;='H-32A-WP06 - Debt Service'!N$25,'H-32A-WP06 - Debt Service'!N$28/12,0)),"-")</f>
        <v>0</v>
      </c>
      <c r="Q507" s="449"/>
      <c r="R507" s="351">
        <f t="shared" si="30"/>
        <v>2059</v>
      </c>
      <c r="S507" s="368">
        <f t="shared" si="32"/>
        <v>58257</v>
      </c>
      <c r="T507" s="368"/>
      <c r="U507" s="359">
        <f>IFERROR(IF(-SUM(U$33:U506)+U$16&lt;0.000001,0,IF($C507&gt;='H-32A-WP06 - Debt Service'!R$25,'H-32A-WP06 - Debt Service'!R$28/12,0)),"-")</f>
        <v>0</v>
      </c>
      <c r="V507" s="359">
        <f>IFERROR(IF(-SUM(V$21:V506)+V$16&lt;0.000001,0,IF($C507&gt;='H-32A-WP06 - Debt Service'!S$25,'H-32A-WP06 - Debt Service'!S$28/12,0)),"-")</f>
        <v>0</v>
      </c>
      <c r="W507" s="359">
        <f>IFERROR(IF(-SUM(W$21:W506)+W$16&lt;0.000001,0,IF($C507&gt;='H-32A-WP06 - Debt Service'!T$25,'H-32A-WP06 - Debt Service'!T$28/12,0)),"-")</f>
        <v>0</v>
      </c>
      <c r="X507" s="359">
        <f>IFERROR(IF(-SUM(X$21:X506)+X$16&lt;0.000001,0,IF($C507&gt;='H-32A-WP06 - Debt Service'!U$25,'H-32A-WP06 - Debt Service'!U$28/12,0)),"-")</f>
        <v>0</v>
      </c>
      <c r="Y507" s="359">
        <f>IFERROR(IF(-SUM(Y$21:Y506)+Y$16&lt;0.000001,0,IF($C507&gt;='H-32A-WP06 - Debt Service'!W$25,'H-32A-WP06 - Debt Service'!V$28/12,0)),"-")</f>
        <v>0</v>
      </c>
      <c r="Z507" s="359">
        <f>IFERROR(IF(-SUM(Z$21:Z506)+Z$16&lt;0.000001,0,IF($C507&gt;='H-32A-WP06 - Debt Service'!W$25,'H-32A-WP06 - Debt Service'!W$28/12,0)),"-")</f>
        <v>0</v>
      </c>
      <c r="AA507" s="359">
        <f>IFERROR(IF(-SUM(AA$21:AA506)+AA$16&lt;0.000001,0,IF($C507&gt;='H-32A-WP06 - Debt Service'!Y$25,'H-32A-WP06 - Debt Service'!X$28/12,0)),"-")</f>
        <v>0</v>
      </c>
      <c r="AB507" s="359">
        <f>IFERROR(IF(-SUM(AB$21:AB506)+AB$16&lt;0.000001,0,IF($C507&gt;='H-32A-WP06 - Debt Service'!Y$25,'H-32A-WP06 - Debt Service'!Y$28/12,0)),"-")</f>
        <v>0</v>
      </c>
      <c r="AC507" s="359">
        <f>IFERROR(IF(-SUM(AC$21:AC506)+AC$16&lt;0.000001,0,IF($C507&gt;='H-32A-WP06 - Debt Service'!Z$25,'H-32A-WP06 - Debt Service'!Z$28/12,0)),"-")</f>
        <v>0</v>
      </c>
      <c r="AD507" s="359">
        <f>IFERROR(IF(-SUM(AD$21:AD506)+AD$16&lt;0.000001,0,IF($C507&gt;='H-32A-WP06 - Debt Service'!AB$25,'H-32A-WP06 - Debt Service'!AA$28/12,0)),"-")</f>
        <v>0</v>
      </c>
      <c r="AE507" s="359">
        <f>IFERROR(IF(-SUM(AE$21:AE506)+AE$16&lt;0.000001,0,IF($C507&gt;='H-32A-WP06 - Debt Service'!AC$25,'H-32A-WP06 - Debt Service'!AB$28/12,0)),"-")</f>
        <v>0</v>
      </c>
      <c r="AF507" s="359">
        <f>IFERROR(IF(-SUM(AF$21:AF506)+AF$16&lt;0.000001,0,IF($C507&gt;='H-32A-WP06 - Debt Service'!AD$25,'H-32A-WP06 - Debt Service'!AC$28/12,0)),"-")</f>
        <v>0</v>
      </c>
    </row>
    <row r="508" spans="2:32">
      <c r="B508" s="351">
        <f t="shared" si="29"/>
        <v>2059</v>
      </c>
      <c r="C508" s="368">
        <f t="shared" si="31"/>
        <v>58288</v>
      </c>
      <c r="D508" s="368"/>
      <c r="E508" s="359">
        <f>IFERROR(IF(-SUM(E$33:E507)+E$16&lt;0.000001,0,IF($C508&gt;='H-32A-WP06 - Debt Service'!C$25,'H-32A-WP06 - Debt Service'!C$28/12,0)),"-")</f>
        <v>0</v>
      </c>
      <c r="F508" s="359">
        <f>IFERROR(IF(-SUM(F$33:F507)+F$16&lt;0.000001,0,IF($C508&gt;='H-32A-WP06 - Debt Service'!D$25,'H-32A-WP06 - Debt Service'!D$28/12,0)),"-")</f>
        <v>0</v>
      </c>
      <c r="G508" s="359">
        <f>IFERROR(IF(-SUM(G$33:G507)+G$16&lt;0.000001,0,IF($C508&gt;='H-32A-WP06 - Debt Service'!E$25,'H-32A-WP06 - Debt Service'!E$28/12,0)),"-")</f>
        <v>0</v>
      </c>
      <c r="H508" s="359">
        <f>IFERROR(IF(-SUM(H$21:H507)+H$16&lt;0.000001,0,IF($C508&gt;='H-32A-WP06 - Debt Service'!F$25,'H-32A-WP06 - Debt Service'!F$28/12,0)),"-")</f>
        <v>0</v>
      </c>
      <c r="I508" s="359">
        <f>IFERROR(IF(-SUM(I$21:I507)+I$16&lt;0.000001,0,IF($C508&gt;='H-32A-WP06 - Debt Service'!G$25,'H-32A-WP06 - Debt Service'!G$28/12,0)),"-")</f>
        <v>0</v>
      </c>
      <c r="J508" s="359">
        <f>IFERROR(IF(-SUM(J$21:J507)+J$16&lt;0.000001,0,IF($C508&gt;='H-32A-WP06 - Debt Service'!H$25,'H-32A-WP06 - Debt Service'!H$28/12,0)),"-")</f>
        <v>0</v>
      </c>
      <c r="K508" s="359">
        <f>IFERROR(IF(-SUM(K$21:K507)+K$16&lt;0.000001,0,IF($C508&gt;='H-32A-WP06 - Debt Service'!I$25,'H-32A-WP06 - Debt Service'!I$28/12,0)),"-")</f>
        <v>0</v>
      </c>
      <c r="L508" s="359">
        <f>IFERROR(IF(-SUM(L$21:L507)+L$16&lt;0.000001,0,IF($C508&gt;='H-32A-WP06 - Debt Service'!J$25,'H-32A-WP06 - Debt Service'!J$28/12,0)),"-")</f>
        <v>0</v>
      </c>
      <c r="M508" s="359">
        <f>IFERROR(IF(-SUM(M$21:M507)+M$16&lt;0.000001,0,IF($C508&gt;='H-32A-WP06 - Debt Service'!K$25,'H-32A-WP06 - Debt Service'!K$28/12,0)),"-")</f>
        <v>0</v>
      </c>
      <c r="N508" s="359">
        <f>IFERROR(IF(-SUM(N$21:N507)+N$16&lt;0.000001,0,IF($C508&gt;='H-32A-WP06 - Debt Service'!L$25,'H-32A-WP06 - Debt Service'!L$28/12,0)),"-")</f>
        <v>0</v>
      </c>
      <c r="O508" s="359">
        <f>IFERROR(IF(-SUM(O$21:O507)+O$16&lt;0.000001,0,IF($C508&gt;='H-32A-WP06 - Debt Service'!M$25,'H-32A-WP06 - Debt Service'!M$28/12,0)),"-")</f>
        <v>0</v>
      </c>
      <c r="P508" s="359">
        <f>IFERROR(IF(-SUM(P$21:P507)+P$16&lt;0.000001,0,IF($C508&gt;='H-32A-WP06 - Debt Service'!N$25,'H-32A-WP06 - Debt Service'!N$28/12,0)),"-")</f>
        <v>0</v>
      </c>
      <c r="Q508" s="449"/>
      <c r="R508" s="351">
        <f t="shared" si="30"/>
        <v>2059</v>
      </c>
      <c r="S508" s="368">
        <f t="shared" si="32"/>
        <v>58288</v>
      </c>
      <c r="T508" s="368"/>
      <c r="U508" s="359">
        <f>IFERROR(IF(-SUM(U$33:U507)+U$16&lt;0.000001,0,IF($C508&gt;='H-32A-WP06 - Debt Service'!R$25,'H-32A-WP06 - Debt Service'!R$28/12,0)),"-")</f>
        <v>0</v>
      </c>
      <c r="V508" s="359">
        <f>IFERROR(IF(-SUM(V$21:V507)+V$16&lt;0.000001,0,IF($C508&gt;='H-32A-WP06 - Debt Service'!S$25,'H-32A-WP06 - Debt Service'!S$28/12,0)),"-")</f>
        <v>0</v>
      </c>
      <c r="W508" s="359">
        <f>IFERROR(IF(-SUM(W$21:W507)+W$16&lt;0.000001,0,IF($C508&gt;='H-32A-WP06 - Debt Service'!T$25,'H-32A-WP06 - Debt Service'!T$28/12,0)),"-")</f>
        <v>0</v>
      </c>
      <c r="X508" s="359">
        <f>IFERROR(IF(-SUM(X$21:X507)+X$16&lt;0.000001,0,IF($C508&gt;='H-32A-WP06 - Debt Service'!U$25,'H-32A-WP06 - Debt Service'!U$28/12,0)),"-")</f>
        <v>0</v>
      </c>
      <c r="Y508" s="359">
        <f>IFERROR(IF(-SUM(Y$21:Y507)+Y$16&lt;0.000001,0,IF($C508&gt;='H-32A-WP06 - Debt Service'!W$25,'H-32A-WP06 - Debt Service'!V$28/12,0)),"-")</f>
        <v>0</v>
      </c>
      <c r="Z508" s="359">
        <f>IFERROR(IF(-SUM(Z$21:Z507)+Z$16&lt;0.000001,0,IF($C508&gt;='H-32A-WP06 - Debt Service'!W$25,'H-32A-WP06 - Debt Service'!W$28/12,0)),"-")</f>
        <v>0</v>
      </c>
      <c r="AA508" s="359">
        <f>IFERROR(IF(-SUM(AA$21:AA507)+AA$16&lt;0.000001,0,IF($C508&gt;='H-32A-WP06 - Debt Service'!Y$25,'H-32A-WP06 - Debt Service'!X$28/12,0)),"-")</f>
        <v>0</v>
      </c>
      <c r="AB508" s="359">
        <f>IFERROR(IF(-SUM(AB$21:AB507)+AB$16&lt;0.000001,0,IF($C508&gt;='H-32A-WP06 - Debt Service'!Y$25,'H-32A-WP06 - Debt Service'!Y$28/12,0)),"-")</f>
        <v>0</v>
      </c>
      <c r="AC508" s="359">
        <f>IFERROR(IF(-SUM(AC$21:AC507)+AC$16&lt;0.000001,0,IF($C508&gt;='H-32A-WP06 - Debt Service'!Z$25,'H-32A-WP06 - Debt Service'!Z$28/12,0)),"-")</f>
        <v>0</v>
      </c>
      <c r="AD508" s="359">
        <f>IFERROR(IF(-SUM(AD$21:AD507)+AD$16&lt;0.000001,0,IF($C508&gt;='H-32A-WP06 - Debt Service'!AB$25,'H-32A-WP06 - Debt Service'!AA$28/12,0)),"-")</f>
        <v>0</v>
      </c>
      <c r="AE508" s="359">
        <f>IFERROR(IF(-SUM(AE$21:AE507)+AE$16&lt;0.000001,0,IF($C508&gt;='H-32A-WP06 - Debt Service'!AC$25,'H-32A-WP06 - Debt Service'!AB$28/12,0)),"-")</f>
        <v>0</v>
      </c>
      <c r="AF508" s="359">
        <f>IFERROR(IF(-SUM(AF$21:AF507)+AF$16&lt;0.000001,0,IF($C508&gt;='H-32A-WP06 - Debt Service'!AD$25,'H-32A-WP06 - Debt Service'!AC$28/12,0)),"-")</f>
        <v>0</v>
      </c>
    </row>
    <row r="509" spans="2:32">
      <c r="B509" s="351">
        <f t="shared" si="29"/>
        <v>2059</v>
      </c>
      <c r="C509" s="368">
        <f t="shared" si="31"/>
        <v>58319</v>
      </c>
      <c r="D509" s="368"/>
      <c r="E509" s="359">
        <f>IFERROR(IF(-SUM(E$33:E508)+E$16&lt;0.000001,0,IF($C509&gt;='H-32A-WP06 - Debt Service'!C$25,'H-32A-WP06 - Debt Service'!C$28/12,0)),"-")</f>
        <v>0</v>
      </c>
      <c r="F509" s="359">
        <f>IFERROR(IF(-SUM(F$33:F508)+F$16&lt;0.000001,0,IF($C509&gt;='H-32A-WP06 - Debt Service'!D$25,'H-32A-WP06 - Debt Service'!D$28/12,0)),"-")</f>
        <v>0</v>
      </c>
      <c r="G509" s="359">
        <f>IFERROR(IF(-SUM(G$33:G508)+G$16&lt;0.000001,0,IF($C509&gt;='H-32A-WP06 - Debt Service'!E$25,'H-32A-WP06 - Debt Service'!E$28/12,0)),"-")</f>
        <v>0</v>
      </c>
      <c r="H509" s="359">
        <f>IFERROR(IF(-SUM(H$21:H508)+H$16&lt;0.000001,0,IF($C509&gt;='H-32A-WP06 - Debt Service'!F$25,'H-32A-WP06 - Debt Service'!F$28/12,0)),"-")</f>
        <v>0</v>
      </c>
      <c r="I509" s="359">
        <f>IFERROR(IF(-SUM(I$21:I508)+I$16&lt;0.000001,0,IF($C509&gt;='H-32A-WP06 - Debt Service'!G$25,'H-32A-WP06 - Debt Service'!G$28/12,0)),"-")</f>
        <v>0</v>
      </c>
      <c r="J509" s="359">
        <f>IFERROR(IF(-SUM(J$21:J508)+J$16&lt;0.000001,0,IF($C509&gt;='H-32A-WP06 - Debt Service'!H$25,'H-32A-WP06 - Debt Service'!H$28/12,0)),"-")</f>
        <v>0</v>
      </c>
      <c r="K509" s="359">
        <f>IFERROR(IF(-SUM(K$21:K508)+K$16&lt;0.000001,0,IF($C509&gt;='H-32A-WP06 - Debt Service'!I$25,'H-32A-WP06 - Debt Service'!I$28/12,0)),"-")</f>
        <v>0</v>
      </c>
      <c r="L509" s="359">
        <f>IFERROR(IF(-SUM(L$21:L508)+L$16&lt;0.000001,0,IF($C509&gt;='H-32A-WP06 - Debt Service'!J$25,'H-32A-WP06 - Debt Service'!J$28/12,0)),"-")</f>
        <v>0</v>
      </c>
      <c r="M509" s="359">
        <f>IFERROR(IF(-SUM(M$21:M508)+M$16&lt;0.000001,0,IF($C509&gt;='H-32A-WP06 - Debt Service'!K$25,'H-32A-WP06 - Debt Service'!K$28/12,0)),"-")</f>
        <v>0</v>
      </c>
      <c r="N509" s="359">
        <f>IFERROR(IF(-SUM(N$21:N508)+N$16&lt;0.000001,0,IF($C509&gt;='H-32A-WP06 - Debt Service'!L$25,'H-32A-WP06 - Debt Service'!L$28/12,0)),"-")</f>
        <v>0</v>
      </c>
      <c r="O509" s="359">
        <f>IFERROR(IF(-SUM(O$21:O508)+O$16&lt;0.000001,0,IF($C509&gt;='H-32A-WP06 - Debt Service'!M$25,'H-32A-WP06 - Debt Service'!M$28/12,0)),"-")</f>
        <v>0</v>
      </c>
      <c r="P509" s="359">
        <f>IFERROR(IF(-SUM(P$21:P508)+P$16&lt;0.000001,0,IF($C509&gt;='H-32A-WP06 - Debt Service'!N$25,'H-32A-WP06 - Debt Service'!N$28/12,0)),"-")</f>
        <v>0</v>
      </c>
      <c r="Q509" s="449"/>
      <c r="R509" s="351">
        <f t="shared" si="30"/>
        <v>2059</v>
      </c>
      <c r="S509" s="368">
        <f t="shared" si="32"/>
        <v>58319</v>
      </c>
      <c r="T509" s="368"/>
      <c r="U509" s="359">
        <f>IFERROR(IF(-SUM(U$33:U508)+U$16&lt;0.000001,0,IF($C509&gt;='H-32A-WP06 - Debt Service'!R$25,'H-32A-WP06 - Debt Service'!R$28/12,0)),"-")</f>
        <v>0</v>
      </c>
      <c r="V509" s="359">
        <f>IFERROR(IF(-SUM(V$21:V508)+V$16&lt;0.000001,0,IF($C509&gt;='H-32A-WP06 - Debt Service'!S$25,'H-32A-WP06 - Debt Service'!S$28/12,0)),"-")</f>
        <v>0</v>
      </c>
      <c r="W509" s="359">
        <f>IFERROR(IF(-SUM(W$21:W508)+W$16&lt;0.000001,0,IF($C509&gt;='H-32A-WP06 - Debt Service'!T$25,'H-32A-WP06 - Debt Service'!T$28/12,0)),"-")</f>
        <v>0</v>
      </c>
      <c r="X509" s="359">
        <f>IFERROR(IF(-SUM(X$21:X508)+X$16&lt;0.000001,0,IF($C509&gt;='H-32A-WP06 - Debt Service'!U$25,'H-32A-WP06 - Debt Service'!U$28/12,0)),"-")</f>
        <v>0</v>
      </c>
      <c r="Y509" s="359">
        <f>IFERROR(IF(-SUM(Y$21:Y508)+Y$16&lt;0.000001,0,IF($C509&gt;='H-32A-WP06 - Debt Service'!W$25,'H-32A-WP06 - Debt Service'!V$28/12,0)),"-")</f>
        <v>0</v>
      </c>
      <c r="Z509" s="359">
        <f>IFERROR(IF(-SUM(Z$21:Z508)+Z$16&lt;0.000001,0,IF($C509&gt;='H-32A-WP06 - Debt Service'!W$25,'H-32A-WP06 - Debt Service'!W$28/12,0)),"-")</f>
        <v>0</v>
      </c>
      <c r="AA509" s="359">
        <f>IFERROR(IF(-SUM(AA$21:AA508)+AA$16&lt;0.000001,0,IF($C509&gt;='H-32A-WP06 - Debt Service'!Y$25,'H-32A-WP06 - Debt Service'!X$28/12,0)),"-")</f>
        <v>0</v>
      </c>
      <c r="AB509" s="359">
        <f>IFERROR(IF(-SUM(AB$21:AB508)+AB$16&lt;0.000001,0,IF($C509&gt;='H-32A-WP06 - Debt Service'!Y$25,'H-32A-WP06 - Debt Service'!Y$28/12,0)),"-")</f>
        <v>0</v>
      </c>
      <c r="AC509" s="359">
        <f>IFERROR(IF(-SUM(AC$21:AC508)+AC$16&lt;0.000001,0,IF($C509&gt;='H-32A-WP06 - Debt Service'!Z$25,'H-32A-WP06 - Debt Service'!Z$28/12,0)),"-")</f>
        <v>0</v>
      </c>
      <c r="AD509" s="359">
        <f>IFERROR(IF(-SUM(AD$21:AD508)+AD$16&lt;0.000001,0,IF($C509&gt;='H-32A-WP06 - Debt Service'!AB$25,'H-32A-WP06 - Debt Service'!AA$28/12,0)),"-")</f>
        <v>0</v>
      </c>
      <c r="AE509" s="359">
        <f>IFERROR(IF(-SUM(AE$21:AE508)+AE$16&lt;0.000001,0,IF($C509&gt;='H-32A-WP06 - Debt Service'!AC$25,'H-32A-WP06 - Debt Service'!AB$28/12,0)),"-")</f>
        <v>0</v>
      </c>
      <c r="AF509" s="359">
        <f>IFERROR(IF(-SUM(AF$21:AF508)+AF$16&lt;0.000001,0,IF($C509&gt;='H-32A-WP06 - Debt Service'!AD$25,'H-32A-WP06 - Debt Service'!AC$28/12,0)),"-")</f>
        <v>0</v>
      </c>
    </row>
    <row r="510" spans="2:32">
      <c r="B510" s="351">
        <f t="shared" si="29"/>
        <v>2059</v>
      </c>
      <c r="C510" s="368">
        <f t="shared" si="31"/>
        <v>58349</v>
      </c>
      <c r="D510" s="368"/>
      <c r="E510" s="359">
        <f>IFERROR(IF(-SUM(E$33:E509)+E$16&lt;0.000001,0,IF($C510&gt;='H-32A-WP06 - Debt Service'!C$25,'H-32A-WP06 - Debt Service'!C$28/12,0)),"-")</f>
        <v>0</v>
      </c>
      <c r="F510" s="359">
        <f>IFERROR(IF(-SUM(F$33:F509)+F$16&lt;0.000001,0,IF($C510&gt;='H-32A-WP06 - Debt Service'!D$25,'H-32A-WP06 - Debt Service'!D$28/12,0)),"-")</f>
        <v>0</v>
      </c>
      <c r="G510" s="359">
        <f>IFERROR(IF(-SUM(G$33:G509)+G$16&lt;0.000001,0,IF($C510&gt;='H-32A-WP06 - Debt Service'!E$25,'H-32A-WP06 - Debt Service'!E$28/12,0)),"-")</f>
        <v>0</v>
      </c>
      <c r="H510" s="359">
        <f>IFERROR(IF(-SUM(H$21:H509)+H$16&lt;0.000001,0,IF($C510&gt;='H-32A-WP06 - Debt Service'!F$25,'H-32A-WP06 - Debt Service'!F$28/12,0)),"-")</f>
        <v>0</v>
      </c>
      <c r="I510" s="359">
        <f>IFERROR(IF(-SUM(I$21:I509)+I$16&lt;0.000001,0,IF($C510&gt;='H-32A-WP06 - Debt Service'!G$25,'H-32A-WP06 - Debt Service'!G$28/12,0)),"-")</f>
        <v>0</v>
      </c>
      <c r="J510" s="359">
        <f>IFERROR(IF(-SUM(J$21:J509)+J$16&lt;0.000001,0,IF($C510&gt;='H-32A-WP06 - Debt Service'!H$25,'H-32A-WP06 - Debt Service'!H$28/12,0)),"-")</f>
        <v>0</v>
      </c>
      <c r="K510" s="359">
        <f>IFERROR(IF(-SUM(K$21:K509)+K$16&lt;0.000001,0,IF($C510&gt;='H-32A-WP06 - Debt Service'!I$25,'H-32A-WP06 - Debt Service'!I$28/12,0)),"-")</f>
        <v>0</v>
      </c>
      <c r="L510" s="359">
        <f>IFERROR(IF(-SUM(L$21:L509)+L$16&lt;0.000001,0,IF($C510&gt;='H-32A-WP06 - Debt Service'!J$25,'H-32A-WP06 - Debt Service'!J$28/12,0)),"-")</f>
        <v>0</v>
      </c>
      <c r="M510" s="359">
        <f>IFERROR(IF(-SUM(M$21:M509)+M$16&lt;0.000001,0,IF($C510&gt;='H-32A-WP06 - Debt Service'!K$25,'H-32A-WP06 - Debt Service'!K$28/12,0)),"-")</f>
        <v>0</v>
      </c>
      <c r="N510" s="359">
        <f>IFERROR(IF(-SUM(N$21:N509)+N$16&lt;0.000001,0,IF($C510&gt;='H-32A-WP06 - Debt Service'!L$25,'H-32A-WP06 - Debt Service'!L$28/12,0)),"-")</f>
        <v>0</v>
      </c>
      <c r="O510" s="359">
        <f>IFERROR(IF(-SUM(O$21:O509)+O$16&lt;0.000001,0,IF($C510&gt;='H-32A-WP06 - Debt Service'!M$25,'H-32A-WP06 - Debt Service'!M$28/12,0)),"-")</f>
        <v>0</v>
      </c>
      <c r="P510" s="359">
        <f>IFERROR(IF(-SUM(P$21:P509)+P$16&lt;0.000001,0,IF($C510&gt;='H-32A-WP06 - Debt Service'!N$25,'H-32A-WP06 - Debt Service'!N$28/12,0)),"-")</f>
        <v>0</v>
      </c>
      <c r="Q510" s="449"/>
      <c r="R510" s="351">
        <f t="shared" si="30"/>
        <v>2059</v>
      </c>
      <c r="S510" s="368">
        <f t="shared" si="32"/>
        <v>58349</v>
      </c>
      <c r="T510" s="368"/>
      <c r="U510" s="359">
        <f>IFERROR(IF(-SUM(U$33:U509)+U$16&lt;0.000001,0,IF($C510&gt;='H-32A-WP06 - Debt Service'!R$25,'H-32A-WP06 - Debt Service'!R$28/12,0)),"-")</f>
        <v>0</v>
      </c>
      <c r="V510" s="359">
        <f>IFERROR(IF(-SUM(V$21:V509)+V$16&lt;0.000001,0,IF($C510&gt;='H-32A-WP06 - Debt Service'!S$25,'H-32A-WP06 - Debt Service'!S$28/12,0)),"-")</f>
        <v>0</v>
      </c>
      <c r="W510" s="359">
        <f>IFERROR(IF(-SUM(W$21:W509)+W$16&lt;0.000001,0,IF($C510&gt;='H-32A-WP06 - Debt Service'!T$25,'H-32A-WP06 - Debt Service'!T$28/12,0)),"-")</f>
        <v>0</v>
      </c>
      <c r="X510" s="359">
        <f>IFERROR(IF(-SUM(X$21:X509)+X$16&lt;0.000001,0,IF($C510&gt;='H-32A-WP06 - Debt Service'!U$25,'H-32A-WP06 - Debt Service'!U$28/12,0)),"-")</f>
        <v>0</v>
      </c>
      <c r="Y510" s="359">
        <f>IFERROR(IF(-SUM(Y$21:Y509)+Y$16&lt;0.000001,0,IF($C510&gt;='H-32A-WP06 - Debt Service'!W$25,'H-32A-WP06 - Debt Service'!V$28/12,0)),"-")</f>
        <v>0</v>
      </c>
      <c r="Z510" s="359">
        <f>IFERROR(IF(-SUM(Z$21:Z509)+Z$16&lt;0.000001,0,IF($C510&gt;='H-32A-WP06 - Debt Service'!W$25,'H-32A-WP06 - Debt Service'!W$28/12,0)),"-")</f>
        <v>0</v>
      </c>
      <c r="AA510" s="359">
        <f>IFERROR(IF(-SUM(AA$21:AA509)+AA$16&lt;0.000001,0,IF($C510&gt;='H-32A-WP06 - Debt Service'!Y$25,'H-32A-WP06 - Debt Service'!X$28/12,0)),"-")</f>
        <v>0</v>
      </c>
      <c r="AB510" s="359">
        <f>IFERROR(IF(-SUM(AB$21:AB509)+AB$16&lt;0.000001,0,IF($C510&gt;='H-32A-WP06 - Debt Service'!Y$25,'H-32A-WP06 - Debt Service'!Y$28/12,0)),"-")</f>
        <v>0</v>
      </c>
      <c r="AC510" s="359">
        <f>IFERROR(IF(-SUM(AC$21:AC509)+AC$16&lt;0.000001,0,IF($C510&gt;='H-32A-WP06 - Debt Service'!Z$25,'H-32A-WP06 - Debt Service'!Z$28/12,0)),"-")</f>
        <v>0</v>
      </c>
      <c r="AD510" s="359">
        <f>IFERROR(IF(-SUM(AD$21:AD509)+AD$16&lt;0.000001,0,IF($C510&gt;='H-32A-WP06 - Debt Service'!AB$25,'H-32A-WP06 - Debt Service'!AA$28/12,0)),"-")</f>
        <v>0</v>
      </c>
      <c r="AE510" s="359">
        <f>IFERROR(IF(-SUM(AE$21:AE509)+AE$16&lt;0.000001,0,IF($C510&gt;='H-32A-WP06 - Debt Service'!AC$25,'H-32A-WP06 - Debt Service'!AB$28/12,0)),"-")</f>
        <v>0</v>
      </c>
      <c r="AF510" s="359">
        <f>IFERROR(IF(-SUM(AF$21:AF509)+AF$16&lt;0.000001,0,IF($C510&gt;='H-32A-WP06 - Debt Service'!AD$25,'H-32A-WP06 - Debt Service'!AC$28/12,0)),"-")</f>
        <v>0</v>
      </c>
    </row>
    <row r="511" spans="2:32">
      <c r="B511" s="351">
        <f t="shared" si="29"/>
        <v>2059</v>
      </c>
      <c r="C511" s="368">
        <f t="shared" si="31"/>
        <v>58380</v>
      </c>
      <c r="D511" s="368"/>
      <c r="E511" s="359">
        <f>IFERROR(IF(-SUM(E$33:E510)+E$16&lt;0.000001,0,IF($C511&gt;='H-32A-WP06 - Debt Service'!C$25,'H-32A-WP06 - Debt Service'!C$28/12,0)),"-")</f>
        <v>0</v>
      </c>
      <c r="F511" s="359">
        <f>IFERROR(IF(-SUM(F$33:F510)+F$16&lt;0.000001,0,IF($C511&gt;='H-32A-WP06 - Debt Service'!D$25,'H-32A-WP06 - Debt Service'!D$28/12,0)),"-")</f>
        <v>0</v>
      </c>
      <c r="G511" s="359">
        <f>IFERROR(IF(-SUM(G$33:G510)+G$16&lt;0.000001,0,IF($C511&gt;='H-32A-WP06 - Debt Service'!E$25,'H-32A-WP06 - Debt Service'!E$28/12,0)),"-")</f>
        <v>0</v>
      </c>
      <c r="H511" s="359">
        <f>IFERROR(IF(-SUM(H$21:H510)+H$16&lt;0.000001,0,IF($C511&gt;='H-32A-WP06 - Debt Service'!F$25,'H-32A-WP06 - Debt Service'!F$28/12,0)),"-")</f>
        <v>0</v>
      </c>
      <c r="I511" s="359">
        <f>IFERROR(IF(-SUM(I$21:I510)+I$16&lt;0.000001,0,IF($C511&gt;='H-32A-WP06 - Debt Service'!G$25,'H-32A-WP06 - Debt Service'!G$28/12,0)),"-")</f>
        <v>0</v>
      </c>
      <c r="J511" s="359">
        <f>IFERROR(IF(-SUM(J$21:J510)+J$16&lt;0.000001,0,IF($C511&gt;='H-32A-WP06 - Debt Service'!H$25,'H-32A-WP06 - Debt Service'!H$28/12,0)),"-")</f>
        <v>0</v>
      </c>
      <c r="K511" s="359">
        <f>IFERROR(IF(-SUM(K$21:K510)+K$16&lt;0.000001,0,IF($C511&gt;='H-32A-WP06 - Debt Service'!I$25,'H-32A-WP06 - Debt Service'!I$28/12,0)),"-")</f>
        <v>0</v>
      </c>
      <c r="L511" s="359">
        <f>IFERROR(IF(-SUM(L$21:L510)+L$16&lt;0.000001,0,IF($C511&gt;='H-32A-WP06 - Debt Service'!J$25,'H-32A-WP06 - Debt Service'!J$28/12,0)),"-")</f>
        <v>0</v>
      </c>
      <c r="M511" s="359">
        <f>IFERROR(IF(-SUM(M$21:M510)+M$16&lt;0.000001,0,IF($C511&gt;='H-32A-WP06 - Debt Service'!K$25,'H-32A-WP06 - Debt Service'!K$28/12,0)),"-")</f>
        <v>0</v>
      </c>
      <c r="N511" s="359">
        <f>IFERROR(IF(-SUM(N$21:N510)+N$16&lt;0.000001,0,IF($C511&gt;='H-32A-WP06 - Debt Service'!L$25,'H-32A-WP06 - Debt Service'!L$28/12,0)),"-")</f>
        <v>0</v>
      </c>
      <c r="O511" s="359">
        <f>IFERROR(IF(-SUM(O$21:O510)+O$16&lt;0.000001,0,IF($C511&gt;='H-32A-WP06 - Debt Service'!M$25,'H-32A-WP06 - Debt Service'!M$28/12,0)),"-")</f>
        <v>0</v>
      </c>
      <c r="P511" s="359">
        <f>IFERROR(IF(-SUM(P$21:P510)+P$16&lt;0.000001,0,IF($C511&gt;='H-32A-WP06 - Debt Service'!N$25,'H-32A-WP06 - Debt Service'!N$28/12,0)),"-")</f>
        <v>0</v>
      </c>
      <c r="Q511" s="449"/>
      <c r="R511" s="351">
        <f t="shared" si="30"/>
        <v>2059</v>
      </c>
      <c r="S511" s="368">
        <f t="shared" si="32"/>
        <v>58380</v>
      </c>
      <c r="T511" s="368"/>
      <c r="U511" s="359">
        <f>IFERROR(IF(-SUM(U$33:U510)+U$16&lt;0.000001,0,IF($C511&gt;='H-32A-WP06 - Debt Service'!R$25,'H-32A-WP06 - Debt Service'!R$28/12,0)),"-")</f>
        <v>0</v>
      </c>
      <c r="V511" s="359">
        <f>IFERROR(IF(-SUM(V$21:V510)+V$16&lt;0.000001,0,IF($C511&gt;='H-32A-WP06 - Debt Service'!S$25,'H-32A-WP06 - Debt Service'!S$28/12,0)),"-")</f>
        <v>0</v>
      </c>
      <c r="W511" s="359">
        <f>IFERROR(IF(-SUM(W$21:W510)+W$16&lt;0.000001,0,IF($C511&gt;='H-32A-WP06 - Debt Service'!T$25,'H-32A-WP06 - Debt Service'!T$28/12,0)),"-")</f>
        <v>0</v>
      </c>
      <c r="X511" s="359">
        <f>IFERROR(IF(-SUM(X$21:X510)+X$16&lt;0.000001,0,IF($C511&gt;='H-32A-WP06 - Debt Service'!U$25,'H-32A-WP06 - Debt Service'!U$28/12,0)),"-")</f>
        <v>0</v>
      </c>
      <c r="Y511" s="359">
        <f>IFERROR(IF(-SUM(Y$21:Y510)+Y$16&lt;0.000001,0,IF($C511&gt;='H-32A-WP06 - Debt Service'!W$25,'H-32A-WP06 - Debt Service'!V$28/12,0)),"-")</f>
        <v>0</v>
      </c>
      <c r="Z511" s="359">
        <f>IFERROR(IF(-SUM(Z$21:Z510)+Z$16&lt;0.000001,0,IF($C511&gt;='H-32A-WP06 - Debt Service'!W$25,'H-32A-WP06 - Debt Service'!W$28/12,0)),"-")</f>
        <v>0</v>
      </c>
      <c r="AA511" s="359">
        <f>IFERROR(IF(-SUM(AA$21:AA510)+AA$16&lt;0.000001,0,IF($C511&gt;='H-32A-WP06 - Debt Service'!Y$25,'H-32A-WP06 - Debt Service'!X$28/12,0)),"-")</f>
        <v>0</v>
      </c>
      <c r="AB511" s="359">
        <f>IFERROR(IF(-SUM(AB$21:AB510)+AB$16&lt;0.000001,0,IF($C511&gt;='H-32A-WP06 - Debt Service'!Y$25,'H-32A-WP06 - Debt Service'!Y$28/12,0)),"-")</f>
        <v>0</v>
      </c>
      <c r="AC511" s="359">
        <f>IFERROR(IF(-SUM(AC$21:AC510)+AC$16&lt;0.000001,0,IF($C511&gt;='H-32A-WP06 - Debt Service'!Z$25,'H-32A-WP06 - Debt Service'!Z$28/12,0)),"-")</f>
        <v>0</v>
      </c>
      <c r="AD511" s="359">
        <f>IFERROR(IF(-SUM(AD$21:AD510)+AD$16&lt;0.000001,0,IF($C511&gt;='H-32A-WP06 - Debt Service'!AB$25,'H-32A-WP06 - Debt Service'!AA$28/12,0)),"-")</f>
        <v>0</v>
      </c>
      <c r="AE511" s="359">
        <f>IFERROR(IF(-SUM(AE$21:AE510)+AE$16&lt;0.000001,0,IF($C511&gt;='H-32A-WP06 - Debt Service'!AC$25,'H-32A-WP06 - Debt Service'!AB$28/12,0)),"-")</f>
        <v>0</v>
      </c>
      <c r="AF511" s="359">
        <f>IFERROR(IF(-SUM(AF$21:AF510)+AF$16&lt;0.000001,0,IF($C511&gt;='H-32A-WP06 - Debt Service'!AD$25,'H-32A-WP06 - Debt Service'!AC$28/12,0)),"-")</f>
        <v>0</v>
      </c>
    </row>
    <row r="512" spans="2:32">
      <c r="B512" s="351">
        <f t="shared" si="29"/>
        <v>2059</v>
      </c>
      <c r="C512" s="368">
        <f t="shared" si="31"/>
        <v>58410</v>
      </c>
      <c r="D512" s="368"/>
      <c r="E512" s="359">
        <f>IFERROR(IF(-SUM(E$33:E511)+E$16&lt;0.000001,0,IF($C512&gt;='H-32A-WP06 - Debt Service'!C$25,'H-32A-WP06 - Debt Service'!C$28/12,0)),"-")</f>
        <v>0</v>
      </c>
      <c r="F512" s="359">
        <f>IFERROR(IF(-SUM(F$33:F511)+F$16&lt;0.000001,0,IF($C512&gt;='H-32A-WP06 - Debt Service'!D$25,'H-32A-WP06 - Debt Service'!D$28/12,0)),"-")</f>
        <v>0</v>
      </c>
      <c r="G512" s="359">
        <f>IFERROR(IF(-SUM(G$33:G511)+G$16&lt;0.000001,0,IF($C512&gt;='H-32A-WP06 - Debt Service'!E$25,'H-32A-WP06 - Debt Service'!E$28/12,0)),"-")</f>
        <v>0</v>
      </c>
      <c r="H512" s="359">
        <f>IFERROR(IF(-SUM(H$21:H511)+H$16&lt;0.000001,0,IF($C512&gt;='H-32A-WP06 - Debt Service'!F$25,'H-32A-WP06 - Debt Service'!F$28/12,0)),"-")</f>
        <v>0</v>
      </c>
      <c r="I512" s="359">
        <f>IFERROR(IF(-SUM(I$21:I511)+I$16&lt;0.000001,0,IF($C512&gt;='H-32A-WP06 - Debt Service'!G$25,'H-32A-WP06 - Debt Service'!G$28/12,0)),"-")</f>
        <v>0</v>
      </c>
      <c r="J512" s="359">
        <f>IFERROR(IF(-SUM(J$21:J511)+J$16&lt;0.000001,0,IF($C512&gt;='H-32A-WP06 - Debt Service'!H$25,'H-32A-WP06 - Debt Service'!H$28/12,0)),"-")</f>
        <v>0</v>
      </c>
      <c r="K512" s="359">
        <f>IFERROR(IF(-SUM(K$21:K511)+K$16&lt;0.000001,0,IF($C512&gt;='H-32A-WP06 - Debt Service'!I$25,'H-32A-WP06 - Debt Service'!I$28/12,0)),"-")</f>
        <v>0</v>
      </c>
      <c r="L512" s="359">
        <f>IFERROR(IF(-SUM(L$21:L511)+L$16&lt;0.000001,0,IF($C512&gt;='H-32A-WP06 - Debt Service'!J$25,'H-32A-WP06 - Debt Service'!J$28/12,0)),"-")</f>
        <v>0</v>
      </c>
      <c r="M512" s="359">
        <f>IFERROR(IF(-SUM(M$21:M511)+M$16&lt;0.000001,0,IF($C512&gt;='H-32A-WP06 - Debt Service'!K$25,'H-32A-WP06 - Debt Service'!K$28/12,0)),"-")</f>
        <v>0</v>
      </c>
      <c r="N512" s="359">
        <f>IFERROR(IF(-SUM(N$21:N511)+N$16&lt;0.000001,0,IF($C512&gt;='H-32A-WP06 - Debt Service'!L$25,'H-32A-WP06 - Debt Service'!L$28/12,0)),"-")</f>
        <v>0</v>
      </c>
      <c r="O512" s="359">
        <f>IFERROR(IF(-SUM(O$21:O511)+O$16&lt;0.000001,0,IF($C512&gt;='H-32A-WP06 - Debt Service'!M$25,'H-32A-WP06 - Debt Service'!M$28/12,0)),"-")</f>
        <v>0</v>
      </c>
      <c r="P512" s="359">
        <f>IFERROR(IF(-SUM(P$21:P511)+P$16&lt;0.000001,0,IF($C512&gt;='H-32A-WP06 - Debt Service'!N$25,'H-32A-WP06 - Debt Service'!N$28/12,0)),"-")</f>
        <v>0</v>
      </c>
      <c r="Q512" s="449"/>
      <c r="R512" s="351">
        <f t="shared" si="30"/>
        <v>2059</v>
      </c>
      <c r="S512" s="368">
        <f t="shared" si="32"/>
        <v>58410</v>
      </c>
      <c r="T512" s="368"/>
      <c r="U512" s="359">
        <f>IFERROR(IF(-SUM(U$33:U511)+U$16&lt;0.000001,0,IF($C512&gt;='H-32A-WP06 - Debt Service'!R$25,'H-32A-WP06 - Debt Service'!R$28/12,0)),"-")</f>
        <v>0</v>
      </c>
      <c r="V512" s="359">
        <f>IFERROR(IF(-SUM(V$21:V511)+V$16&lt;0.000001,0,IF($C512&gt;='H-32A-WP06 - Debt Service'!S$25,'H-32A-WP06 - Debt Service'!S$28/12,0)),"-")</f>
        <v>0</v>
      </c>
      <c r="W512" s="359">
        <f>IFERROR(IF(-SUM(W$21:W511)+W$16&lt;0.000001,0,IF($C512&gt;='H-32A-WP06 - Debt Service'!T$25,'H-32A-WP06 - Debt Service'!T$28/12,0)),"-")</f>
        <v>0</v>
      </c>
      <c r="X512" s="359">
        <f>IFERROR(IF(-SUM(X$21:X511)+X$16&lt;0.000001,0,IF($C512&gt;='H-32A-WP06 - Debt Service'!U$25,'H-32A-WP06 - Debt Service'!U$28/12,0)),"-")</f>
        <v>0</v>
      </c>
      <c r="Y512" s="359">
        <f>IFERROR(IF(-SUM(Y$21:Y511)+Y$16&lt;0.000001,0,IF($C512&gt;='H-32A-WP06 - Debt Service'!W$25,'H-32A-WP06 - Debt Service'!V$28/12,0)),"-")</f>
        <v>0</v>
      </c>
      <c r="Z512" s="359">
        <f>IFERROR(IF(-SUM(Z$21:Z511)+Z$16&lt;0.000001,0,IF($C512&gt;='H-32A-WP06 - Debt Service'!W$25,'H-32A-WP06 - Debt Service'!W$28/12,0)),"-")</f>
        <v>0</v>
      </c>
      <c r="AA512" s="359">
        <f>IFERROR(IF(-SUM(AA$21:AA511)+AA$16&lt;0.000001,0,IF($C512&gt;='H-32A-WP06 - Debt Service'!Y$25,'H-32A-WP06 - Debt Service'!X$28/12,0)),"-")</f>
        <v>0</v>
      </c>
      <c r="AB512" s="359">
        <f>IFERROR(IF(-SUM(AB$21:AB511)+AB$16&lt;0.000001,0,IF($C512&gt;='H-32A-WP06 - Debt Service'!Y$25,'H-32A-WP06 - Debt Service'!Y$28/12,0)),"-")</f>
        <v>0</v>
      </c>
      <c r="AC512" s="359">
        <f>IFERROR(IF(-SUM(AC$21:AC511)+AC$16&lt;0.000001,0,IF($C512&gt;='H-32A-WP06 - Debt Service'!Z$25,'H-32A-WP06 - Debt Service'!Z$28/12,0)),"-")</f>
        <v>0</v>
      </c>
      <c r="AD512" s="359">
        <f>IFERROR(IF(-SUM(AD$21:AD511)+AD$16&lt;0.000001,0,IF($C512&gt;='H-32A-WP06 - Debt Service'!AB$25,'H-32A-WP06 - Debt Service'!AA$28/12,0)),"-")</f>
        <v>0</v>
      </c>
      <c r="AE512" s="359">
        <f>IFERROR(IF(-SUM(AE$21:AE511)+AE$16&lt;0.000001,0,IF($C512&gt;='H-32A-WP06 - Debt Service'!AC$25,'H-32A-WP06 - Debt Service'!AB$28/12,0)),"-")</f>
        <v>0</v>
      </c>
      <c r="AF512" s="359">
        <f>IFERROR(IF(-SUM(AF$21:AF511)+AF$16&lt;0.000001,0,IF($C512&gt;='H-32A-WP06 - Debt Service'!AD$25,'H-32A-WP06 - Debt Service'!AC$28/12,0)),"-")</f>
        <v>0</v>
      </c>
    </row>
    <row r="513" spans="2:32">
      <c r="B513" s="351">
        <f t="shared" si="29"/>
        <v>2060</v>
      </c>
      <c r="C513" s="368">
        <f t="shared" si="31"/>
        <v>58441</v>
      </c>
      <c r="D513" s="368"/>
      <c r="E513" s="359">
        <f>IFERROR(IF(-SUM(E$33:E512)+E$16&lt;0.000001,0,IF($C513&gt;='H-32A-WP06 - Debt Service'!C$25,'H-32A-WP06 - Debt Service'!C$28/12,0)),"-")</f>
        <v>0</v>
      </c>
      <c r="F513" s="359">
        <f>IFERROR(IF(-SUM(F$33:F512)+F$16&lt;0.000001,0,IF($C513&gt;='H-32A-WP06 - Debt Service'!D$25,'H-32A-WP06 - Debt Service'!D$28/12,0)),"-")</f>
        <v>0</v>
      </c>
      <c r="G513" s="359">
        <f>IFERROR(IF(-SUM(G$33:G512)+G$16&lt;0.000001,0,IF($C513&gt;='H-32A-WP06 - Debt Service'!E$25,'H-32A-WP06 - Debt Service'!E$28/12,0)),"-")</f>
        <v>0</v>
      </c>
      <c r="H513" s="359">
        <f>IFERROR(IF(-SUM(H$21:H512)+H$16&lt;0.000001,0,IF($C513&gt;='H-32A-WP06 - Debt Service'!F$25,'H-32A-WP06 - Debt Service'!F$28/12,0)),"-")</f>
        <v>0</v>
      </c>
      <c r="I513" s="359">
        <f>IFERROR(IF(-SUM(I$21:I512)+I$16&lt;0.000001,0,IF($C513&gt;='H-32A-WP06 - Debt Service'!G$25,'H-32A-WP06 - Debt Service'!G$28/12,0)),"-")</f>
        <v>0</v>
      </c>
      <c r="J513" s="359">
        <f>IFERROR(IF(-SUM(J$21:J512)+J$16&lt;0.000001,0,IF($C513&gt;='H-32A-WP06 - Debt Service'!H$25,'H-32A-WP06 - Debt Service'!H$28/12,0)),"-")</f>
        <v>0</v>
      </c>
      <c r="K513" s="359">
        <f>IFERROR(IF(-SUM(K$21:K512)+K$16&lt;0.000001,0,IF($C513&gt;='H-32A-WP06 - Debt Service'!I$25,'H-32A-WP06 - Debt Service'!I$28/12,0)),"-")</f>
        <v>0</v>
      </c>
      <c r="L513" s="359">
        <f>IFERROR(IF(-SUM(L$21:L512)+L$16&lt;0.000001,0,IF($C513&gt;='H-32A-WP06 - Debt Service'!J$25,'H-32A-WP06 - Debt Service'!J$28/12,0)),"-")</f>
        <v>0</v>
      </c>
      <c r="M513" s="359">
        <f>IFERROR(IF(-SUM(M$21:M512)+M$16&lt;0.000001,0,IF($C513&gt;='H-32A-WP06 - Debt Service'!K$25,'H-32A-WP06 - Debt Service'!K$28/12,0)),"-")</f>
        <v>0</v>
      </c>
      <c r="N513" s="359">
        <f>IFERROR(IF(-SUM(N$21:N512)+N$16&lt;0.000001,0,IF($C513&gt;='H-32A-WP06 - Debt Service'!L$25,'H-32A-WP06 - Debt Service'!L$28/12,0)),"-")</f>
        <v>0</v>
      </c>
      <c r="O513" s="359">
        <f>IFERROR(IF(-SUM(O$21:O512)+O$16&lt;0.000001,0,IF($C513&gt;='H-32A-WP06 - Debt Service'!M$25,'H-32A-WP06 - Debt Service'!M$28/12,0)),"-")</f>
        <v>0</v>
      </c>
      <c r="P513" s="359">
        <f>IFERROR(IF(-SUM(P$21:P512)+P$16&lt;0.000001,0,IF($C513&gt;='H-32A-WP06 - Debt Service'!N$25,'H-32A-WP06 - Debt Service'!N$28/12,0)),"-")</f>
        <v>0</v>
      </c>
      <c r="Q513" s="449"/>
      <c r="R513" s="351">
        <f t="shared" si="30"/>
        <v>2060</v>
      </c>
      <c r="S513" s="368">
        <f t="shared" si="32"/>
        <v>58441</v>
      </c>
      <c r="T513" s="368"/>
      <c r="U513" s="359">
        <f>IFERROR(IF(-SUM(U$33:U512)+U$16&lt;0.000001,0,IF($C513&gt;='H-32A-WP06 - Debt Service'!R$25,'H-32A-WP06 - Debt Service'!R$28/12,0)),"-")</f>
        <v>0</v>
      </c>
      <c r="V513" s="359">
        <f>IFERROR(IF(-SUM(V$21:V512)+V$16&lt;0.000001,0,IF($C513&gt;='H-32A-WP06 - Debt Service'!S$25,'H-32A-WP06 - Debt Service'!S$28/12,0)),"-")</f>
        <v>0</v>
      </c>
      <c r="W513" s="359">
        <f>IFERROR(IF(-SUM(W$21:W512)+W$16&lt;0.000001,0,IF($C513&gt;='H-32A-WP06 - Debt Service'!T$25,'H-32A-WP06 - Debt Service'!T$28/12,0)),"-")</f>
        <v>0</v>
      </c>
      <c r="X513" s="359">
        <f>IFERROR(IF(-SUM(X$21:X512)+X$16&lt;0.000001,0,IF($C513&gt;='H-32A-WP06 - Debt Service'!U$25,'H-32A-WP06 - Debt Service'!U$28/12,0)),"-")</f>
        <v>0</v>
      </c>
      <c r="Y513" s="359">
        <f>IFERROR(IF(-SUM(Y$21:Y512)+Y$16&lt;0.000001,0,IF($C513&gt;='H-32A-WP06 - Debt Service'!W$25,'H-32A-WP06 - Debt Service'!V$28/12,0)),"-")</f>
        <v>0</v>
      </c>
      <c r="Z513" s="359">
        <f>IFERROR(IF(-SUM(Z$21:Z512)+Z$16&lt;0.000001,0,IF($C513&gt;='H-32A-WP06 - Debt Service'!W$25,'H-32A-WP06 - Debt Service'!W$28/12,0)),"-")</f>
        <v>0</v>
      </c>
      <c r="AA513" s="359">
        <f>IFERROR(IF(-SUM(AA$21:AA512)+AA$16&lt;0.000001,0,IF($C513&gt;='H-32A-WP06 - Debt Service'!Y$25,'H-32A-WP06 - Debt Service'!X$28/12,0)),"-")</f>
        <v>0</v>
      </c>
      <c r="AB513" s="359">
        <f>IFERROR(IF(-SUM(AB$21:AB512)+AB$16&lt;0.000001,0,IF($C513&gt;='H-32A-WP06 - Debt Service'!Y$25,'H-32A-WP06 - Debt Service'!Y$28/12,0)),"-")</f>
        <v>0</v>
      </c>
      <c r="AC513" s="359">
        <f>IFERROR(IF(-SUM(AC$21:AC512)+AC$16&lt;0.000001,0,IF($C513&gt;='H-32A-WP06 - Debt Service'!Z$25,'H-32A-WP06 - Debt Service'!Z$28/12,0)),"-")</f>
        <v>0</v>
      </c>
      <c r="AD513" s="359">
        <f>IFERROR(IF(-SUM(AD$21:AD512)+AD$16&lt;0.000001,0,IF($C513&gt;='H-32A-WP06 - Debt Service'!AB$25,'H-32A-WP06 - Debt Service'!AA$28/12,0)),"-")</f>
        <v>0</v>
      </c>
      <c r="AE513" s="359">
        <f>IFERROR(IF(-SUM(AE$21:AE512)+AE$16&lt;0.000001,0,IF($C513&gt;='H-32A-WP06 - Debt Service'!AC$25,'H-32A-WP06 - Debt Service'!AB$28/12,0)),"-")</f>
        <v>0</v>
      </c>
      <c r="AF513" s="359">
        <f>IFERROR(IF(-SUM(AF$21:AF512)+AF$16&lt;0.000001,0,IF($C513&gt;='H-32A-WP06 - Debt Service'!AD$25,'H-32A-WP06 - Debt Service'!AC$28/12,0)),"-")</f>
        <v>0</v>
      </c>
    </row>
    <row r="514" spans="2:32">
      <c r="B514" s="351">
        <f t="shared" si="29"/>
        <v>2060</v>
      </c>
      <c r="C514" s="368">
        <f t="shared" si="31"/>
        <v>58472</v>
      </c>
      <c r="D514" s="368"/>
      <c r="E514" s="359">
        <f>IFERROR(IF(-SUM(E$33:E513)+E$16&lt;0.000001,0,IF($C514&gt;='H-32A-WP06 - Debt Service'!C$25,'H-32A-WP06 - Debt Service'!C$28/12,0)),"-")</f>
        <v>0</v>
      </c>
      <c r="F514" s="359">
        <f>IFERROR(IF(-SUM(F$33:F513)+F$16&lt;0.000001,0,IF($C514&gt;='H-32A-WP06 - Debt Service'!D$25,'H-32A-WP06 - Debt Service'!D$28/12,0)),"-")</f>
        <v>0</v>
      </c>
      <c r="G514" s="359">
        <f>IFERROR(IF(-SUM(G$33:G513)+G$16&lt;0.000001,0,IF($C514&gt;='H-32A-WP06 - Debt Service'!E$25,'H-32A-WP06 - Debt Service'!E$28/12,0)),"-")</f>
        <v>0</v>
      </c>
      <c r="H514" s="359">
        <f>IFERROR(IF(-SUM(H$21:H513)+H$16&lt;0.000001,0,IF($C514&gt;='H-32A-WP06 - Debt Service'!F$25,'H-32A-WP06 - Debt Service'!F$28/12,0)),"-")</f>
        <v>0</v>
      </c>
      <c r="I514" s="359">
        <f>IFERROR(IF(-SUM(I$21:I513)+I$16&lt;0.000001,0,IF($C514&gt;='H-32A-WP06 - Debt Service'!G$25,'H-32A-WP06 - Debt Service'!G$28/12,0)),"-")</f>
        <v>0</v>
      </c>
      <c r="J514" s="359">
        <f>IFERROR(IF(-SUM(J$21:J513)+J$16&lt;0.000001,0,IF($C514&gt;='H-32A-WP06 - Debt Service'!H$25,'H-32A-WP06 - Debt Service'!H$28/12,0)),"-")</f>
        <v>0</v>
      </c>
      <c r="K514" s="359">
        <f>IFERROR(IF(-SUM(K$21:K513)+K$16&lt;0.000001,0,IF($C514&gt;='H-32A-WP06 - Debt Service'!I$25,'H-32A-WP06 - Debt Service'!I$28/12,0)),"-")</f>
        <v>0</v>
      </c>
      <c r="L514" s="359">
        <f>IFERROR(IF(-SUM(L$21:L513)+L$16&lt;0.000001,0,IF($C514&gt;='H-32A-WP06 - Debt Service'!J$25,'H-32A-WP06 - Debt Service'!J$28/12,0)),"-")</f>
        <v>0</v>
      </c>
      <c r="M514" s="359">
        <f>IFERROR(IF(-SUM(M$21:M513)+M$16&lt;0.000001,0,IF($C514&gt;='H-32A-WP06 - Debt Service'!K$25,'H-32A-WP06 - Debt Service'!K$28/12,0)),"-")</f>
        <v>0</v>
      </c>
      <c r="N514" s="359">
        <f>IFERROR(IF(-SUM(N$21:N513)+N$16&lt;0.000001,0,IF($C514&gt;='H-32A-WP06 - Debt Service'!L$25,'H-32A-WP06 - Debt Service'!L$28/12,0)),"-")</f>
        <v>0</v>
      </c>
      <c r="O514" s="359">
        <f>IFERROR(IF(-SUM(O$21:O513)+O$16&lt;0.000001,0,IF($C514&gt;='H-32A-WP06 - Debt Service'!M$25,'H-32A-WP06 - Debt Service'!M$28/12,0)),"-")</f>
        <v>0</v>
      </c>
      <c r="P514" s="359">
        <f>IFERROR(IF(-SUM(P$21:P513)+P$16&lt;0.000001,0,IF($C514&gt;='H-32A-WP06 - Debt Service'!N$25,'H-32A-WP06 - Debt Service'!N$28/12,0)),"-")</f>
        <v>0</v>
      </c>
      <c r="Q514" s="449"/>
      <c r="R514" s="351">
        <f t="shared" si="30"/>
        <v>2060</v>
      </c>
      <c r="S514" s="368">
        <f t="shared" si="32"/>
        <v>58472</v>
      </c>
      <c r="T514" s="368"/>
      <c r="U514" s="359">
        <f>IFERROR(IF(-SUM(U$33:U513)+U$16&lt;0.000001,0,IF($C514&gt;='H-32A-WP06 - Debt Service'!R$25,'H-32A-WP06 - Debt Service'!R$28/12,0)),"-")</f>
        <v>0</v>
      </c>
      <c r="V514" s="359">
        <f>IFERROR(IF(-SUM(V$21:V513)+V$16&lt;0.000001,0,IF($C514&gt;='H-32A-WP06 - Debt Service'!S$25,'H-32A-WP06 - Debt Service'!S$28/12,0)),"-")</f>
        <v>0</v>
      </c>
      <c r="W514" s="359">
        <f>IFERROR(IF(-SUM(W$21:W513)+W$16&lt;0.000001,0,IF($C514&gt;='H-32A-WP06 - Debt Service'!T$25,'H-32A-WP06 - Debt Service'!T$28/12,0)),"-")</f>
        <v>0</v>
      </c>
      <c r="X514" s="359">
        <f>IFERROR(IF(-SUM(X$21:X513)+X$16&lt;0.000001,0,IF($C514&gt;='H-32A-WP06 - Debt Service'!U$25,'H-32A-WP06 - Debt Service'!U$28/12,0)),"-")</f>
        <v>0</v>
      </c>
      <c r="Y514" s="359">
        <f>IFERROR(IF(-SUM(Y$21:Y513)+Y$16&lt;0.000001,0,IF($C514&gt;='H-32A-WP06 - Debt Service'!W$25,'H-32A-WP06 - Debt Service'!V$28/12,0)),"-")</f>
        <v>0</v>
      </c>
      <c r="Z514" s="359">
        <f>IFERROR(IF(-SUM(Z$21:Z513)+Z$16&lt;0.000001,0,IF($C514&gt;='H-32A-WP06 - Debt Service'!W$25,'H-32A-WP06 - Debt Service'!W$28/12,0)),"-")</f>
        <v>0</v>
      </c>
      <c r="AA514" s="359">
        <f>IFERROR(IF(-SUM(AA$21:AA513)+AA$16&lt;0.000001,0,IF($C514&gt;='H-32A-WP06 - Debt Service'!Y$25,'H-32A-WP06 - Debt Service'!X$28/12,0)),"-")</f>
        <v>0</v>
      </c>
      <c r="AB514" s="359">
        <f>IFERROR(IF(-SUM(AB$21:AB513)+AB$16&lt;0.000001,0,IF($C514&gt;='H-32A-WP06 - Debt Service'!Y$25,'H-32A-WP06 - Debt Service'!Y$28/12,0)),"-")</f>
        <v>0</v>
      </c>
      <c r="AC514" s="359">
        <f>IFERROR(IF(-SUM(AC$21:AC513)+AC$16&lt;0.000001,0,IF($C514&gt;='H-32A-WP06 - Debt Service'!Z$25,'H-32A-WP06 - Debt Service'!Z$28/12,0)),"-")</f>
        <v>0</v>
      </c>
      <c r="AD514" s="359">
        <f>IFERROR(IF(-SUM(AD$21:AD513)+AD$16&lt;0.000001,0,IF($C514&gt;='H-32A-WP06 - Debt Service'!AB$25,'H-32A-WP06 - Debt Service'!AA$28/12,0)),"-")</f>
        <v>0</v>
      </c>
      <c r="AE514" s="359">
        <f>IFERROR(IF(-SUM(AE$21:AE513)+AE$16&lt;0.000001,0,IF($C514&gt;='H-32A-WP06 - Debt Service'!AC$25,'H-32A-WP06 - Debt Service'!AB$28/12,0)),"-")</f>
        <v>0</v>
      </c>
      <c r="AF514" s="359">
        <f>IFERROR(IF(-SUM(AF$21:AF513)+AF$16&lt;0.000001,0,IF($C514&gt;='H-32A-WP06 - Debt Service'!AD$25,'H-32A-WP06 - Debt Service'!AC$28/12,0)),"-")</f>
        <v>0</v>
      </c>
    </row>
    <row r="515" spans="2:32">
      <c r="B515" s="351">
        <f t="shared" si="29"/>
        <v>2060</v>
      </c>
      <c r="C515" s="368">
        <f t="shared" si="31"/>
        <v>58501</v>
      </c>
      <c r="D515" s="368"/>
      <c r="E515" s="359">
        <f>IFERROR(IF(-SUM(E$33:E514)+E$16&lt;0.000001,0,IF($C515&gt;='H-32A-WP06 - Debt Service'!C$25,'H-32A-WP06 - Debt Service'!C$28/12,0)),"-")</f>
        <v>0</v>
      </c>
      <c r="F515" s="359">
        <f>IFERROR(IF(-SUM(F$33:F514)+F$16&lt;0.000001,0,IF($C515&gt;='H-32A-WP06 - Debt Service'!D$25,'H-32A-WP06 - Debt Service'!D$28/12,0)),"-")</f>
        <v>0</v>
      </c>
      <c r="G515" s="359">
        <f>IFERROR(IF(-SUM(G$33:G514)+G$16&lt;0.000001,0,IF($C515&gt;='H-32A-WP06 - Debt Service'!E$25,'H-32A-WP06 - Debt Service'!E$28/12,0)),"-")</f>
        <v>0</v>
      </c>
      <c r="H515" s="359">
        <f>IFERROR(IF(-SUM(H$21:H514)+H$16&lt;0.000001,0,IF($C515&gt;='H-32A-WP06 - Debt Service'!F$25,'H-32A-WP06 - Debt Service'!F$28/12,0)),"-")</f>
        <v>0</v>
      </c>
      <c r="I515" s="359">
        <f>IFERROR(IF(-SUM(I$21:I514)+I$16&lt;0.000001,0,IF($C515&gt;='H-32A-WP06 - Debt Service'!G$25,'H-32A-WP06 - Debt Service'!G$28/12,0)),"-")</f>
        <v>0</v>
      </c>
      <c r="J515" s="359">
        <f>IFERROR(IF(-SUM(J$21:J514)+J$16&lt;0.000001,0,IF($C515&gt;='H-32A-WP06 - Debt Service'!H$25,'H-32A-WP06 - Debt Service'!H$28/12,0)),"-")</f>
        <v>0</v>
      </c>
      <c r="K515" s="359">
        <f>IFERROR(IF(-SUM(K$21:K514)+K$16&lt;0.000001,0,IF($C515&gt;='H-32A-WP06 - Debt Service'!I$25,'H-32A-WP06 - Debt Service'!I$28/12,0)),"-")</f>
        <v>0</v>
      </c>
      <c r="L515" s="359">
        <f>IFERROR(IF(-SUM(L$21:L514)+L$16&lt;0.000001,0,IF($C515&gt;='H-32A-WP06 - Debt Service'!J$25,'H-32A-WP06 - Debt Service'!J$28/12,0)),"-")</f>
        <v>0</v>
      </c>
      <c r="M515" s="359">
        <f>IFERROR(IF(-SUM(M$21:M514)+M$16&lt;0.000001,0,IF($C515&gt;='H-32A-WP06 - Debt Service'!K$25,'H-32A-WP06 - Debt Service'!K$28/12,0)),"-")</f>
        <v>0</v>
      </c>
      <c r="N515" s="359">
        <f>IFERROR(IF(-SUM(N$21:N514)+N$16&lt;0.000001,0,IF($C515&gt;='H-32A-WP06 - Debt Service'!L$25,'H-32A-WP06 - Debt Service'!L$28/12,0)),"-")</f>
        <v>0</v>
      </c>
      <c r="O515" s="359">
        <f>IFERROR(IF(-SUM(O$21:O514)+O$16&lt;0.000001,0,IF($C515&gt;='H-32A-WP06 - Debt Service'!M$25,'H-32A-WP06 - Debt Service'!M$28/12,0)),"-")</f>
        <v>0</v>
      </c>
      <c r="P515" s="359">
        <f>IFERROR(IF(-SUM(P$21:P514)+P$16&lt;0.000001,0,IF($C515&gt;='H-32A-WP06 - Debt Service'!N$25,'H-32A-WP06 - Debt Service'!N$28/12,0)),"-")</f>
        <v>0</v>
      </c>
      <c r="Q515" s="449"/>
      <c r="R515" s="351">
        <f t="shared" si="30"/>
        <v>2060</v>
      </c>
      <c r="S515" s="368">
        <f t="shared" si="32"/>
        <v>58501</v>
      </c>
      <c r="T515" s="368"/>
      <c r="U515" s="359">
        <f>IFERROR(IF(-SUM(U$33:U514)+U$16&lt;0.000001,0,IF($C515&gt;='H-32A-WP06 - Debt Service'!R$25,'H-32A-WP06 - Debt Service'!R$28/12,0)),"-")</f>
        <v>0</v>
      </c>
      <c r="V515" s="359">
        <f>IFERROR(IF(-SUM(V$21:V514)+V$16&lt;0.000001,0,IF($C515&gt;='H-32A-WP06 - Debt Service'!S$25,'H-32A-WP06 - Debt Service'!S$28/12,0)),"-")</f>
        <v>0</v>
      </c>
      <c r="W515" s="359">
        <f>IFERROR(IF(-SUM(W$21:W514)+W$16&lt;0.000001,0,IF($C515&gt;='H-32A-WP06 - Debt Service'!T$25,'H-32A-WP06 - Debt Service'!T$28/12,0)),"-")</f>
        <v>0</v>
      </c>
      <c r="X515" s="359">
        <f>IFERROR(IF(-SUM(X$21:X514)+X$16&lt;0.000001,0,IF($C515&gt;='H-32A-WP06 - Debt Service'!U$25,'H-32A-WP06 - Debt Service'!U$28/12,0)),"-")</f>
        <v>0</v>
      </c>
      <c r="Y515" s="359">
        <f>IFERROR(IF(-SUM(Y$21:Y514)+Y$16&lt;0.000001,0,IF($C515&gt;='H-32A-WP06 - Debt Service'!W$25,'H-32A-WP06 - Debt Service'!V$28/12,0)),"-")</f>
        <v>0</v>
      </c>
      <c r="Z515" s="359">
        <f>IFERROR(IF(-SUM(Z$21:Z514)+Z$16&lt;0.000001,0,IF($C515&gt;='H-32A-WP06 - Debt Service'!W$25,'H-32A-WP06 - Debt Service'!W$28/12,0)),"-")</f>
        <v>0</v>
      </c>
      <c r="AA515" s="359">
        <f>IFERROR(IF(-SUM(AA$21:AA514)+AA$16&lt;0.000001,0,IF($C515&gt;='H-32A-WP06 - Debt Service'!Y$25,'H-32A-WP06 - Debt Service'!X$28/12,0)),"-")</f>
        <v>0</v>
      </c>
      <c r="AB515" s="359">
        <f>IFERROR(IF(-SUM(AB$21:AB514)+AB$16&lt;0.000001,0,IF($C515&gt;='H-32A-WP06 - Debt Service'!Y$25,'H-32A-WP06 - Debt Service'!Y$28/12,0)),"-")</f>
        <v>0</v>
      </c>
      <c r="AC515" s="359">
        <f>IFERROR(IF(-SUM(AC$21:AC514)+AC$16&lt;0.000001,0,IF($C515&gt;='H-32A-WP06 - Debt Service'!Z$25,'H-32A-WP06 - Debt Service'!Z$28/12,0)),"-")</f>
        <v>0</v>
      </c>
      <c r="AD515" s="359">
        <f>IFERROR(IF(-SUM(AD$21:AD514)+AD$16&lt;0.000001,0,IF($C515&gt;='H-32A-WP06 - Debt Service'!AB$25,'H-32A-WP06 - Debt Service'!AA$28/12,0)),"-")</f>
        <v>0</v>
      </c>
      <c r="AE515" s="359">
        <f>IFERROR(IF(-SUM(AE$21:AE514)+AE$16&lt;0.000001,0,IF($C515&gt;='H-32A-WP06 - Debt Service'!AC$25,'H-32A-WP06 - Debt Service'!AB$28/12,0)),"-")</f>
        <v>0</v>
      </c>
      <c r="AF515" s="359">
        <f>IFERROR(IF(-SUM(AF$21:AF514)+AF$16&lt;0.000001,0,IF($C515&gt;='H-32A-WP06 - Debt Service'!AD$25,'H-32A-WP06 - Debt Service'!AC$28/12,0)),"-")</f>
        <v>0</v>
      </c>
    </row>
    <row r="516" spans="2:32">
      <c r="B516" s="351">
        <f t="shared" si="29"/>
        <v>2060</v>
      </c>
      <c r="C516" s="368">
        <f t="shared" si="31"/>
        <v>58532</v>
      </c>
      <c r="D516" s="368"/>
      <c r="E516" s="359">
        <f>IFERROR(IF(-SUM(E$33:E515)+E$16&lt;0.000001,0,IF($C516&gt;='H-32A-WP06 - Debt Service'!C$25,'H-32A-WP06 - Debt Service'!C$28/12,0)),"-")</f>
        <v>0</v>
      </c>
      <c r="F516" s="359">
        <f>IFERROR(IF(-SUM(F$33:F515)+F$16&lt;0.000001,0,IF($C516&gt;='H-32A-WP06 - Debt Service'!D$25,'H-32A-WP06 - Debt Service'!D$28/12,0)),"-")</f>
        <v>0</v>
      </c>
      <c r="G516" s="359">
        <f>IFERROR(IF(-SUM(G$33:G515)+G$16&lt;0.000001,0,IF($C516&gt;='H-32A-WP06 - Debt Service'!E$25,'H-32A-WP06 - Debt Service'!E$28/12,0)),"-")</f>
        <v>0</v>
      </c>
      <c r="H516" s="359">
        <f>IFERROR(IF(-SUM(H$21:H515)+H$16&lt;0.000001,0,IF($C516&gt;='H-32A-WP06 - Debt Service'!F$25,'H-32A-WP06 - Debt Service'!F$28/12,0)),"-")</f>
        <v>0</v>
      </c>
      <c r="I516" s="359">
        <f>IFERROR(IF(-SUM(I$21:I515)+I$16&lt;0.000001,0,IF($C516&gt;='H-32A-WP06 - Debt Service'!G$25,'H-32A-WP06 - Debt Service'!G$28/12,0)),"-")</f>
        <v>0</v>
      </c>
      <c r="J516" s="359">
        <f>IFERROR(IF(-SUM(J$21:J515)+J$16&lt;0.000001,0,IF($C516&gt;='H-32A-WP06 - Debt Service'!H$25,'H-32A-WP06 - Debt Service'!H$28/12,0)),"-")</f>
        <v>0</v>
      </c>
      <c r="K516" s="359">
        <f>IFERROR(IF(-SUM(K$21:K515)+K$16&lt;0.000001,0,IF($C516&gt;='H-32A-WP06 - Debt Service'!I$25,'H-32A-WP06 - Debt Service'!I$28/12,0)),"-")</f>
        <v>0</v>
      </c>
      <c r="L516" s="359">
        <f>IFERROR(IF(-SUM(L$21:L515)+L$16&lt;0.000001,0,IF($C516&gt;='H-32A-WP06 - Debt Service'!J$25,'H-32A-WP06 - Debt Service'!J$28/12,0)),"-")</f>
        <v>0</v>
      </c>
      <c r="M516" s="359">
        <f>IFERROR(IF(-SUM(M$21:M515)+M$16&lt;0.000001,0,IF($C516&gt;='H-32A-WP06 - Debt Service'!K$25,'H-32A-WP06 - Debt Service'!K$28/12,0)),"-")</f>
        <v>0</v>
      </c>
      <c r="N516" s="359">
        <f>IFERROR(IF(-SUM(N$21:N515)+N$16&lt;0.000001,0,IF($C516&gt;='H-32A-WP06 - Debt Service'!L$25,'H-32A-WP06 - Debt Service'!L$28/12,0)),"-")</f>
        <v>0</v>
      </c>
      <c r="O516" s="359">
        <f>IFERROR(IF(-SUM(O$21:O515)+O$16&lt;0.000001,0,IF($C516&gt;='H-32A-WP06 - Debt Service'!M$25,'H-32A-WP06 - Debt Service'!M$28/12,0)),"-")</f>
        <v>0</v>
      </c>
      <c r="P516" s="359">
        <f>IFERROR(IF(-SUM(P$21:P515)+P$16&lt;0.000001,0,IF($C516&gt;='H-32A-WP06 - Debt Service'!N$25,'H-32A-WP06 - Debt Service'!N$28/12,0)),"-")</f>
        <v>0</v>
      </c>
      <c r="Q516" s="449"/>
      <c r="R516" s="351">
        <f t="shared" si="30"/>
        <v>2060</v>
      </c>
      <c r="S516" s="368">
        <f t="shared" si="32"/>
        <v>58532</v>
      </c>
      <c r="T516" s="368"/>
      <c r="U516" s="359">
        <f>IFERROR(IF(-SUM(U$33:U515)+U$16&lt;0.000001,0,IF($C516&gt;='H-32A-WP06 - Debt Service'!R$25,'H-32A-WP06 - Debt Service'!R$28/12,0)),"-")</f>
        <v>0</v>
      </c>
      <c r="V516" s="359">
        <f>IFERROR(IF(-SUM(V$21:V515)+V$16&lt;0.000001,0,IF($C516&gt;='H-32A-WP06 - Debt Service'!S$25,'H-32A-WP06 - Debt Service'!S$28/12,0)),"-")</f>
        <v>0</v>
      </c>
      <c r="W516" s="359">
        <f>IFERROR(IF(-SUM(W$21:W515)+W$16&lt;0.000001,0,IF($C516&gt;='H-32A-WP06 - Debt Service'!T$25,'H-32A-WP06 - Debt Service'!T$28/12,0)),"-")</f>
        <v>0</v>
      </c>
      <c r="X516" s="359">
        <f>IFERROR(IF(-SUM(X$21:X515)+X$16&lt;0.000001,0,IF($C516&gt;='H-32A-WP06 - Debt Service'!U$25,'H-32A-WP06 - Debt Service'!U$28/12,0)),"-")</f>
        <v>0</v>
      </c>
      <c r="Y516" s="359">
        <f>IFERROR(IF(-SUM(Y$21:Y515)+Y$16&lt;0.000001,0,IF($C516&gt;='H-32A-WP06 - Debt Service'!W$25,'H-32A-WP06 - Debt Service'!V$28/12,0)),"-")</f>
        <v>0</v>
      </c>
      <c r="Z516" s="359">
        <f>IFERROR(IF(-SUM(Z$21:Z515)+Z$16&lt;0.000001,0,IF($C516&gt;='H-32A-WP06 - Debt Service'!W$25,'H-32A-WP06 - Debt Service'!W$28/12,0)),"-")</f>
        <v>0</v>
      </c>
      <c r="AA516" s="359">
        <f>IFERROR(IF(-SUM(AA$21:AA515)+AA$16&lt;0.000001,0,IF($C516&gt;='H-32A-WP06 - Debt Service'!Y$25,'H-32A-WP06 - Debt Service'!X$28/12,0)),"-")</f>
        <v>0</v>
      </c>
      <c r="AB516" s="359">
        <f>IFERROR(IF(-SUM(AB$21:AB515)+AB$16&lt;0.000001,0,IF($C516&gt;='H-32A-WP06 - Debt Service'!Y$25,'H-32A-WP06 - Debt Service'!Y$28/12,0)),"-")</f>
        <v>0</v>
      </c>
      <c r="AC516" s="359">
        <f>IFERROR(IF(-SUM(AC$21:AC515)+AC$16&lt;0.000001,0,IF($C516&gt;='H-32A-WP06 - Debt Service'!Z$25,'H-32A-WP06 - Debt Service'!Z$28/12,0)),"-")</f>
        <v>0</v>
      </c>
      <c r="AD516" s="359">
        <f>IFERROR(IF(-SUM(AD$21:AD515)+AD$16&lt;0.000001,0,IF($C516&gt;='H-32A-WP06 - Debt Service'!AB$25,'H-32A-WP06 - Debt Service'!AA$28/12,0)),"-")</f>
        <v>0</v>
      </c>
      <c r="AE516" s="359">
        <f>IFERROR(IF(-SUM(AE$21:AE515)+AE$16&lt;0.000001,0,IF($C516&gt;='H-32A-WP06 - Debt Service'!AC$25,'H-32A-WP06 - Debt Service'!AB$28/12,0)),"-")</f>
        <v>0</v>
      </c>
      <c r="AF516" s="359">
        <f>IFERROR(IF(-SUM(AF$21:AF515)+AF$16&lt;0.000001,0,IF($C516&gt;='H-32A-WP06 - Debt Service'!AD$25,'H-32A-WP06 - Debt Service'!AC$28/12,0)),"-")</f>
        <v>0</v>
      </c>
    </row>
    <row r="517" spans="2:32">
      <c r="B517" s="351">
        <f t="shared" si="29"/>
        <v>2060</v>
      </c>
      <c r="C517" s="368">
        <f t="shared" si="31"/>
        <v>58562</v>
      </c>
      <c r="D517" s="368"/>
      <c r="E517" s="359">
        <f>IFERROR(IF(-SUM(E$33:E516)+E$16&lt;0.000001,0,IF($C517&gt;='H-32A-WP06 - Debt Service'!C$25,'H-32A-WP06 - Debt Service'!C$28/12,0)),"-")</f>
        <v>0</v>
      </c>
      <c r="F517" s="359">
        <f>IFERROR(IF(-SUM(F$33:F516)+F$16&lt;0.000001,0,IF($C517&gt;='H-32A-WP06 - Debt Service'!D$25,'H-32A-WP06 - Debt Service'!D$28/12,0)),"-")</f>
        <v>0</v>
      </c>
      <c r="G517" s="359">
        <f>IFERROR(IF(-SUM(G$33:G516)+G$16&lt;0.000001,0,IF($C517&gt;='H-32A-WP06 - Debt Service'!E$25,'H-32A-WP06 - Debt Service'!E$28/12,0)),"-")</f>
        <v>0</v>
      </c>
      <c r="H517" s="359">
        <f>IFERROR(IF(-SUM(H$21:H516)+H$16&lt;0.000001,0,IF($C517&gt;='H-32A-WP06 - Debt Service'!F$25,'H-32A-WP06 - Debt Service'!F$28/12,0)),"-")</f>
        <v>0</v>
      </c>
      <c r="I517" s="359">
        <f>IFERROR(IF(-SUM(I$21:I516)+I$16&lt;0.000001,0,IF($C517&gt;='H-32A-WP06 - Debt Service'!G$25,'H-32A-WP06 - Debt Service'!G$28/12,0)),"-")</f>
        <v>0</v>
      </c>
      <c r="J517" s="359">
        <f>IFERROR(IF(-SUM(J$21:J516)+J$16&lt;0.000001,0,IF($C517&gt;='H-32A-WP06 - Debt Service'!H$25,'H-32A-WP06 - Debt Service'!H$28/12,0)),"-")</f>
        <v>0</v>
      </c>
      <c r="K517" s="359">
        <f>IFERROR(IF(-SUM(K$21:K516)+K$16&lt;0.000001,0,IF($C517&gt;='H-32A-WP06 - Debt Service'!I$25,'H-32A-WP06 - Debt Service'!I$28/12,0)),"-")</f>
        <v>0</v>
      </c>
      <c r="L517" s="359">
        <f>IFERROR(IF(-SUM(L$21:L516)+L$16&lt;0.000001,0,IF($C517&gt;='H-32A-WP06 - Debt Service'!J$25,'H-32A-WP06 - Debt Service'!J$28/12,0)),"-")</f>
        <v>0</v>
      </c>
      <c r="M517" s="359">
        <f>IFERROR(IF(-SUM(M$21:M516)+M$16&lt;0.000001,0,IF($C517&gt;='H-32A-WP06 - Debt Service'!K$25,'H-32A-WP06 - Debt Service'!K$28/12,0)),"-")</f>
        <v>0</v>
      </c>
      <c r="N517" s="359">
        <f>IFERROR(IF(-SUM(N$21:N516)+N$16&lt;0.000001,0,IF($C517&gt;='H-32A-WP06 - Debt Service'!L$25,'H-32A-WP06 - Debt Service'!L$28/12,0)),"-")</f>
        <v>0</v>
      </c>
      <c r="O517" s="359">
        <f>IFERROR(IF(-SUM(O$21:O516)+O$16&lt;0.000001,0,IF($C517&gt;='H-32A-WP06 - Debt Service'!M$25,'H-32A-WP06 - Debt Service'!M$28/12,0)),"-")</f>
        <v>0</v>
      </c>
      <c r="P517" s="359">
        <f>IFERROR(IF(-SUM(P$21:P516)+P$16&lt;0.000001,0,IF($C517&gt;='H-32A-WP06 - Debt Service'!N$25,'H-32A-WP06 - Debt Service'!N$28/12,0)),"-")</f>
        <v>0</v>
      </c>
      <c r="Q517" s="449"/>
      <c r="R517" s="351">
        <f t="shared" si="30"/>
        <v>2060</v>
      </c>
      <c r="S517" s="368">
        <f t="shared" si="32"/>
        <v>58562</v>
      </c>
      <c r="T517" s="368"/>
      <c r="U517" s="359">
        <f>IFERROR(IF(-SUM(U$33:U516)+U$16&lt;0.000001,0,IF($C517&gt;='H-32A-WP06 - Debt Service'!R$25,'H-32A-WP06 - Debt Service'!R$28/12,0)),"-")</f>
        <v>0</v>
      </c>
      <c r="V517" s="359">
        <f>IFERROR(IF(-SUM(V$21:V516)+V$16&lt;0.000001,0,IF($C517&gt;='H-32A-WP06 - Debt Service'!S$25,'H-32A-WP06 - Debt Service'!S$28/12,0)),"-")</f>
        <v>0</v>
      </c>
      <c r="W517" s="359">
        <f>IFERROR(IF(-SUM(W$21:W516)+W$16&lt;0.000001,0,IF($C517&gt;='H-32A-WP06 - Debt Service'!T$25,'H-32A-WP06 - Debt Service'!T$28/12,0)),"-")</f>
        <v>0</v>
      </c>
      <c r="X517" s="359">
        <f>IFERROR(IF(-SUM(X$21:X516)+X$16&lt;0.000001,0,IF($C517&gt;='H-32A-WP06 - Debt Service'!U$25,'H-32A-WP06 - Debt Service'!U$28/12,0)),"-")</f>
        <v>0</v>
      </c>
      <c r="Y517" s="359">
        <f>IFERROR(IF(-SUM(Y$21:Y516)+Y$16&lt;0.000001,0,IF($C517&gt;='H-32A-WP06 - Debt Service'!W$25,'H-32A-WP06 - Debt Service'!V$28/12,0)),"-")</f>
        <v>0</v>
      </c>
      <c r="Z517" s="359">
        <f>IFERROR(IF(-SUM(Z$21:Z516)+Z$16&lt;0.000001,0,IF($C517&gt;='H-32A-WP06 - Debt Service'!W$25,'H-32A-WP06 - Debt Service'!W$28/12,0)),"-")</f>
        <v>0</v>
      </c>
      <c r="AA517" s="359">
        <f>IFERROR(IF(-SUM(AA$21:AA516)+AA$16&lt;0.000001,0,IF($C517&gt;='H-32A-WP06 - Debt Service'!Y$25,'H-32A-WP06 - Debt Service'!X$28/12,0)),"-")</f>
        <v>0</v>
      </c>
      <c r="AB517" s="359">
        <f>IFERROR(IF(-SUM(AB$21:AB516)+AB$16&lt;0.000001,0,IF($C517&gt;='H-32A-WP06 - Debt Service'!Y$25,'H-32A-WP06 - Debt Service'!Y$28/12,0)),"-")</f>
        <v>0</v>
      </c>
      <c r="AC517" s="359">
        <f>IFERROR(IF(-SUM(AC$21:AC516)+AC$16&lt;0.000001,0,IF($C517&gt;='H-32A-WP06 - Debt Service'!Z$25,'H-32A-WP06 - Debt Service'!Z$28/12,0)),"-")</f>
        <v>0</v>
      </c>
      <c r="AD517" s="359">
        <f>IFERROR(IF(-SUM(AD$21:AD516)+AD$16&lt;0.000001,0,IF($C517&gt;='H-32A-WP06 - Debt Service'!AB$25,'H-32A-WP06 - Debt Service'!AA$28/12,0)),"-")</f>
        <v>0</v>
      </c>
      <c r="AE517" s="359">
        <f>IFERROR(IF(-SUM(AE$21:AE516)+AE$16&lt;0.000001,0,IF($C517&gt;='H-32A-WP06 - Debt Service'!AC$25,'H-32A-WP06 - Debt Service'!AB$28/12,0)),"-")</f>
        <v>0</v>
      </c>
      <c r="AF517" s="359">
        <f>IFERROR(IF(-SUM(AF$21:AF516)+AF$16&lt;0.000001,0,IF($C517&gt;='H-32A-WP06 - Debt Service'!AD$25,'H-32A-WP06 - Debt Service'!AC$28/12,0)),"-")</f>
        <v>0</v>
      </c>
    </row>
    <row r="518" spans="2:32">
      <c r="B518" s="351">
        <f t="shared" si="29"/>
        <v>2060</v>
      </c>
      <c r="C518" s="368">
        <f t="shared" si="31"/>
        <v>58593</v>
      </c>
      <c r="D518" s="368"/>
      <c r="E518" s="359">
        <f>IFERROR(IF(-SUM(E$33:E517)+E$16&lt;0.000001,0,IF($C518&gt;='H-32A-WP06 - Debt Service'!C$25,'H-32A-WP06 - Debt Service'!C$28/12,0)),"-")</f>
        <v>0</v>
      </c>
      <c r="F518" s="359">
        <f>IFERROR(IF(-SUM(F$33:F517)+F$16&lt;0.000001,0,IF($C518&gt;='H-32A-WP06 - Debt Service'!D$25,'H-32A-WP06 - Debt Service'!D$28/12,0)),"-")</f>
        <v>0</v>
      </c>
      <c r="G518" s="359">
        <f>IFERROR(IF(-SUM(G$33:G517)+G$16&lt;0.000001,0,IF($C518&gt;='H-32A-WP06 - Debt Service'!E$25,'H-32A-WP06 - Debt Service'!E$28/12,0)),"-")</f>
        <v>0</v>
      </c>
      <c r="H518" s="359">
        <f>IFERROR(IF(-SUM(H$21:H517)+H$16&lt;0.000001,0,IF($C518&gt;='H-32A-WP06 - Debt Service'!F$25,'H-32A-WP06 - Debt Service'!F$28/12,0)),"-")</f>
        <v>0</v>
      </c>
      <c r="I518" s="359">
        <f>IFERROR(IF(-SUM(I$21:I517)+I$16&lt;0.000001,0,IF($C518&gt;='H-32A-WP06 - Debt Service'!G$25,'H-32A-WP06 - Debt Service'!G$28/12,0)),"-")</f>
        <v>0</v>
      </c>
      <c r="J518" s="359">
        <f>IFERROR(IF(-SUM(J$21:J517)+J$16&lt;0.000001,0,IF($C518&gt;='H-32A-WP06 - Debt Service'!H$25,'H-32A-WP06 - Debt Service'!H$28/12,0)),"-")</f>
        <v>0</v>
      </c>
      <c r="K518" s="359">
        <f>IFERROR(IF(-SUM(K$21:K517)+K$16&lt;0.000001,0,IF($C518&gt;='H-32A-WP06 - Debt Service'!I$25,'H-32A-WP06 - Debt Service'!I$28/12,0)),"-")</f>
        <v>0</v>
      </c>
      <c r="L518" s="359">
        <f>IFERROR(IF(-SUM(L$21:L517)+L$16&lt;0.000001,0,IF($C518&gt;='H-32A-WP06 - Debt Service'!J$25,'H-32A-WP06 - Debt Service'!J$28/12,0)),"-")</f>
        <v>0</v>
      </c>
      <c r="M518" s="359">
        <f>IFERROR(IF(-SUM(M$21:M517)+M$16&lt;0.000001,0,IF($C518&gt;='H-32A-WP06 - Debt Service'!K$25,'H-32A-WP06 - Debt Service'!K$28/12,0)),"-")</f>
        <v>0</v>
      </c>
      <c r="N518" s="359">
        <f>IFERROR(IF(-SUM(N$21:N517)+N$16&lt;0.000001,0,IF($C518&gt;='H-32A-WP06 - Debt Service'!L$25,'H-32A-WP06 - Debt Service'!L$28/12,0)),"-")</f>
        <v>0</v>
      </c>
      <c r="O518" s="359">
        <f>IFERROR(IF(-SUM(O$21:O517)+O$16&lt;0.000001,0,IF($C518&gt;='H-32A-WP06 - Debt Service'!M$25,'H-32A-WP06 - Debt Service'!M$28/12,0)),"-")</f>
        <v>0</v>
      </c>
      <c r="P518" s="359">
        <f>IFERROR(IF(-SUM(P$21:P517)+P$16&lt;0.000001,0,IF($C518&gt;='H-32A-WP06 - Debt Service'!N$25,'H-32A-WP06 - Debt Service'!N$28/12,0)),"-")</f>
        <v>0</v>
      </c>
      <c r="Q518" s="449"/>
      <c r="R518" s="351">
        <f t="shared" si="30"/>
        <v>2060</v>
      </c>
      <c r="S518" s="368">
        <f t="shared" si="32"/>
        <v>58593</v>
      </c>
      <c r="T518" s="368"/>
      <c r="U518" s="359">
        <f>IFERROR(IF(-SUM(U$33:U517)+U$16&lt;0.000001,0,IF($C518&gt;='H-32A-WP06 - Debt Service'!R$25,'H-32A-WP06 - Debt Service'!R$28/12,0)),"-")</f>
        <v>0</v>
      </c>
      <c r="V518" s="359">
        <f>IFERROR(IF(-SUM(V$21:V517)+V$16&lt;0.000001,0,IF($C518&gt;='H-32A-WP06 - Debt Service'!S$25,'H-32A-WP06 - Debt Service'!S$28/12,0)),"-")</f>
        <v>0</v>
      </c>
      <c r="W518" s="359">
        <f>IFERROR(IF(-SUM(W$21:W517)+W$16&lt;0.000001,0,IF($C518&gt;='H-32A-WP06 - Debt Service'!T$25,'H-32A-WP06 - Debt Service'!T$28/12,0)),"-")</f>
        <v>0</v>
      </c>
      <c r="X518" s="359">
        <f>IFERROR(IF(-SUM(X$21:X517)+X$16&lt;0.000001,0,IF($C518&gt;='H-32A-WP06 - Debt Service'!U$25,'H-32A-WP06 - Debt Service'!U$28/12,0)),"-")</f>
        <v>0</v>
      </c>
      <c r="Y518" s="359">
        <f>IFERROR(IF(-SUM(Y$21:Y517)+Y$16&lt;0.000001,0,IF($C518&gt;='H-32A-WP06 - Debt Service'!W$25,'H-32A-WP06 - Debt Service'!V$28/12,0)),"-")</f>
        <v>0</v>
      </c>
      <c r="Z518" s="359">
        <f>IFERROR(IF(-SUM(Z$21:Z517)+Z$16&lt;0.000001,0,IF($C518&gt;='H-32A-WP06 - Debt Service'!W$25,'H-32A-WP06 - Debt Service'!W$28/12,0)),"-")</f>
        <v>0</v>
      </c>
      <c r="AA518" s="359">
        <f>IFERROR(IF(-SUM(AA$21:AA517)+AA$16&lt;0.000001,0,IF($C518&gt;='H-32A-WP06 - Debt Service'!Y$25,'H-32A-WP06 - Debt Service'!X$28/12,0)),"-")</f>
        <v>0</v>
      </c>
      <c r="AB518" s="359">
        <f>IFERROR(IF(-SUM(AB$21:AB517)+AB$16&lt;0.000001,0,IF($C518&gt;='H-32A-WP06 - Debt Service'!Y$25,'H-32A-WP06 - Debt Service'!Y$28/12,0)),"-")</f>
        <v>0</v>
      </c>
      <c r="AC518" s="359">
        <f>IFERROR(IF(-SUM(AC$21:AC517)+AC$16&lt;0.000001,0,IF($C518&gt;='H-32A-WP06 - Debt Service'!Z$25,'H-32A-WP06 - Debt Service'!Z$28/12,0)),"-")</f>
        <v>0</v>
      </c>
      <c r="AD518" s="359">
        <f>IFERROR(IF(-SUM(AD$21:AD517)+AD$16&lt;0.000001,0,IF($C518&gt;='H-32A-WP06 - Debt Service'!AB$25,'H-32A-WP06 - Debt Service'!AA$28/12,0)),"-")</f>
        <v>0</v>
      </c>
      <c r="AE518" s="359">
        <f>IFERROR(IF(-SUM(AE$21:AE517)+AE$16&lt;0.000001,0,IF($C518&gt;='H-32A-WP06 - Debt Service'!AC$25,'H-32A-WP06 - Debt Service'!AB$28/12,0)),"-")</f>
        <v>0</v>
      </c>
      <c r="AF518" s="359">
        <f>IFERROR(IF(-SUM(AF$21:AF517)+AF$16&lt;0.000001,0,IF($C518&gt;='H-32A-WP06 - Debt Service'!AD$25,'H-32A-WP06 - Debt Service'!AC$28/12,0)),"-")</f>
        <v>0</v>
      </c>
    </row>
    <row r="519" spans="2:32">
      <c r="B519" s="351">
        <f t="shared" si="29"/>
        <v>2060</v>
      </c>
      <c r="C519" s="368">
        <f t="shared" si="31"/>
        <v>58623</v>
      </c>
      <c r="D519" s="368"/>
      <c r="E519" s="359">
        <f>IFERROR(IF(-SUM(E$33:E518)+E$16&lt;0.000001,0,IF($C519&gt;='H-32A-WP06 - Debt Service'!C$25,'H-32A-WP06 - Debt Service'!C$28/12,0)),"-")</f>
        <v>0</v>
      </c>
      <c r="F519" s="359">
        <f>IFERROR(IF(-SUM(F$33:F518)+F$16&lt;0.000001,0,IF($C519&gt;='H-32A-WP06 - Debt Service'!D$25,'H-32A-WP06 - Debt Service'!D$28/12,0)),"-")</f>
        <v>0</v>
      </c>
      <c r="G519" s="359">
        <f>IFERROR(IF(-SUM(G$33:G518)+G$16&lt;0.000001,0,IF($C519&gt;='H-32A-WP06 - Debt Service'!E$25,'H-32A-WP06 - Debt Service'!E$28/12,0)),"-")</f>
        <v>0</v>
      </c>
      <c r="H519" s="359">
        <f>IFERROR(IF(-SUM(H$21:H518)+H$16&lt;0.000001,0,IF($C519&gt;='H-32A-WP06 - Debt Service'!F$25,'H-32A-WP06 - Debt Service'!F$28/12,0)),"-")</f>
        <v>0</v>
      </c>
      <c r="I519" s="359">
        <f>IFERROR(IF(-SUM(I$21:I518)+I$16&lt;0.000001,0,IF($C519&gt;='H-32A-WP06 - Debt Service'!G$25,'H-32A-WP06 - Debt Service'!G$28/12,0)),"-")</f>
        <v>0</v>
      </c>
      <c r="J519" s="359">
        <f>IFERROR(IF(-SUM(J$21:J518)+J$16&lt;0.000001,0,IF($C519&gt;='H-32A-WP06 - Debt Service'!H$25,'H-32A-WP06 - Debt Service'!H$28/12,0)),"-")</f>
        <v>0</v>
      </c>
      <c r="K519" s="359">
        <f>IFERROR(IF(-SUM(K$21:K518)+K$16&lt;0.000001,0,IF($C519&gt;='H-32A-WP06 - Debt Service'!I$25,'H-32A-WP06 - Debt Service'!I$28/12,0)),"-")</f>
        <v>0</v>
      </c>
      <c r="L519" s="359">
        <f>IFERROR(IF(-SUM(L$21:L518)+L$16&lt;0.000001,0,IF($C519&gt;='H-32A-WP06 - Debt Service'!J$25,'H-32A-WP06 - Debt Service'!J$28/12,0)),"-")</f>
        <v>0</v>
      </c>
      <c r="M519" s="359">
        <f>IFERROR(IF(-SUM(M$21:M518)+M$16&lt;0.000001,0,IF($C519&gt;='H-32A-WP06 - Debt Service'!K$25,'H-32A-WP06 - Debt Service'!K$28/12,0)),"-")</f>
        <v>0</v>
      </c>
      <c r="N519" s="359">
        <f>IFERROR(IF(-SUM(N$21:N518)+N$16&lt;0.000001,0,IF($C519&gt;='H-32A-WP06 - Debt Service'!L$25,'H-32A-WP06 - Debt Service'!L$28/12,0)),"-")</f>
        <v>0</v>
      </c>
      <c r="O519" s="359">
        <f>IFERROR(IF(-SUM(O$21:O518)+O$16&lt;0.000001,0,IF($C519&gt;='H-32A-WP06 - Debt Service'!M$25,'H-32A-WP06 - Debt Service'!M$28/12,0)),"-")</f>
        <v>0</v>
      </c>
      <c r="P519" s="359">
        <f>IFERROR(IF(-SUM(P$21:P518)+P$16&lt;0.000001,0,IF($C519&gt;='H-32A-WP06 - Debt Service'!N$25,'H-32A-WP06 - Debt Service'!N$28/12,0)),"-")</f>
        <v>0</v>
      </c>
      <c r="Q519" s="449"/>
      <c r="R519" s="351">
        <f t="shared" si="30"/>
        <v>2060</v>
      </c>
      <c r="S519" s="368">
        <f t="shared" si="32"/>
        <v>58623</v>
      </c>
      <c r="T519" s="368"/>
      <c r="U519" s="359">
        <f>IFERROR(IF(-SUM(U$33:U518)+U$16&lt;0.000001,0,IF($C519&gt;='H-32A-WP06 - Debt Service'!R$25,'H-32A-WP06 - Debt Service'!R$28/12,0)),"-")</f>
        <v>0</v>
      </c>
      <c r="V519" s="359">
        <f>IFERROR(IF(-SUM(V$21:V518)+V$16&lt;0.000001,0,IF($C519&gt;='H-32A-WP06 - Debt Service'!S$25,'H-32A-WP06 - Debt Service'!S$28/12,0)),"-")</f>
        <v>0</v>
      </c>
      <c r="W519" s="359">
        <f>IFERROR(IF(-SUM(W$21:W518)+W$16&lt;0.000001,0,IF($C519&gt;='H-32A-WP06 - Debt Service'!T$25,'H-32A-WP06 - Debt Service'!T$28/12,0)),"-")</f>
        <v>0</v>
      </c>
      <c r="X519" s="359">
        <f>IFERROR(IF(-SUM(X$21:X518)+X$16&lt;0.000001,0,IF($C519&gt;='H-32A-WP06 - Debt Service'!U$25,'H-32A-WP06 - Debt Service'!U$28/12,0)),"-")</f>
        <v>0</v>
      </c>
      <c r="Y519" s="359">
        <f>IFERROR(IF(-SUM(Y$21:Y518)+Y$16&lt;0.000001,0,IF($C519&gt;='H-32A-WP06 - Debt Service'!W$25,'H-32A-WP06 - Debt Service'!V$28/12,0)),"-")</f>
        <v>0</v>
      </c>
      <c r="Z519" s="359">
        <f>IFERROR(IF(-SUM(Z$21:Z518)+Z$16&lt;0.000001,0,IF($C519&gt;='H-32A-WP06 - Debt Service'!W$25,'H-32A-WP06 - Debt Service'!W$28/12,0)),"-")</f>
        <v>0</v>
      </c>
      <c r="AA519" s="359">
        <f>IFERROR(IF(-SUM(AA$21:AA518)+AA$16&lt;0.000001,0,IF($C519&gt;='H-32A-WP06 - Debt Service'!Y$25,'H-32A-WP06 - Debt Service'!X$28/12,0)),"-")</f>
        <v>0</v>
      </c>
      <c r="AB519" s="359">
        <f>IFERROR(IF(-SUM(AB$21:AB518)+AB$16&lt;0.000001,0,IF($C519&gt;='H-32A-WP06 - Debt Service'!Y$25,'H-32A-WP06 - Debt Service'!Y$28/12,0)),"-")</f>
        <v>0</v>
      </c>
      <c r="AC519" s="359">
        <f>IFERROR(IF(-SUM(AC$21:AC518)+AC$16&lt;0.000001,0,IF($C519&gt;='H-32A-WP06 - Debt Service'!Z$25,'H-32A-WP06 - Debt Service'!Z$28/12,0)),"-")</f>
        <v>0</v>
      </c>
      <c r="AD519" s="359">
        <f>IFERROR(IF(-SUM(AD$21:AD518)+AD$16&lt;0.000001,0,IF($C519&gt;='H-32A-WP06 - Debt Service'!AB$25,'H-32A-WP06 - Debt Service'!AA$28/12,0)),"-")</f>
        <v>0</v>
      </c>
      <c r="AE519" s="359">
        <f>IFERROR(IF(-SUM(AE$21:AE518)+AE$16&lt;0.000001,0,IF($C519&gt;='H-32A-WP06 - Debt Service'!AC$25,'H-32A-WP06 - Debt Service'!AB$28/12,0)),"-")</f>
        <v>0</v>
      </c>
      <c r="AF519" s="359">
        <f>IFERROR(IF(-SUM(AF$21:AF518)+AF$16&lt;0.000001,0,IF($C519&gt;='H-32A-WP06 - Debt Service'!AD$25,'H-32A-WP06 - Debt Service'!AC$28/12,0)),"-")</f>
        <v>0</v>
      </c>
    </row>
    <row r="520" spans="2:32">
      <c r="B520" s="351">
        <f t="shared" si="29"/>
        <v>2060</v>
      </c>
      <c r="C520" s="368">
        <f t="shared" si="31"/>
        <v>58654</v>
      </c>
      <c r="D520" s="368"/>
      <c r="E520" s="359">
        <f>IFERROR(IF(-SUM(E$33:E519)+E$16&lt;0.000001,0,IF($C520&gt;='H-32A-WP06 - Debt Service'!C$25,'H-32A-WP06 - Debt Service'!C$28/12,0)),"-")</f>
        <v>0</v>
      </c>
      <c r="F520" s="359">
        <f>IFERROR(IF(-SUM(F$33:F519)+F$16&lt;0.000001,0,IF($C520&gt;='H-32A-WP06 - Debt Service'!D$25,'H-32A-WP06 - Debt Service'!D$28/12,0)),"-")</f>
        <v>0</v>
      </c>
      <c r="G520" s="359">
        <f>IFERROR(IF(-SUM(G$33:G519)+G$16&lt;0.000001,0,IF($C520&gt;='H-32A-WP06 - Debt Service'!E$25,'H-32A-WP06 - Debt Service'!E$28/12,0)),"-")</f>
        <v>0</v>
      </c>
      <c r="H520" s="359">
        <f>IFERROR(IF(-SUM(H$21:H519)+H$16&lt;0.000001,0,IF($C520&gt;='H-32A-WP06 - Debt Service'!F$25,'H-32A-WP06 - Debt Service'!F$28/12,0)),"-")</f>
        <v>0</v>
      </c>
      <c r="I520" s="359">
        <f>IFERROR(IF(-SUM(I$21:I519)+I$16&lt;0.000001,0,IF($C520&gt;='H-32A-WP06 - Debt Service'!G$25,'H-32A-WP06 - Debt Service'!G$28/12,0)),"-")</f>
        <v>0</v>
      </c>
      <c r="J520" s="359">
        <f>IFERROR(IF(-SUM(J$21:J519)+J$16&lt;0.000001,0,IF($C520&gt;='H-32A-WP06 - Debt Service'!H$25,'H-32A-WP06 - Debt Service'!H$28/12,0)),"-")</f>
        <v>0</v>
      </c>
      <c r="K520" s="359">
        <f>IFERROR(IF(-SUM(K$21:K519)+K$16&lt;0.000001,0,IF($C520&gt;='H-32A-WP06 - Debt Service'!I$25,'H-32A-WP06 - Debt Service'!I$28/12,0)),"-")</f>
        <v>0</v>
      </c>
      <c r="L520" s="359">
        <f>IFERROR(IF(-SUM(L$21:L519)+L$16&lt;0.000001,0,IF($C520&gt;='H-32A-WP06 - Debt Service'!J$25,'H-32A-WP06 - Debt Service'!J$28/12,0)),"-")</f>
        <v>0</v>
      </c>
      <c r="M520" s="359">
        <f>IFERROR(IF(-SUM(M$21:M519)+M$16&lt;0.000001,0,IF($C520&gt;='H-32A-WP06 - Debt Service'!K$25,'H-32A-WP06 - Debt Service'!K$28/12,0)),"-")</f>
        <v>0</v>
      </c>
      <c r="N520" s="359">
        <f>IFERROR(IF(-SUM(N$21:N519)+N$16&lt;0.000001,0,IF($C520&gt;='H-32A-WP06 - Debt Service'!L$25,'H-32A-WP06 - Debt Service'!L$28/12,0)),"-")</f>
        <v>0</v>
      </c>
      <c r="O520" s="359">
        <f>IFERROR(IF(-SUM(O$21:O519)+O$16&lt;0.000001,0,IF($C520&gt;='H-32A-WP06 - Debt Service'!M$25,'H-32A-WP06 - Debt Service'!M$28/12,0)),"-")</f>
        <v>0</v>
      </c>
      <c r="P520" s="359">
        <f>IFERROR(IF(-SUM(P$21:P519)+P$16&lt;0.000001,0,IF($C520&gt;='H-32A-WP06 - Debt Service'!N$25,'H-32A-WP06 - Debt Service'!N$28/12,0)),"-")</f>
        <v>0</v>
      </c>
      <c r="Q520" s="449"/>
      <c r="R520" s="351">
        <f t="shared" si="30"/>
        <v>2060</v>
      </c>
      <c r="S520" s="368">
        <f t="shared" si="32"/>
        <v>58654</v>
      </c>
      <c r="T520" s="368"/>
      <c r="U520" s="359">
        <f>IFERROR(IF(-SUM(U$33:U519)+U$16&lt;0.000001,0,IF($C520&gt;='H-32A-WP06 - Debt Service'!R$25,'H-32A-WP06 - Debt Service'!R$28/12,0)),"-")</f>
        <v>0</v>
      </c>
      <c r="V520" s="359">
        <f>IFERROR(IF(-SUM(V$21:V519)+V$16&lt;0.000001,0,IF($C520&gt;='H-32A-WP06 - Debt Service'!S$25,'H-32A-WP06 - Debt Service'!S$28/12,0)),"-")</f>
        <v>0</v>
      </c>
      <c r="W520" s="359">
        <f>IFERROR(IF(-SUM(W$21:W519)+W$16&lt;0.000001,0,IF($C520&gt;='H-32A-WP06 - Debt Service'!T$25,'H-32A-WP06 - Debt Service'!T$28/12,0)),"-")</f>
        <v>0</v>
      </c>
      <c r="X520" s="359">
        <f>IFERROR(IF(-SUM(X$21:X519)+X$16&lt;0.000001,0,IF($C520&gt;='H-32A-WP06 - Debt Service'!U$25,'H-32A-WP06 - Debt Service'!U$28/12,0)),"-")</f>
        <v>0</v>
      </c>
      <c r="Y520" s="359">
        <f>IFERROR(IF(-SUM(Y$21:Y519)+Y$16&lt;0.000001,0,IF($C520&gt;='H-32A-WP06 - Debt Service'!W$25,'H-32A-WP06 - Debt Service'!V$28/12,0)),"-")</f>
        <v>0</v>
      </c>
      <c r="Z520" s="359">
        <f>IFERROR(IF(-SUM(Z$21:Z519)+Z$16&lt;0.000001,0,IF($C520&gt;='H-32A-WP06 - Debt Service'!W$25,'H-32A-WP06 - Debt Service'!W$28/12,0)),"-")</f>
        <v>0</v>
      </c>
      <c r="AA520" s="359">
        <f>IFERROR(IF(-SUM(AA$21:AA519)+AA$16&lt;0.000001,0,IF($C520&gt;='H-32A-WP06 - Debt Service'!Y$25,'H-32A-WP06 - Debt Service'!X$28/12,0)),"-")</f>
        <v>0</v>
      </c>
      <c r="AB520" s="359">
        <f>IFERROR(IF(-SUM(AB$21:AB519)+AB$16&lt;0.000001,0,IF($C520&gt;='H-32A-WP06 - Debt Service'!Y$25,'H-32A-WP06 - Debt Service'!Y$28/12,0)),"-")</f>
        <v>0</v>
      </c>
      <c r="AC520" s="359">
        <f>IFERROR(IF(-SUM(AC$21:AC519)+AC$16&lt;0.000001,0,IF($C520&gt;='H-32A-WP06 - Debt Service'!Z$25,'H-32A-WP06 - Debt Service'!Z$28/12,0)),"-")</f>
        <v>0</v>
      </c>
      <c r="AD520" s="359">
        <f>IFERROR(IF(-SUM(AD$21:AD519)+AD$16&lt;0.000001,0,IF($C520&gt;='H-32A-WP06 - Debt Service'!AB$25,'H-32A-WP06 - Debt Service'!AA$28/12,0)),"-")</f>
        <v>0</v>
      </c>
      <c r="AE520" s="359">
        <f>IFERROR(IF(-SUM(AE$21:AE519)+AE$16&lt;0.000001,0,IF($C520&gt;='H-32A-WP06 - Debt Service'!AC$25,'H-32A-WP06 - Debt Service'!AB$28/12,0)),"-")</f>
        <v>0</v>
      </c>
      <c r="AF520" s="359">
        <f>IFERROR(IF(-SUM(AF$21:AF519)+AF$16&lt;0.000001,0,IF($C520&gt;='H-32A-WP06 - Debt Service'!AD$25,'H-32A-WP06 - Debt Service'!AC$28/12,0)),"-")</f>
        <v>0</v>
      </c>
    </row>
    <row r="521" spans="2:32">
      <c r="B521" s="351">
        <f t="shared" si="29"/>
        <v>2060</v>
      </c>
      <c r="C521" s="368">
        <f t="shared" si="31"/>
        <v>58685</v>
      </c>
      <c r="D521" s="368"/>
      <c r="E521" s="359">
        <f>IFERROR(IF(-SUM(E$33:E520)+E$16&lt;0.000001,0,IF($C521&gt;='H-32A-WP06 - Debt Service'!C$25,'H-32A-WP06 - Debt Service'!C$28/12,0)),"-")</f>
        <v>0</v>
      </c>
      <c r="F521" s="359">
        <f>IFERROR(IF(-SUM(F$33:F520)+F$16&lt;0.000001,0,IF($C521&gt;='H-32A-WP06 - Debt Service'!D$25,'H-32A-WP06 - Debt Service'!D$28/12,0)),"-")</f>
        <v>0</v>
      </c>
      <c r="G521" s="359">
        <f>IFERROR(IF(-SUM(G$33:G520)+G$16&lt;0.000001,0,IF($C521&gt;='H-32A-WP06 - Debt Service'!E$25,'H-32A-WP06 - Debt Service'!E$28/12,0)),"-")</f>
        <v>0</v>
      </c>
      <c r="H521" s="359">
        <f>IFERROR(IF(-SUM(H$21:H520)+H$16&lt;0.000001,0,IF($C521&gt;='H-32A-WP06 - Debt Service'!F$25,'H-32A-WP06 - Debt Service'!F$28/12,0)),"-")</f>
        <v>0</v>
      </c>
      <c r="I521" s="359">
        <f>IFERROR(IF(-SUM(I$21:I520)+I$16&lt;0.000001,0,IF($C521&gt;='H-32A-WP06 - Debt Service'!G$25,'H-32A-WP06 - Debt Service'!G$28/12,0)),"-")</f>
        <v>0</v>
      </c>
      <c r="J521" s="359">
        <f>IFERROR(IF(-SUM(J$21:J520)+J$16&lt;0.000001,0,IF($C521&gt;='H-32A-WP06 - Debt Service'!H$25,'H-32A-WP06 - Debt Service'!H$28/12,0)),"-")</f>
        <v>0</v>
      </c>
      <c r="K521" s="359">
        <f>IFERROR(IF(-SUM(K$21:K520)+K$16&lt;0.000001,0,IF($C521&gt;='H-32A-WP06 - Debt Service'!I$25,'H-32A-WP06 - Debt Service'!I$28/12,0)),"-")</f>
        <v>0</v>
      </c>
      <c r="L521" s="359">
        <f>IFERROR(IF(-SUM(L$21:L520)+L$16&lt;0.000001,0,IF($C521&gt;='H-32A-WP06 - Debt Service'!J$25,'H-32A-WP06 - Debt Service'!J$28/12,0)),"-")</f>
        <v>0</v>
      </c>
      <c r="M521" s="359">
        <f>IFERROR(IF(-SUM(M$21:M520)+M$16&lt;0.000001,0,IF($C521&gt;='H-32A-WP06 - Debt Service'!K$25,'H-32A-WP06 - Debt Service'!K$28/12,0)),"-")</f>
        <v>0</v>
      </c>
      <c r="N521" s="359">
        <f>IFERROR(IF(-SUM(N$21:N520)+N$16&lt;0.000001,0,IF($C521&gt;='H-32A-WP06 - Debt Service'!L$25,'H-32A-WP06 - Debt Service'!L$28/12,0)),"-")</f>
        <v>0</v>
      </c>
      <c r="O521" s="359">
        <f>IFERROR(IF(-SUM(O$21:O520)+O$16&lt;0.000001,0,IF($C521&gt;='H-32A-WP06 - Debt Service'!M$25,'H-32A-WP06 - Debt Service'!M$28/12,0)),"-")</f>
        <v>0</v>
      </c>
      <c r="P521" s="359">
        <f>IFERROR(IF(-SUM(P$21:P520)+P$16&lt;0.000001,0,IF($C521&gt;='H-32A-WP06 - Debt Service'!N$25,'H-32A-WP06 - Debt Service'!N$28/12,0)),"-")</f>
        <v>0</v>
      </c>
      <c r="Q521" s="449"/>
      <c r="R521" s="351">
        <f t="shared" si="30"/>
        <v>2060</v>
      </c>
      <c r="S521" s="368">
        <f t="shared" si="32"/>
        <v>58685</v>
      </c>
      <c r="T521" s="368"/>
      <c r="U521" s="359">
        <f>IFERROR(IF(-SUM(U$33:U520)+U$16&lt;0.000001,0,IF($C521&gt;='H-32A-WP06 - Debt Service'!R$25,'H-32A-WP06 - Debt Service'!R$28/12,0)),"-")</f>
        <v>0</v>
      </c>
      <c r="V521" s="359">
        <f>IFERROR(IF(-SUM(V$21:V520)+V$16&lt;0.000001,0,IF($C521&gt;='H-32A-WP06 - Debt Service'!S$25,'H-32A-WP06 - Debt Service'!S$28/12,0)),"-")</f>
        <v>0</v>
      </c>
      <c r="W521" s="359">
        <f>IFERROR(IF(-SUM(W$21:W520)+W$16&lt;0.000001,0,IF($C521&gt;='H-32A-WP06 - Debt Service'!T$25,'H-32A-WP06 - Debt Service'!T$28/12,0)),"-")</f>
        <v>0</v>
      </c>
      <c r="X521" s="359">
        <f>IFERROR(IF(-SUM(X$21:X520)+X$16&lt;0.000001,0,IF($C521&gt;='H-32A-WP06 - Debt Service'!U$25,'H-32A-WP06 - Debt Service'!U$28/12,0)),"-")</f>
        <v>0</v>
      </c>
      <c r="Y521" s="359">
        <f>IFERROR(IF(-SUM(Y$21:Y520)+Y$16&lt;0.000001,0,IF($C521&gt;='H-32A-WP06 - Debt Service'!W$25,'H-32A-WP06 - Debt Service'!V$28/12,0)),"-")</f>
        <v>0</v>
      </c>
      <c r="Z521" s="359">
        <f>IFERROR(IF(-SUM(Z$21:Z520)+Z$16&lt;0.000001,0,IF($C521&gt;='H-32A-WP06 - Debt Service'!W$25,'H-32A-WP06 - Debt Service'!W$28/12,0)),"-")</f>
        <v>0</v>
      </c>
      <c r="AA521" s="359">
        <f>IFERROR(IF(-SUM(AA$21:AA520)+AA$16&lt;0.000001,0,IF($C521&gt;='H-32A-WP06 - Debt Service'!Y$25,'H-32A-WP06 - Debt Service'!X$28/12,0)),"-")</f>
        <v>0</v>
      </c>
      <c r="AB521" s="359">
        <f>IFERROR(IF(-SUM(AB$21:AB520)+AB$16&lt;0.000001,0,IF($C521&gt;='H-32A-WP06 - Debt Service'!Y$25,'H-32A-WP06 - Debt Service'!Y$28/12,0)),"-")</f>
        <v>0</v>
      </c>
      <c r="AC521" s="359">
        <f>IFERROR(IF(-SUM(AC$21:AC520)+AC$16&lt;0.000001,0,IF($C521&gt;='H-32A-WP06 - Debt Service'!Z$25,'H-32A-WP06 - Debt Service'!Z$28/12,0)),"-")</f>
        <v>0</v>
      </c>
      <c r="AD521" s="359">
        <f>IFERROR(IF(-SUM(AD$21:AD520)+AD$16&lt;0.000001,0,IF($C521&gt;='H-32A-WP06 - Debt Service'!AB$25,'H-32A-WP06 - Debt Service'!AA$28/12,0)),"-")</f>
        <v>0</v>
      </c>
      <c r="AE521" s="359">
        <f>IFERROR(IF(-SUM(AE$21:AE520)+AE$16&lt;0.000001,0,IF($C521&gt;='H-32A-WP06 - Debt Service'!AC$25,'H-32A-WP06 - Debt Service'!AB$28/12,0)),"-")</f>
        <v>0</v>
      </c>
      <c r="AF521" s="359">
        <f>IFERROR(IF(-SUM(AF$21:AF520)+AF$16&lt;0.000001,0,IF($C521&gt;='H-32A-WP06 - Debt Service'!AD$25,'H-32A-WP06 - Debt Service'!AC$28/12,0)),"-")</f>
        <v>0</v>
      </c>
    </row>
    <row r="522" spans="2:32">
      <c r="B522" s="351">
        <f t="shared" si="29"/>
        <v>2060</v>
      </c>
      <c r="C522" s="368">
        <f t="shared" si="31"/>
        <v>58715</v>
      </c>
      <c r="D522" s="368"/>
      <c r="E522" s="359">
        <f>IFERROR(IF(-SUM(E$33:E521)+E$16&lt;0.000001,0,IF($C522&gt;='H-32A-WP06 - Debt Service'!C$25,'H-32A-WP06 - Debt Service'!C$28/12,0)),"-")</f>
        <v>0</v>
      </c>
      <c r="F522" s="359">
        <f>IFERROR(IF(-SUM(F$33:F521)+F$16&lt;0.000001,0,IF($C522&gt;='H-32A-WP06 - Debt Service'!D$25,'H-32A-WP06 - Debt Service'!D$28/12,0)),"-")</f>
        <v>0</v>
      </c>
      <c r="G522" s="359">
        <f>IFERROR(IF(-SUM(G$33:G521)+G$16&lt;0.000001,0,IF($C522&gt;='H-32A-WP06 - Debt Service'!E$25,'H-32A-WP06 - Debt Service'!E$28/12,0)),"-")</f>
        <v>0</v>
      </c>
      <c r="H522" s="359">
        <f>IFERROR(IF(-SUM(H$21:H521)+H$16&lt;0.000001,0,IF($C522&gt;='H-32A-WP06 - Debt Service'!F$25,'H-32A-WP06 - Debt Service'!F$28/12,0)),"-")</f>
        <v>0</v>
      </c>
      <c r="I522" s="359">
        <f>IFERROR(IF(-SUM(I$21:I521)+I$16&lt;0.000001,0,IF($C522&gt;='H-32A-WP06 - Debt Service'!G$25,'H-32A-WP06 - Debt Service'!G$28/12,0)),"-")</f>
        <v>0</v>
      </c>
      <c r="J522" s="359">
        <f>IFERROR(IF(-SUM(J$21:J521)+J$16&lt;0.000001,0,IF($C522&gt;='H-32A-WP06 - Debt Service'!H$25,'H-32A-WP06 - Debt Service'!H$28/12,0)),"-")</f>
        <v>0</v>
      </c>
      <c r="K522" s="359">
        <f>IFERROR(IF(-SUM(K$21:K521)+K$16&lt;0.000001,0,IF($C522&gt;='H-32A-WP06 - Debt Service'!I$25,'H-32A-WP06 - Debt Service'!I$28/12,0)),"-")</f>
        <v>0</v>
      </c>
      <c r="L522" s="359">
        <f>IFERROR(IF(-SUM(L$21:L521)+L$16&lt;0.000001,0,IF($C522&gt;='H-32A-WP06 - Debt Service'!J$25,'H-32A-WP06 - Debt Service'!J$28/12,0)),"-")</f>
        <v>0</v>
      </c>
      <c r="M522" s="359">
        <f>IFERROR(IF(-SUM(M$21:M521)+M$16&lt;0.000001,0,IF($C522&gt;='H-32A-WP06 - Debt Service'!K$25,'H-32A-WP06 - Debt Service'!K$28/12,0)),"-")</f>
        <v>0</v>
      </c>
      <c r="N522" s="359">
        <f>IFERROR(IF(-SUM(N$21:N521)+N$16&lt;0.000001,0,IF($C522&gt;='H-32A-WP06 - Debt Service'!L$25,'H-32A-WP06 - Debt Service'!L$28/12,0)),"-")</f>
        <v>0</v>
      </c>
      <c r="O522" s="359">
        <f>IFERROR(IF(-SUM(O$21:O521)+O$16&lt;0.000001,0,IF($C522&gt;='H-32A-WP06 - Debt Service'!M$25,'H-32A-WP06 - Debt Service'!M$28/12,0)),"-")</f>
        <v>0</v>
      </c>
      <c r="P522" s="359">
        <f>IFERROR(IF(-SUM(P$21:P521)+P$16&lt;0.000001,0,IF($C522&gt;='H-32A-WP06 - Debt Service'!N$25,'H-32A-WP06 - Debt Service'!N$28/12,0)),"-")</f>
        <v>0</v>
      </c>
      <c r="Q522" s="449"/>
      <c r="R522" s="351">
        <f t="shared" si="30"/>
        <v>2060</v>
      </c>
      <c r="S522" s="368">
        <f t="shared" si="32"/>
        <v>58715</v>
      </c>
      <c r="T522" s="368"/>
      <c r="U522" s="359">
        <f>IFERROR(IF(-SUM(U$33:U521)+U$16&lt;0.000001,0,IF($C522&gt;='H-32A-WP06 - Debt Service'!R$25,'H-32A-WP06 - Debt Service'!R$28/12,0)),"-")</f>
        <v>0</v>
      </c>
      <c r="V522" s="359">
        <f>IFERROR(IF(-SUM(V$21:V521)+V$16&lt;0.000001,0,IF($C522&gt;='H-32A-WP06 - Debt Service'!S$25,'H-32A-WP06 - Debt Service'!S$28/12,0)),"-")</f>
        <v>0</v>
      </c>
      <c r="W522" s="359">
        <f>IFERROR(IF(-SUM(W$21:W521)+W$16&lt;0.000001,0,IF($C522&gt;='H-32A-WP06 - Debt Service'!T$25,'H-32A-WP06 - Debt Service'!T$28/12,0)),"-")</f>
        <v>0</v>
      </c>
      <c r="X522" s="359">
        <f>IFERROR(IF(-SUM(X$21:X521)+X$16&lt;0.000001,0,IF($C522&gt;='H-32A-WP06 - Debt Service'!U$25,'H-32A-WP06 - Debt Service'!U$28/12,0)),"-")</f>
        <v>0</v>
      </c>
      <c r="Y522" s="359">
        <f>IFERROR(IF(-SUM(Y$21:Y521)+Y$16&lt;0.000001,0,IF($C522&gt;='H-32A-WP06 - Debt Service'!W$25,'H-32A-WP06 - Debt Service'!V$28/12,0)),"-")</f>
        <v>0</v>
      </c>
      <c r="Z522" s="359">
        <f>IFERROR(IF(-SUM(Z$21:Z521)+Z$16&lt;0.000001,0,IF($C522&gt;='H-32A-WP06 - Debt Service'!W$25,'H-32A-WP06 - Debt Service'!W$28/12,0)),"-")</f>
        <v>0</v>
      </c>
      <c r="AA522" s="359">
        <f>IFERROR(IF(-SUM(AA$21:AA521)+AA$16&lt;0.000001,0,IF($C522&gt;='H-32A-WP06 - Debt Service'!Y$25,'H-32A-WP06 - Debt Service'!X$28/12,0)),"-")</f>
        <v>0</v>
      </c>
      <c r="AB522" s="359">
        <f>IFERROR(IF(-SUM(AB$21:AB521)+AB$16&lt;0.000001,0,IF($C522&gt;='H-32A-WP06 - Debt Service'!Y$25,'H-32A-WP06 - Debt Service'!Y$28/12,0)),"-")</f>
        <v>0</v>
      </c>
      <c r="AC522" s="359">
        <f>IFERROR(IF(-SUM(AC$21:AC521)+AC$16&lt;0.000001,0,IF($C522&gt;='H-32A-WP06 - Debt Service'!Z$25,'H-32A-WP06 - Debt Service'!Z$28/12,0)),"-")</f>
        <v>0</v>
      </c>
      <c r="AD522" s="359">
        <f>IFERROR(IF(-SUM(AD$21:AD521)+AD$16&lt;0.000001,0,IF($C522&gt;='H-32A-WP06 - Debt Service'!AB$25,'H-32A-WP06 - Debt Service'!AA$28/12,0)),"-")</f>
        <v>0</v>
      </c>
      <c r="AE522" s="359">
        <f>IFERROR(IF(-SUM(AE$21:AE521)+AE$16&lt;0.000001,0,IF($C522&gt;='H-32A-WP06 - Debt Service'!AC$25,'H-32A-WP06 - Debt Service'!AB$28/12,0)),"-")</f>
        <v>0</v>
      </c>
      <c r="AF522" s="359">
        <f>IFERROR(IF(-SUM(AF$21:AF521)+AF$16&lt;0.000001,0,IF($C522&gt;='H-32A-WP06 - Debt Service'!AD$25,'H-32A-WP06 - Debt Service'!AC$28/12,0)),"-")</f>
        <v>0</v>
      </c>
    </row>
    <row r="523" spans="2:32">
      <c r="B523" s="351">
        <f t="shared" si="29"/>
        <v>2060</v>
      </c>
      <c r="C523" s="368">
        <f t="shared" si="31"/>
        <v>58746</v>
      </c>
      <c r="D523" s="368"/>
      <c r="E523" s="359">
        <f>IFERROR(IF(-SUM(E$33:E522)+E$16&lt;0.000001,0,IF($C523&gt;='H-32A-WP06 - Debt Service'!C$25,'H-32A-WP06 - Debt Service'!C$28/12,0)),"-")</f>
        <v>0</v>
      </c>
      <c r="F523" s="359">
        <f>IFERROR(IF(-SUM(F$33:F522)+F$16&lt;0.000001,0,IF($C523&gt;='H-32A-WP06 - Debt Service'!D$25,'H-32A-WP06 - Debt Service'!D$28/12,0)),"-")</f>
        <v>0</v>
      </c>
      <c r="G523" s="359">
        <f>IFERROR(IF(-SUM(G$33:G522)+G$16&lt;0.000001,0,IF($C523&gt;='H-32A-WP06 - Debt Service'!E$25,'H-32A-WP06 - Debt Service'!E$28/12,0)),"-")</f>
        <v>0</v>
      </c>
      <c r="H523" s="359">
        <f>IFERROR(IF(-SUM(H$21:H522)+H$16&lt;0.000001,0,IF($C523&gt;='H-32A-WP06 - Debt Service'!F$25,'H-32A-WP06 - Debt Service'!F$28/12,0)),"-")</f>
        <v>0</v>
      </c>
      <c r="I523" s="359">
        <f>IFERROR(IF(-SUM(I$21:I522)+I$16&lt;0.000001,0,IF($C523&gt;='H-32A-WP06 - Debt Service'!G$25,'H-32A-WP06 - Debt Service'!G$28/12,0)),"-")</f>
        <v>0</v>
      </c>
      <c r="J523" s="359">
        <f>IFERROR(IF(-SUM(J$21:J522)+J$16&lt;0.000001,0,IF($C523&gt;='H-32A-WP06 - Debt Service'!H$25,'H-32A-WP06 - Debt Service'!H$28/12,0)),"-")</f>
        <v>0</v>
      </c>
      <c r="K523" s="359">
        <f>IFERROR(IF(-SUM(K$21:K522)+K$16&lt;0.000001,0,IF($C523&gt;='H-32A-WP06 - Debt Service'!I$25,'H-32A-WP06 - Debt Service'!I$28/12,0)),"-")</f>
        <v>0</v>
      </c>
      <c r="L523" s="359">
        <f>IFERROR(IF(-SUM(L$21:L522)+L$16&lt;0.000001,0,IF($C523&gt;='H-32A-WP06 - Debt Service'!J$25,'H-32A-WP06 - Debt Service'!J$28/12,0)),"-")</f>
        <v>0</v>
      </c>
      <c r="M523" s="359">
        <f>IFERROR(IF(-SUM(M$21:M522)+M$16&lt;0.000001,0,IF($C523&gt;='H-32A-WP06 - Debt Service'!K$25,'H-32A-WP06 - Debt Service'!K$28/12,0)),"-")</f>
        <v>0</v>
      </c>
      <c r="N523" s="359">
        <f>IFERROR(IF(-SUM(N$21:N522)+N$16&lt;0.000001,0,IF($C523&gt;='H-32A-WP06 - Debt Service'!L$25,'H-32A-WP06 - Debt Service'!L$28/12,0)),"-")</f>
        <v>0</v>
      </c>
      <c r="O523" s="359">
        <f>IFERROR(IF(-SUM(O$21:O522)+O$16&lt;0.000001,0,IF($C523&gt;='H-32A-WP06 - Debt Service'!M$25,'H-32A-WP06 - Debt Service'!M$28/12,0)),"-")</f>
        <v>0</v>
      </c>
      <c r="P523" s="359">
        <f>IFERROR(IF(-SUM(P$21:P522)+P$16&lt;0.000001,0,IF($C523&gt;='H-32A-WP06 - Debt Service'!N$25,'H-32A-WP06 - Debt Service'!N$28/12,0)),"-")</f>
        <v>0</v>
      </c>
      <c r="Q523" s="449"/>
      <c r="R523" s="351">
        <f t="shared" si="30"/>
        <v>2060</v>
      </c>
      <c r="S523" s="368">
        <f t="shared" si="32"/>
        <v>58746</v>
      </c>
      <c r="T523" s="368"/>
      <c r="U523" s="359">
        <f>IFERROR(IF(-SUM(U$33:U522)+U$16&lt;0.000001,0,IF($C523&gt;='H-32A-WP06 - Debt Service'!R$25,'H-32A-WP06 - Debt Service'!R$28/12,0)),"-")</f>
        <v>0</v>
      </c>
      <c r="V523" s="359">
        <f>IFERROR(IF(-SUM(V$21:V522)+V$16&lt;0.000001,0,IF($C523&gt;='H-32A-WP06 - Debt Service'!S$25,'H-32A-WP06 - Debt Service'!S$28/12,0)),"-")</f>
        <v>0</v>
      </c>
      <c r="W523" s="359">
        <f>IFERROR(IF(-SUM(W$21:W522)+W$16&lt;0.000001,0,IF($C523&gt;='H-32A-WP06 - Debt Service'!T$25,'H-32A-WP06 - Debt Service'!T$28/12,0)),"-")</f>
        <v>0</v>
      </c>
      <c r="X523" s="359">
        <f>IFERROR(IF(-SUM(X$21:X522)+X$16&lt;0.000001,0,IF($C523&gt;='H-32A-WP06 - Debt Service'!U$25,'H-32A-WP06 - Debt Service'!U$28/12,0)),"-")</f>
        <v>0</v>
      </c>
      <c r="Y523" s="359">
        <f>IFERROR(IF(-SUM(Y$21:Y522)+Y$16&lt;0.000001,0,IF($C523&gt;='H-32A-WP06 - Debt Service'!W$25,'H-32A-WP06 - Debt Service'!V$28/12,0)),"-")</f>
        <v>0</v>
      </c>
      <c r="Z523" s="359">
        <f>IFERROR(IF(-SUM(Z$21:Z522)+Z$16&lt;0.000001,0,IF($C523&gt;='H-32A-WP06 - Debt Service'!W$25,'H-32A-WP06 - Debt Service'!W$28/12,0)),"-")</f>
        <v>0</v>
      </c>
      <c r="AA523" s="359">
        <f>IFERROR(IF(-SUM(AA$21:AA522)+AA$16&lt;0.000001,0,IF($C523&gt;='H-32A-WP06 - Debt Service'!Y$25,'H-32A-WP06 - Debt Service'!X$28/12,0)),"-")</f>
        <v>0</v>
      </c>
      <c r="AB523" s="359">
        <f>IFERROR(IF(-SUM(AB$21:AB522)+AB$16&lt;0.000001,0,IF($C523&gt;='H-32A-WP06 - Debt Service'!Y$25,'H-32A-WP06 - Debt Service'!Y$28/12,0)),"-")</f>
        <v>0</v>
      </c>
      <c r="AC523" s="359">
        <f>IFERROR(IF(-SUM(AC$21:AC522)+AC$16&lt;0.000001,0,IF($C523&gt;='H-32A-WP06 - Debt Service'!Z$25,'H-32A-WP06 - Debt Service'!Z$28/12,0)),"-")</f>
        <v>0</v>
      </c>
      <c r="AD523" s="359">
        <f>IFERROR(IF(-SUM(AD$21:AD522)+AD$16&lt;0.000001,0,IF($C523&gt;='H-32A-WP06 - Debt Service'!AB$25,'H-32A-WP06 - Debt Service'!AA$28/12,0)),"-")</f>
        <v>0</v>
      </c>
      <c r="AE523" s="359">
        <f>IFERROR(IF(-SUM(AE$21:AE522)+AE$16&lt;0.000001,0,IF($C523&gt;='H-32A-WP06 - Debt Service'!AC$25,'H-32A-WP06 - Debt Service'!AB$28/12,0)),"-")</f>
        <v>0</v>
      </c>
      <c r="AF523" s="359">
        <f>IFERROR(IF(-SUM(AF$21:AF522)+AF$16&lt;0.000001,0,IF($C523&gt;='H-32A-WP06 - Debt Service'!AD$25,'H-32A-WP06 - Debt Service'!AC$28/12,0)),"-")</f>
        <v>0</v>
      </c>
    </row>
    <row r="524" spans="2:32">
      <c r="B524" s="351">
        <f t="shared" si="29"/>
        <v>2060</v>
      </c>
      <c r="C524" s="368">
        <f t="shared" si="31"/>
        <v>58776</v>
      </c>
      <c r="D524" s="368"/>
      <c r="E524" s="359">
        <f>IFERROR(IF(-SUM(E$33:E523)+E$16&lt;0.000001,0,IF($C524&gt;='H-32A-WP06 - Debt Service'!C$25,'H-32A-WP06 - Debt Service'!C$28/12,0)),"-")</f>
        <v>0</v>
      </c>
      <c r="F524" s="359">
        <f>IFERROR(IF(-SUM(F$33:F523)+F$16&lt;0.000001,0,IF($C524&gt;='H-32A-WP06 - Debt Service'!D$25,'H-32A-WP06 - Debt Service'!D$28/12,0)),"-")</f>
        <v>0</v>
      </c>
      <c r="G524" s="359">
        <f>IFERROR(IF(-SUM(G$33:G523)+G$16&lt;0.000001,0,IF($C524&gt;='H-32A-WP06 - Debt Service'!E$25,'H-32A-WP06 - Debt Service'!E$28/12,0)),"-")</f>
        <v>0</v>
      </c>
      <c r="H524" s="359">
        <f>IFERROR(IF(-SUM(H$21:H523)+H$16&lt;0.000001,0,IF($C524&gt;='H-32A-WP06 - Debt Service'!F$25,'H-32A-WP06 - Debt Service'!F$28/12,0)),"-")</f>
        <v>0</v>
      </c>
      <c r="I524" s="359">
        <f>IFERROR(IF(-SUM(I$21:I523)+I$16&lt;0.000001,0,IF($C524&gt;='H-32A-WP06 - Debt Service'!G$25,'H-32A-WP06 - Debt Service'!G$28/12,0)),"-")</f>
        <v>0</v>
      </c>
      <c r="J524" s="359">
        <f>IFERROR(IF(-SUM(J$21:J523)+J$16&lt;0.000001,0,IF($C524&gt;='H-32A-WP06 - Debt Service'!H$25,'H-32A-WP06 - Debt Service'!H$28/12,0)),"-")</f>
        <v>0</v>
      </c>
      <c r="K524" s="359">
        <f>IFERROR(IF(-SUM(K$21:K523)+K$16&lt;0.000001,0,IF($C524&gt;='H-32A-WP06 - Debt Service'!I$25,'H-32A-WP06 - Debt Service'!I$28/12,0)),"-")</f>
        <v>0</v>
      </c>
      <c r="L524" s="359">
        <f>IFERROR(IF(-SUM(L$21:L523)+L$16&lt;0.000001,0,IF($C524&gt;='H-32A-WP06 - Debt Service'!J$25,'H-32A-WP06 - Debt Service'!J$28/12,0)),"-")</f>
        <v>0</v>
      </c>
      <c r="M524" s="359">
        <f>IFERROR(IF(-SUM(M$21:M523)+M$16&lt;0.000001,0,IF($C524&gt;='H-32A-WP06 - Debt Service'!K$25,'H-32A-WP06 - Debt Service'!K$28/12,0)),"-")</f>
        <v>0</v>
      </c>
      <c r="N524" s="359">
        <f>IFERROR(IF(-SUM(N$21:N523)+N$16&lt;0.000001,0,IF($C524&gt;='H-32A-WP06 - Debt Service'!L$25,'H-32A-WP06 - Debt Service'!L$28/12,0)),"-")</f>
        <v>0</v>
      </c>
      <c r="O524" s="359">
        <f>IFERROR(IF(-SUM(O$21:O523)+O$16&lt;0.000001,0,IF($C524&gt;='H-32A-WP06 - Debt Service'!M$25,'H-32A-WP06 - Debt Service'!M$28/12,0)),"-")</f>
        <v>0</v>
      </c>
      <c r="P524" s="359">
        <f>IFERROR(IF(-SUM(P$21:P523)+P$16&lt;0.000001,0,IF($C524&gt;='H-32A-WP06 - Debt Service'!N$25,'H-32A-WP06 - Debt Service'!N$28/12,0)),"-")</f>
        <v>0</v>
      </c>
      <c r="Q524" s="449"/>
      <c r="R524" s="351">
        <f t="shared" si="30"/>
        <v>2060</v>
      </c>
      <c r="S524" s="368">
        <f t="shared" si="32"/>
        <v>58776</v>
      </c>
      <c r="T524" s="368"/>
      <c r="U524" s="359">
        <f>IFERROR(IF(-SUM(U$33:U523)+U$16&lt;0.000001,0,IF($C524&gt;='H-32A-WP06 - Debt Service'!R$25,'H-32A-WP06 - Debt Service'!R$28/12,0)),"-")</f>
        <v>0</v>
      </c>
      <c r="V524" s="359">
        <f>IFERROR(IF(-SUM(V$21:V523)+V$16&lt;0.000001,0,IF($C524&gt;='H-32A-WP06 - Debt Service'!S$25,'H-32A-WP06 - Debt Service'!S$28/12,0)),"-")</f>
        <v>0</v>
      </c>
      <c r="W524" s="359">
        <f>IFERROR(IF(-SUM(W$21:W523)+W$16&lt;0.000001,0,IF($C524&gt;='H-32A-WP06 - Debt Service'!T$25,'H-32A-WP06 - Debt Service'!T$28/12,0)),"-")</f>
        <v>0</v>
      </c>
      <c r="X524" s="359">
        <f>IFERROR(IF(-SUM(X$21:X523)+X$16&lt;0.000001,0,IF($C524&gt;='H-32A-WP06 - Debt Service'!U$25,'H-32A-WP06 - Debt Service'!U$28/12,0)),"-")</f>
        <v>0</v>
      </c>
      <c r="Y524" s="359">
        <f>IFERROR(IF(-SUM(Y$21:Y523)+Y$16&lt;0.000001,0,IF($C524&gt;='H-32A-WP06 - Debt Service'!W$25,'H-32A-WP06 - Debt Service'!V$28/12,0)),"-")</f>
        <v>0</v>
      </c>
      <c r="Z524" s="359">
        <f>IFERROR(IF(-SUM(Z$21:Z523)+Z$16&lt;0.000001,0,IF($C524&gt;='H-32A-WP06 - Debt Service'!W$25,'H-32A-WP06 - Debt Service'!W$28/12,0)),"-")</f>
        <v>0</v>
      </c>
      <c r="AA524" s="359">
        <f>IFERROR(IF(-SUM(AA$21:AA523)+AA$16&lt;0.000001,0,IF($C524&gt;='H-32A-WP06 - Debt Service'!Y$25,'H-32A-WP06 - Debt Service'!X$28/12,0)),"-")</f>
        <v>0</v>
      </c>
      <c r="AB524" s="359">
        <f>IFERROR(IF(-SUM(AB$21:AB523)+AB$16&lt;0.000001,0,IF($C524&gt;='H-32A-WP06 - Debt Service'!Y$25,'H-32A-WP06 - Debt Service'!Y$28/12,0)),"-")</f>
        <v>0</v>
      </c>
      <c r="AC524" s="359">
        <f>IFERROR(IF(-SUM(AC$21:AC523)+AC$16&lt;0.000001,0,IF($C524&gt;='H-32A-WP06 - Debt Service'!Z$25,'H-32A-WP06 - Debt Service'!Z$28/12,0)),"-")</f>
        <v>0</v>
      </c>
      <c r="AD524" s="359">
        <f>IFERROR(IF(-SUM(AD$21:AD523)+AD$16&lt;0.000001,0,IF($C524&gt;='H-32A-WP06 - Debt Service'!AB$25,'H-32A-WP06 - Debt Service'!AA$28/12,0)),"-")</f>
        <v>0</v>
      </c>
      <c r="AE524" s="359">
        <f>IFERROR(IF(-SUM(AE$21:AE523)+AE$16&lt;0.000001,0,IF($C524&gt;='H-32A-WP06 - Debt Service'!AC$25,'H-32A-WP06 - Debt Service'!AB$28/12,0)),"-")</f>
        <v>0</v>
      </c>
      <c r="AF524" s="359">
        <f>IFERROR(IF(-SUM(AF$21:AF523)+AF$16&lt;0.000001,0,IF($C524&gt;='H-32A-WP06 - Debt Service'!AD$25,'H-32A-WP06 - Debt Service'!AC$28/12,0)),"-")</f>
        <v>0</v>
      </c>
    </row>
    <row r="525" spans="2:32">
      <c r="B525" s="351">
        <f t="shared" si="29"/>
        <v>2061</v>
      </c>
      <c r="C525" s="368">
        <f t="shared" si="31"/>
        <v>58807</v>
      </c>
      <c r="D525" s="368"/>
      <c r="E525" s="359">
        <f>IFERROR(IF(-SUM(E$33:E524)+E$16&lt;0.000001,0,IF($C525&gt;='H-32A-WP06 - Debt Service'!C$25,'H-32A-WP06 - Debt Service'!C$28/12,0)),"-")</f>
        <v>0</v>
      </c>
      <c r="F525" s="359">
        <f>IFERROR(IF(-SUM(F$33:F524)+F$16&lt;0.000001,0,IF($C525&gt;='H-32A-WP06 - Debt Service'!D$25,'H-32A-WP06 - Debt Service'!D$28/12,0)),"-")</f>
        <v>0</v>
      </c>
      <c r="G525" s="359">
        <f>IFERROR(IF(-SUM(G$33:G524)+G$16&lt;0.000001,0,IF($C525&gt;='H-32A-WP06 - Debt Service'!E$25,'H-32A-WP06 - Debt Service'!E$28/12,0)),"-")</f>
        <v>0</v>
      </c>
      <c r="H525" s="359">
        <f>IFERROR(IF(-SUM(H$21:H524)+H$16&lt;0.000001,0,IF($C525&gt;='H-32A-WP06 - Debt Service'!F$25,'H-32A-WP06 - Debt Service'!F$28/12,0)),"-")</f>
        <v>0</v>
      </c>
      <c r="I525" s="359">
        <f>IFERROR(IF(-SUM(I$21:I524)+I$16&lt;0.000001,0,IF($C525&gt;='H-32A-WP06 - Debt Service'!G$25,'H-32A-WP06 - Debt Service'!G$28/12,0)),"-")</f>
        <v>0</v>
      </c>
      <c r="J525" s="359">
        <f>IFERROR(IF(-SUM(J$21:J524)+J$16&lt;0.000001,0,IF($C525&gt;='H-32A-WP06 - Debt Service'!H$25,'H-32A-WP06 - Debt Service'!H$28/12,0)),"-")</f>
        <v>0</v>
      </c>
      <c r="K525" s="359">
        <f>IFERROR(IF(-SUM(K$21:K524)+K$16&lt;0.000001,0,IF($C525&gt;='H-32A-WP06 - Debt Service'!I$25,'H-32A-WP06 - Debt Service'!I$28/12,0)),"-")</f>
        <v>0</v>
      </c>
      <c r="L525" s="359">
        <f>IFERROR(IF(-SUM(L$21:L524)+L$16&lt;0.000001,0,IF($C525&gt;='H-32A-WP06 - Debt Service'!J$25,'H-32A-WP06 - Debt Service'!J$28/12,0)),"-")</f>
        <v>0</v>
      </c>
      <c r="M525" s="359">
        <f>IFERROR(IF(-SUM(M$21:M524)+M$16&lt;0.000001,0,IF($C525&gt;='H-32A-WP06 - Debt Service'!K$25,'H-32A-WP06 - Debt Service'!K$28/12,0)),"-")</f>
        <v>0</v>
      </c>
      <c r="N525" s="359">
        <f>IFERROR(IF(-SUM(N$21:N524)+N$16&lt;0.000001,0,IF($C525&gt;='H-32A-WP06 - Debt Service'!L$25,'H-32A-WP06 - Debt Service'!L$28/12,0)),"-")</f>
        <v>0</v>
      </c>
      <c r="O525" s="359">
        <f>IFERROR(IF(-SUM(O$21:O524)+O$16&lt;0.000001,0,IF($C525&gt;='H-32A-WP06 - Debt Service'!M$25,'H-32A-WP06 - Debt Service'!M$28/12,0)),"-")</f>
        <v>0</v>
      </c>
      <c r="P525" s="359">
        <f>IFERROR(IF(-SUM(P$21:P524)+P$16&lt;0.000001,0,IF($C525&gt;='H-32A-WP06 - Debt Service'!N$25,'H-32A-WP06 - Debt Service'!N$28/12,0)),"-")</f>
        <v>0</v>
      </c>
      <c r="Q525" s="449"/>
      <c r="R525" s="351">
        <f t="shared" si="30"/>
        <v>2061</v>
      </c>
      <c r="S525" s="368">
        <f t="shared" si="32"/>
        <v>58807</v>
      </c>
      <c r="T525" s="368"/>
      <c r="U525" s="359">
        <f>IFERROR(IF(-SUM(U$33:U524)+U$16&lt;0.000001,0,IF($C525&gt;='H-32A-WP06 - Debt Service'!R$25,'H-32A-WP06 - Debt Service'!R$28/12,0)),"-")</f>
        <v>0</v>
      </c>
      <c r="V525" s="359">
        <f>IFERROR(IF(-SUM(V$21:V524)+V$16&lt;0.000001,0,IF($C525&gt;='H-32A-WP06 - Debt Service'!S$25,'H-32A-WP06 - Debt Service'!S$28/12,0)),"-")</f>
        <v>0</v>
      </c>
      <c r="W525" s="359">
        <f>IFERROR(IF(-SUM(W$21:W524)+W$16&lt;0.000001,0,IF($C525&gt;='H-32A-WP06 - Debt Service'!T$25,'H-32A-WP06 - Debt Service'!T$28/12,0)),"-")</f>
        <v>0</v>
      </c>
      <c r="X525" s="359">
        <f>IFERROR(IF(-SUM(X$21:X524)+X$16&lt;0.000001,0,IF($C525&gt;='H-32A-WP06 - Debt Service'!U$25,'H-32A-WP06 - Debt Service'!U$28/12,0)),"-")</f>
        <v>0</v>
      </c>
      <c r="Y525" s="359">
        <f>IFERROR(IF(-SUM(Y$21:Y524)+Y$16&lt;0.000001,0,IF($C525&gt;='H-32A-WP06 - Debt Service'!W$25,'H-32A-WP06 - Debt Service'!V$28/12,0)),"-")</f>
        <v>0</v>
      </c>
      <c r="Z525" s="359">
        <f>IFERROR(IF(-SUM(Z$21:Z524)+Z$16&lt;0.000001,0,IF($C525&gt;='H-32A-WP06 - Debt Service'!W$25,'H-32A-WP06 - Debt Service'!W$28/12,0)),"-")</f>
        <v>0</v>
      </c>
      <c r="AA525" s="359">
        <f>IFERROR(IF(-SUM(AA$21:AA524)+AA$16&lt;0.000001,0,IF($C525&gt;='H-32A-WP06 - Debt Service'!Y$25,'H-32A-WP06 - Debt Service'!X$28/12,0)),"-")</f>
        <v>0</v>
      </c>
      <c r="AB525" s="359">
        <f>IFERROR(IF(-SUM(AB$21:AB524)+AB$16&lt;0.000001,0,IF($C525&gt;='H-32A-WP06 - Debt Service'!Y$25,'H-32A-WP06 - Debt Service'!Y$28/12,0)),"-")</f>
        <v>0</v>
      </c>
      <c r="AC525" s="359">
        <f>IFERROR(IF(-SUM(AC$21:AC524)+AC$16&lt;0.000001,0,IF($C525&gt;='H-32A-WP06 - Debt Service'!Z$25,'H-32A-WP06 - Debt Service'!Z$28/12,0)),"-")</f>
        <v>0</v>
      </c>
      <c r="AD525" s="359">
        <f>IFERROR(IF(-SUM(AD$21:AD524)+AD$16&lt;0.000001,0,IF($C525&gt;='H-32A-WP06 - Debt Service'!AB$25,'H-32A-WP06 - Debt Service'!AA$28/12,0)),"-")</f>
        <v>0</v>
      </c>
      <c r="AE525" s="359">
        <f>IFERROR(IF(-SUM(AE$21:AE524)+AE$16&lt;0.000001,0,IF($C525&gt;='H-32A-WP06 - Debt Service'!AC$25,'H-32A-WP06 - Debt Service'!AB$28/12,0)),"-")</f>
        <v>0</v>
      </c>
      <c r="AF525" s="359">
        <f>IFERROR(IF(-SUM(AF$21:AF524)+AF$16&lt;0.000001,0,IF($C525&gt;='H-32A-WP06 - Debt Service'!AD$25,'H-32A-WP06 - Debt Service'!AC$28/12,0)),"-")</f>
        <v>0</v>
      </c>
    </row>
    <row r="526" spans="2:32">
      <c r="B526" s="351">
        <f t="shared" si="29"/>
        <v>2061</v>
      </c>
      <c r="C526" s="368">
        <f t="shared" si="31"/>
        <v>58838</v>
      </c>
      <c r="D526" s="368"/>
      <c r="E526" s="359">
        <f>IFERROR(IF(-SUM(E$33:E525)+E$16&lt;0.000001,0,IF($C526&gt;='H-32A-WP06 - Debt Service'!C$25,'H-32A-WP06 - Debt Service'!C$28/12,0)),"-")</f>
        <v>0</v>
      </c>
      <c r="F526" s="359">
        <f>IFERROR(IF(-SUM(F$33:F525)+F$16&lt;0.000001,0,IF($C526&gt;='H-32A-WP06 - Debt Service'!D$25,'H-32A-WP06 - Debt Service'!D$28/12,0)),"-")</f>
        <v>0</v>
      </c>
      <c r="G526" s="359">
        <f>IFERROR(IF(-SUM(G$33:G525)+G$16&lt;0.000001,0,IF($C526&gt;='H-32A-WP06 - Debt Service'!E$25,'H-32A-WP06 - Debt Service'!E$28/12,0)),"-")</f>
        <v>0</v>
      </c>
      <c r="H526" s="359">
        <f>IFERROR(IF(-SUM(H$21:H525)+H$16&lt;0.000001,0,IF($C526&gt;='H-32A-WP06 - Debt Service'!F$25,'H-32A-WP06 - Debt Service'!F$28/12,0)),"-")</f>
        <v>0</v>
      </c>
      <c r="I526" s="359">
        <f>IFERROR(IF(-SUM(I$21:I525)+I$16&lt;0.000001,0,IF($C526&gt;='H-32A-WP06 - Debt Service'!G$25,'H-32A-WP06 - Debt Service'!G$28/12,0)),"-")</f>
        <v>0</v>
      </c>
      <c r="J526" s="359">
        <f>IFERROR(IF(-SUM(J$21:J525)+J$16&lt;0.000001,0,IF($C526&gt;='H-32A-WP06 - Debt Service'!H$25,'H-32A-WP06 - Debt Service'!H$28/12,0)),"-")</f>
        <v>0</v>
      </c>
      <c r="K526" s="359">
        <f>IFERROR(IF(-SUM(K$21:K525)+K$16&lt;0.000001,0,IF($C526&gt;='H-32A-WP06 - Debt Service'!I$25,'H-32A-WP06 - Debt Service'!I$28/12,0)),"-")</f>
        <v>0</v>
      </c>
      <c r="L526" s="359">
        <f>IFERROR(IF(-SUM(L$21:L525)+L$16&lt;0.000001,0,IF($C526&gt;='H-32A-WP06 - Debt Service'!J$25,'H-32A-WP06 - Debt Service'!J$28/12,0)),"-")</f>
        <v>0</v>
      </c>
      <c r="M526" s="359">
        <f>IFERROR(IF(-SUM(M$21:M525)+M$16&lt;0.000001,0,IF($C526&gt;='H-32A-WP06 - Debt Service'!K$25,'H-32A-WP06 - Debt Service'!K$28/12,0)),"-")</f>
        <v>0</v>
      </c>
      <c r="N526" s="359">
        <f>IFERROR(IF(-SUM(N$21:N525)+N$16&lt;0.000001,0,IF($C526&gt;='H-32A-WP06 - Debt Service'!L$25,'H-32A-WP06 - Debt Service'!L$28/12,0)),"-")</f>
        <v>0</v>
      </c>
      <c r="O526" s="359">
        <f>IFERROR(IF(-SUM(O$21:O525)+O$16&lt;0.000001,0,IF($C526&gt;='H-32A-WP06 - Debt Service'!M$25,'H-32A-WP06 - Debt Service'!M$28/12,0)),"-")</f>
        <v>0</v>
      </c>
      <c r="P526" s="359">
        <f>IFERROR(IF(-SUM(P$21:P525)+P$16&lt;0.000001,0,IF($C526&gt;='H-32A-WP06 - Debt Service'!N$25,'H-32A-WP06 - Debt Service'!N$28/12,0)),"-")</f>
        <v>0</v>
      </c>
      <c r="Q526" s="449"/>
      <c r="R526" s="351">
        <f t="shared" si="30"/>
        <v>2061</v>
      </c>
      <c r="S526" s="368">
        <f t="shared" si="32"/>
        <v>58838</v>
      </c>
      <c r="T526" s="368"/>
      <c r="U526" s="359">
        <f>IFERROR(IF(-SUM(U$33:U525)+U$16&lt;0.000001,0,IF($C526&gt;='H-32A-WP06 - Debt Service'!R$25,'H-32A-WP06 - Debt Service'!R$28/12,0)),"-")</f>
        <v>0</v>
      </c>
      <c r="V526" s="359">
        <f>IFERROR(IF(-SUM(V$21:V525)+V$16&lt;0.000001,0,IF($C526&gt;='H-32A-WP06 - Debt Service'!S$25,'H-32A-WP06 - Debt Service'!S$28/12,0)),"-")</f>
        <v>0</v>
      </c>
      <c r="W526" s="359">
        <f>IFERROR(IF(-SUM(W$21:W525)+W$16&lt;0.000001,0,IF($C526&gt;='H-32A-WP06 - Debt Service'!T$25,'H-32A-WP06 - Debt Service'!T$28/12,0)),"-")</f>
        <v>0</v>
      </c>
      <c r="X526" s="359">
        <f>IFERROR(IF(-SUM(X$21:X525)+X$16&lt;0.000001,0,IF($C526&gt;='H-32A-WP06 - Debt Service'!U$25,'H-32A-WP06 - Debt Service'!U$28/12,0)),"-")</f>
        <v>0</v>
      </c>
      <c r="Y526" s="359">
        <f>IFERROR(IF(-SUM(Y$21:Y525)+Y$16&lt;0.000001,0,IF($C526&gt;='H-32A-WP06 - Debt Service'!W$25,'H-32A-WP06 - Debt Service'!V$28/12,0)),"-")</f>
        <v>0</v>
      </c>
      <c r="Z526" s="359">
        <f>IFERROR(IF(-SUM(Z$21:Z525)+Z$16&lt;0.000001,0,IF($C526&gt;='H-32A-WP06 - Debt Service'!W$25,'H-32A-WP06 - Debt Service'!W$28/12,0)),"-")</f>
        <v>0</v>
      </c>
      <c r="AA526" s="359">
        <f>IFERROR(IF(-SUM(AA$21:AA525)+AA$16&lt;0.000001,0,IF($C526&gt;='H-32A-WP06 - Debt Service'!Y$25,'H-32A-WP06 - Debt Service'!X$28/12,0)),"-")</f>
        <v>0</v>
      </c>
      <c r="AB526" s="359">
        <f>IFERROR(IF(-SUM(AB$21:AB525)+AB$16&lt;0.000001,0,IF($C526&gt;='H-32A-WP06 - Debt Service'!Y$25,'H-32A-WP06 - Debt Service'!Y$28/12,0)),"-")</f>
        <v>0</v>
      </c>
      <c r="AC526" s="359">
        <f>IFERROR(IF(-SUM(AC$21:AC525)+AC$16&lt;0.000001,0,IF($C526&gt;='H-32A-WP06 - Debt Service'!Z$25,'H-32A-WP06 - Debt Service'!Z$28/12,0)),"-")</f>
        <v>0</v>
      </c>
      <c r="AD526" s="359">
        <f>IFERROR(IF(-SUM(AD$21:AD525)+AD$16&lt;0.000001,0,IF($C526&gt;='H-32A-WP06 - Debt Service'!AB$25,'H-32A-WP06 - Debt Service'!AA$28/12,0)),"-")</f>
        <v>0</v>
      </c>
      <c r="AE526" s="359">
        <f>IFERROR(IF(-SUM(AE$21:AE525)+AE$16&lt;0.000001,0,IF($C526&gt;='H-32A-WP06 - Debt Service'!AC$25,'H-32A-WP06 - Debt Service'!AB$28/12,0)),"-")</f>
        <v>0</v>
      </c>
      <c r="AF526" s="359">
        <f>IFERROR(IF(-SUM(AF$21:AF525)+AF$16&lt;0.000001,0,IF($C526&gt;='H-32A-WP06 - Debt Service'!AD$25,'H-32A-WP06 - Debt Service'!AC$28/12,0)),"-")</f>
        <v>0</v>
      </c>
    </row>
    <row r="527" spans="2:32">
      <c r="B527" s="351">
        <f t="shared" si="29"/>
        <v>2061</v>
      </c>
      <c r="C527" s="368">
        <f t="shared" si="31"/>
        <v>58866</v>
      </c>
      <c r="D527" s="368"/>
      <c r="E527" s="359">
        <f>IFERROR(IF(-SUM(E$33:E526)+E$16&lt;0.000001,0,IF($C527&gt;='H-32A-WP06 - Debt Service'!C$25,'H-32A-WP06 - Debt Service'!C$28/12,0)),"-")</f>
        <v>0</v>
      </c>
      <c r="F527" s="359">
        <f>IFERROR(IF(-SUM(F$33:F526)+F$16&lt;0.000001,0,IF($C527&gt;='H-32A-WP06 - Debt Service'!D$25,'H-32A-WP06 - Debt Service'!D$28/12,0)),"-")</f>
        <v>0</v>
      </c>
      <c r="G527" s="359">
        <f>IFERROR(IF(-SUM(G$33:G526)+G$16&lt;0.000001,0,IF($C527&gt;='H-32A-WP06 - Debt Service'!E$25,'H-32A-WP06 - Debt Service'!E$28/12,0)),"-")</f>
        <v>0</v>
      </c>
      <c r="H527" s="359">
        <f>IFERROR(IF(-SUM(H$21:H526)+H$16&lt;0.000001,0,IF($C527&gt;='H-32A-WP06 - Debt Service'!F$25,'H-32A-WP06 - Debt Service'!F$28/12,0)),"-")</f>
        <v>0</v>
      </c>
      <c r="I527" s="359">
        <f>IFERROR(IF(-SUM(I$21:I526)+I$16&lt;0.000001,0,IF($C527&gt;='H-32A-WP06 - Debt Service'!G$25,'H-32A-WP06 - Debt Service'!G$28/12,0)),"-")</f>
        <v>0</v>
      </c>
      <c r="J527" s="359">
        <f>IFERROR(IF(-SUM(J$21:J526)+J$16&lt;0.000001,0,IF($C527&gt;='H-32A-WP06 - Debt Service'!H$25,'H-32A-WP06 - Debt Service'!H$28/12,0)),"-")</f>
        <v>0</v>
      </c>
      <c r="K527" s="359">
        <f>IFERROR(IF(-SUM(K$21:K526)+K$16&lt;0.000001,0,IF($C527&gt;='H-32A-WP06 - Debt Service'!I$25,'H-32A-WP06 - Debt Service'!I$28/12,0)),"-")</f>
        <v>0</v>
      </c>
      <c r="L527" s="359">
        <f>IFERROR(IF(-SUM(L$21:L526)+L$16&lt;0.000001,0,IF($C527&gt;='H-32A-WP06 - Debt Service'!J$25,'H-32A-WP06 - Debt Service'!J$28/12,0)),"-")</f>
        <v>0</v>
      </c>
      <c r="M527" s="359">
        <f>IFERROR(IF(-SUM(M$21:M526)+M$16&lt;0.000001,0,IF($C527&gt;='H-32A-WP06 - Debt Service'!K$25,'H-32A-WP06 - Debt Service'!K$28/12,0)),"-")</f>
        <v>0</v>
      </c>
      <c r="N527" s="359">
        <f>IFERROR(IF(-SUM(N$21:N526)+N$16&lt;0.000001,0,IF($C527&gt;='H-32A-WP06 - Debt Service'!L$25,'H-32A-WP06 - Debt Service'!L$28/12,0)),"-")</f>
        <v>0</v>
      </c>
      <c r="O527" s="359">
        <f>IFERROR(IF(-SUM(O$21:O526)+O$16&lt;0.000001,0,IF($C527&gt;='H-32A-WP06 - Debt Service'!M$25,'H-32A-WP06 - Debt Service'!M$28/12,0)),"-")</f>
        <v>0</v>
      </c>
      <c r="P527" s="359">
        <f>IFERROR(IF(-SUM(P$21:P526)+P$16&lt;0.000001,0,IF($C527&gt;='H-32A-WP06 - Debt Service'!N$25,'H-32A-WP06 - Debt Service'!N$28/12,0)),"-")</f>
        <v>0</v>
      </c>
      <c r="Q527" s="449"/>
      <c r="R527" s="351">
        <f t="shared" si="30"/>
        <v>2061</v>
      </c>
      <c r="S527" s="368">
        <f t="shared" si="32"/>
        <v>58866</v>
      </c>
      <c r="T527" s="368"/>
      <c r="U527" s="359">
        <f>IFERROR(IF(-SUM(U$33:U526)+U$16&lt;0.000001,0,IF($C527&gt;='H-32A-WP06 - Debt Service'!R$25,'H-32A-WP06 - Debt Service'!R$28/12,0)),"-")</f>
        <v>0</v>
      </c>
      <c r="V527" s="359">
        <f>IFERROR(IF(-SUM(V$21:V526)+V$16&lt;0.000001,0,IF($C527&gt;='H-32A-WP06 - Debt Service'!S$25,'H-32A-WP06 - Debt Service'!S$28/12,0)),"-")</f>
        <v>0</v>
      </c>
      <c r="W527" s="359">
        <f>IFERROR(IF(-SUM(W$21:W526)+W$16&lt;0.000001,0,IF($C527&gt;='H-32A-WP06 - Debt Service'!T$25,'H-32A-WP06 - Debt Service'!T$28/12,0)),"-")</f>
        <v>0</v>
      </c>
      <c r="X527" s="359">
        <f>IFERROR(IF(-SUM(X$21:X526)+X$16&lt;0.000001,0,IF($C527&gt;='H-32A-WP06 - Debt Service'!U$25,'H-32A-WP06 - Debt Service'!U$28/12,0)),"-")</f>
        <v>0</v>
      </c>
      <c r="Y527" s="359">
        <f>IFERROR(IF(-SUM(Y$21:Y526)+Y$16&lt;0.000001,0,IF($C527&gt;='H-32A-WP06 - Debt Service'!W$25,'H-32A-WP06 - Debt Service'!V$28/12,0)),"-")</f>
        <v>0</v>
      </c>
      <c r="Z527" s="359">
        <f>IFERROR(IF(-SUM(Z$21:Z526)+Z$16&lt;0.000001,0,IF($C527&gt;='H-32A-WP06 - Debt Service'!W$25,'H-32A-WP06 - Debt Service'!W$28/12,0)),"-")</f>
        <v>0</v>
      </c>
      <c r="AA527" s="359">
        <f>IFERROR(IF(-SUM(AA$21:AA526)+AA$16&lt;0.000001,0,IF($C527&gt;='H-32A-WP06 - Debt Service'!Y$25,'H-32A-WP06 - Debt Service'!X$28/12,0)),"-")</f>
        <v>0</v>
      </c>
      <c r="AB527" s="359">
        <f>IFERROR(IF(-SUM(AB$21:AB526)+AB$16&lt;0.000001,0,IF($C527&gt;='H-32A-WP06 - Debt Service'!Y$25,'H-32A-WP06 - Debt Service'!Y$28/12,0)),"-")</f>
        <v>0</v>
      </c>
      <c r="AC527" s="359">
        <f>IFERROR(IF(-SUM(AC$21:AC526)+AC$16&lt;0.000001,0,IF($C527&gt;='H-32A-WP06 - Debt Service'!Z$25,'H-32A-WP06 - Debt Service'!Z$28/12,0)),"-")</f>
        <v>0</v>
      </c>
      <c r="AD527" s="359">
        <f>IFERROR(IF(-SUM(AD$21:AD526)+AD$16&lt;0.000001,0,IF($C527&gt;='H-32A-WP06 - Debt Service'!AB$25,'H-32A-WP06 - Debt Service'!AA$28/12,0)),"-")</f>
        <v>0</v>
      </c>
      <c r="AE527" s="359">
        <f>IFERROR(IF(-SUM(AE$21:AE526)+AE$16&lt;0.000001,0,IF($C527&gt;='H-32A-WP06 - Debt Service'!AC$25,'H-32A-WP06 - Debt Service'!AB$28/12,0)),"-")</f>
        <v>0</v>
      </c>
      <c r="AF527" s="359">
        <f>IFERROR(IF(-SUM(AF$21:AF526)+AF$16&lt;0.000001,0,IF($C527&gt;='H-32A-WP06 - Debt Service'!AD$25,'H-32A-WP06 - Debt Service'!AC$28/12,0)),"-")</f>
        <v>0</v>
      </c>
    </row>
    <row r="528" spans="2:32">
      <c r="B528" s="351">
        <f t="shared" si="29"/>
        <v>2061</v>
      </c>
      <c r="C528" s="368">
        <f t="shared" si="31"/>
        <v>58897</v>
      </c>
      <c r="D528" s="368"/>
      <c r="E528" s="359">
        <f>IFERROR(IF(-SUM(E$33:E527)+E$16&lt;0.000001,0,IF($C528&gt;='H-32A-WP06 - Debt Service'!C$25,'H-32A-WP06 - Debt Service'!C$28/12,0)),"-")</f>
        <v>0</v>
      </c>
      <c r="F528" s="359">
        <f>IFERROR(IF(-SUM(F$33:F527)+F$16&lt;0.000001,0,IF($C528&gt;='H-32A-WP06 - Debt Service'!D$25,'H-32A-WP06 - Debt Service'!D$28/12,0)),"-")</f>
        <v>0</v>
      </c>
      <c r="G528" s="359">
        <f>IFERROR(IF(-SUM(G$33:G527)+G$16&lt;0.000001,0,IF($C528&gt;='H-32A-WP06 - Debt Service'!E$25,'H-32A-WP06 - Debt Service'!E$28/12,0)),"-")</f>
        <v>0</v>
      </c>
      <c r="H528" s="359">
        <f>IFERROR(IF(-SUM(H$21:H527)+H$16&lt;0.000001,0,IF($C528&gt;='H-32A-WP06 - Debt Service'!F$25,'H-32A-WP06 - Debt Service'!F$28/12,0)),"-")</f>
        <v>0</v>
      </c>
      <c r="I528" s="359">
        <f>IFERROR(IF(-SUM(I$21:I527)+I$16&lt;0.000001,0,IF($C528&gt;='H-32A-WP06 - Debt Service'!G$25,'H-32A-WP06 - Debt Service'!G$28/12,0)),"-")</f>
        <v>0</v>
      </c>
      <c r="J528" s="359">
        <f>IFERROR(IF(-SUM(J$21:J527)+J$16&lt;0.000001,0,IF($C528&gt;='H-32A-WP06 - Debt Service'!H$25,'H-32A-WP06 - Debt Service'!H$28/12,0)),"-")</f>
        <v>0</v>
      </c>
      <c r="K528" s="359">
        <f>IFERROR(IF(-SUM(K$21:K527)+K$16&lt;0.000001,0,IF($C528&gt;='H-32A-WP06 - Debt Service'!I$25,'H-32A-WP06 - Debt Service'!I$28/12,0)),"-")</f>
        <v>0</v>
      </c>
      <c r="L528" s="359">
        <f>IFERROR(IF(-SUM(L$21:L527)+L$16&lt;0.000001,0,IF($C528&gt;='H-32A-WP06 - Debt Service'!J$25,'H-32A-WP06 - Debt Service'!J$28/12,0)),"-")</f>
        <v>0</v>
      </c>
      <c r="M528" s="359">
        <f>IFERROR(IF(-SUM(M$21:M527)+M$16&lt;0.000001,0,IF($C528&gt;='H-32A-WP06 - Debt Service'!K$25,'H-32A-WP06 - Debt Service'!K$28/12,0)),"-")</f>
        <v>0</v>
      </c>
      <c r="N528" s="359">
        <f>IFERROR(IF(-SUM(N$21:N527)+N$16&lt;0.000001,0,IF($C528&gt;='H-32A-WP06 - Debt Service'!L$25,'H-32A-WP06 - Debt Service'!L$28/12,0)),"-")</f>
        <v>0</v>
      </c>
      <c r="O528" s="359">
        <f>IFERROR(IF(-SUM(O$21:O527)+O$16&lt;0.000001,0,IF($C528&gt;='H-32A-WP06 - Debt Service'!M$25,'H-32A-WP06 - Debt Service'!M$28/12,0)),"-")</f>
        <v>0</v>
      </c>
      <c r="P528" s="359">
        <f>IFERROR(IF(-SUM(P$21:P527)+P$16&lt;0.000001,0,IF($C528&gt;='H-32A-WP06 - Debt Service'!N$25,'H-32A-WP06 - Debt Service'!N$28/12,0)),"-")</f>
        <v>0</v>
      </c>
      <c r="Q528" s="449"/>
      <c r="R528" s="351">
        <f t="shared" si="30"/>
        <v>2061</v>
      </c>
      <c r="S528" s="368">
        <f t="shared" si="32"/>
        <v>58897</v>
      </c>
      <c r="T528" s="368"/>
      <c r="U528" s="359">
        <f>IFERROR(IF(-SUM(U$33:U527)+U$16&lt;0.000001,0,IF($C528&gt;='H-32A-WP06 - Debt Service'!R$25,'H-32A-WP06 - Debt Service'!R$28/12,0)),"-")</f>
        <v>0</v>
      </c>
      <c r="V528" s="359">
        <f>IFERROR(IF(-SUM(V$21:V527)+V$16&lt;0.000001,0,IF($C528&gt;='H-32A-WP06 - Debt Service'!S$25,'H-32A-WP06 - Debt Service'!S$28/12,0)),"-")</f>
        <v>0</v>
      </c>
      <c r="W528" s="359">
        <f>IFERROR(IF(-SUM(W$21:W527)+W$16&lt;0.000001,0,IF($C528&gt;='H-32A-WP06 - Debt Service'!T$25,'H-32A-WP06 - Debt Service'!T$28/12,0)),"-")</f>
        <v>0</v>
      </c>
      <c r="X528" s="359">
        <f>IFERROR(IF(-SUM(X$21:X527)+X$16&lt;0.000001,0,IF($C528&gt;='H-32A-WP06 - Debt Service'!U$25,'H-32A-WP06 - Debt Service'!U$28/12,0)),"-")</f>
        <v>0</v>
      </c>
      <c r="Y528" s="359">
        <f>IFERROR(IF(-SUM(Y$21:Y527)+Y$16&lt;0.000001,0,IF($C528&gt;='H-32A-WP06 - Debt Service'!W$25,'H-32A-WP06 - Debt Service'!V$28/12,0)),"-")</f>
        <v>0</v>
      </c>
      <c r="Z528" s="359">
        <f>IFERROR(IF(-SUM(Z$21:Z527)+Z$16&lt;0.000001,0,IF($C528&gt;='H-32A-WP06 - Debt Service'!W$25,'H-32A-WP06 - Debt Service'!W$28/12,0)),"-")</f>
        <v>0</v>
      </c>
      <c r="AA528" s="359">
        <f>IFERROR(IF(-SUM(AA$21:AA527)+AA$16&lt;0.000001,0,IF($C528&gt;='H-32A-WP06 - Debt Service'!Y$25,'H-32A-WP06 - Debt Service'!X$28/12,0)),"-")</f>
        <v>0</v>
      </c>
      <c r="AB528" s="359">
        <f>IFERROR(IF(-SUM(AB$21:AB527)+AB$16&lt;0.000001,0,IF($C528&gt;='H-32A-WP06 - Debt Service'!Y$25,'H-32A-WP06 - Debt Service'!Y$28/12,0)),"-")</f>
        <v>0</v>
      </c>
      <c r="AC528" s="359">
        <f>IFERROR(IF(-SUM(AC$21:AC527)+AC$16&lt;0.000001,0,IF($C528&gt;='H-32A-WP06 - Debt Service'!Z$25,'H-32A-WP06 - Debt Service'!Z$28/12,0)),"-")</f>
        <v>0</v>
      </c>
      <c r="AD528" s="359">
        <f>IFERROR(IF(-SUM(AD$21:AD527)+AD$16&lt;0.000001,0,IF($C528&gt;='H-32A-WP06 - Debt Service'!AB$25,'H-32A-WP06 - Debt Service'!AA$28/12,0)),"-")</f>
        <v>0</v>
      </c>
      <c r="AE528" s="359">
        <f>IFERROR(IF(-SUM(AE$21:AE527)+AE$16&lt;0.000001,0,IF($C528&gt;='H-32A-WP06 - Debt Service'!AC$25,'H-32A-WP06 - Debt Service'!AB$28/12,0)),"-")</f>
        <v>0</v>
      </c>
      <c r="AF528" s="359">
        <f>IFERROR(IF(-SUM(AF$21:AF527)+AF$16&lt;0.000001,0,IF($C528&gt;='H-32A-WP06 - Debt Service'!AD$25,'H-32A-WP06 - Debt Service'!AC$28/12,0)),"-")</f>
        <v>0</v>
      </c>
    </row>
    <row r="529" spans="2:32">
      <c r="B529" s="351">
        <f t="shared" si="29"/>
        <v>2061</v>
      </c>
      <c r="C529" s="368">
        <f t="shared" si="31"/>
        <v>58927</v>
      </c>
      <c r="D529" s="368"/>
      <c r="E529" s="359">
        <f>IFERROR(IF(-SUM(E$33:E528)+E$16&lt;0.000001,0,IF($C529&gt;='H-32A-WP06 - Debt Service'!C$25,'H-32A-WP06 - Debt Service'!C$28/12,0)),"-")</f>
        <v>0</v>
      </c>
      <c r="F529" s="359">
        <f>IFERROR(IF(-SUM(F$33:F528)+F$16&lt;0.000001,0,IF($C529&gt;='H-32A-WP06 - Debt Service'!D$25,'H-32A-WP06 - Debt Service'!D$28/12,0)),"-")</f>
        <v>0</v>
      </c>
      <c r="G529" s="359">
        <f>IFERROR(IF(-SUM(G$33:G528)+G$16&lt;0.000001,0,IF($C529&gt;='H-32A-WP06 - Debt Service'!E$25,'H-32A-WP06 - Debt Service'!E$28/12,0)),"-")</f>
        <v>0</v>
      </c>
      <c r="H529" s="359">
        <f>IFERROR(IF(-SUM(H$21:H528)+H$16&lt;0.000001,0,IF($C529&gt;='H-32A-WP06 - Debt Service'!F$25,'H-32A-WP06 - Debt Service'!F$28/12,0)),"-")</f>
        <v>0</v>
      </c>
      <c r="I529" s="359">
        <f>IFERROR(IF(-SUM(I$21:I528)+I$16&lt;0.000001,0,IF($C529&gt;='H-32A-WP06 - Debt Service'!G$25,'H-32A-WP06 - Debt Service'!G$28/12,0)),"-")</f>
        <v>0</v>
      </c>
      <c r="J529" s="359">
        <f>IFERROR(IF(-SUM(J$21:J528)+J$16&lt;0.000001,0,IF($C529&gt;='H-32A-WP06 - Debt Service'!H$25,'H-32A-WP06 - Debt Service'!H$28/12,0)),"-")</f>
        <v>0</v>
      </c>
      <c r="K529" s="359">
        <f>IFERROR(IF(-SUM(K$21:K528)+K$16&lt;0.000001,0,IF($C529&gt;='H-32A-WP06 - Debt Service'!I$25,'H-32A-WP06 - Debt Service'!I$28/12,0)),"-")</f>
        <v>0</v>
      </c>
      <c r="L529" s="359">
        <f>IFERROR(IF(-SUM(L$21:L528)+L$16&lt;0.000001,0,IF($C529&gt;='H-32A-WP06 - Debt Service'!J$25,'H-32A-WP06 - Debt Service'!J$28/12,0)),"-")</f>
        <v>0</v>
      </c>
      <c r="M529" s="359">
        <f>IFERROR(IF(-SUM(M$21:M528)+M$16&lt;0.000001,0,IF($C529&gt;='H-32A-WP06 - Debt Service'!K$25,'H-32A-WP06 - Debt Service'!K$28/12,0)),"-")</f>
        <v>0</v>
      </c>
      <c r="N529" s="359">
        <f>IFERROR(IF(-SUM(N$21:N528)+N$16&lt;0.000001,0,IF($C529&gt;='H-32A-WP06 - Debt Service'!L$25,'H-32A-WP06 - Debt Service'!L$28/12,0)),"-")</f>
        <v>0</v>
      </c>
      <c r="O529" s="359">
        <f>IFERROR(IF(-SUM(O$21:O528)+O$16&lt;0.000001,0,IF($C529&gt;='H-32A-WP06 - Debt Service'!M$25,'H-32A-WP06 - Debt Service'!M$28/12,0)),"-")</f>
        <v>0</v>
      </c>
      <c r="P529" s="359">
        <f>IFERROR(IF(-SUM(P$21:P528)+P$16&lt;0.000001,0,IF($C529&gt;='H-32A-WP06 - Debt Service'!N$25,'H-32A-WP06 - Debt Service'!N$28/12,0)),"-")</f>
        <v>0</v>
      </c>
      <c r="Q529" s="449"/>
      <c r="R529" s="351">
        <f t="shared" si="30"/>
        <v>2061</v>
      </c>
      <c r="S529" s="368">
        <f t="shared" si="32"/>
        <v>58927</v>
      </c>
      <c r="T529" s="368"/>
      <c r="U529" s="359">
        <f>IFERROR(IF(-SUM(U$33:U528)+U$16&lt;0.000001,0,IF($C529&gt;='H-32A-WP06 - Debt Service'!R$25,'H-32A-WP06 - Debt Service'!R$28/12,0)),"-")</f>
        <v>0</v>
      </c>
      <c r="V529" s="359">
        <f>IFERROR(IF(-SUM(V$21:V528)+V$16&lt;0.000001,0,IF($C529&gt;='H-32A-WP06 - Debt Service'!S$25,'H-32A-WP06 - Debt Service'!S$28/12,0)),"-")</f>
        <v>0</v>
      </c>
      <c r="W529" s="359">
        <f>IFERROR(IF(-SUM(W$21:W528)+W$16&lt;0.000001,0,IF($C529&gt;='H-32A-WP06 - Debt Service'!T$25,'H-32A-WP06 - Debt Service'!T$28/12,0)),"-")</f>
        <v>0</v>
      </c>
      <c r="X529" s="359">
        <f>IFERROR(IF(-SUM(X$21:X528)+X$16&lt;0.000001,0,IF($C529&gt;='H-32A-WP06 - Debt Service'!U$25,'H-32A-WP06 - Debt Service'!U$28/12,0)),"-")</f>
        <v>0</v>
      </c>
      <c r="Y529" s="359">
        <f>IFERROR(IF(-SUM(Y$21:Y528)+Y$16&lt;0.000001,0,IF($C529&gt;='H-32A-WP06 - Debt Service'!W$25,'H-32A-WP06 - Debt Service'!V$28/12,0)),"-")</f>
        <v>0</v>
      </c>
      <c r="Z529" s="359">
        <f>IFERROR(IF(-SUM(Z$21:Z528)+Z$16&lt;0.000001,0,IF($C529&gt;='H-32A-WP06 - Debt Service'!W$25,'H-32A-WP06 - Debt Service'!W$28/12,0)),"-")</f>
        <v>0</v>
      </c>
      <c r="AA529" s="359">
        <f>IFERROR(IF(-SUM(AA$21:AA528)+AA$16&lt;0.000001,0,IF($C529&gt;='H-32A-WP06 - Debt Service'!Y$25,'H-32A-WP06 - Debt Service'!X$28/12,0)),"-")</f>
        <v>0</v>
      </c>
      <c r="AB529" s="359">
        <f>IFERROR(IF(-SUM(AB$21:AB528)+AB$16&lt;0.000001,0,IF($C529&gt;='H-32A-WP06 - Debt Service'!Y$25,'H-32A-WP06 - Debt Service'!Y$28/12,0)),"-")</f>
        <v>0</v>
      </c>
      <c r="AC529" s="359">
        <f>IFERROR(IF(-SUM(AC$21:AC528)+AC$16&lt;0.000001,0,IF($C529&gt;='H-32A-WP06 - Debt Service'!Z$25,'H-32A-WP06 - Debt Service'!Z$28/12,0)),"-")</f>
        <v>0</v>
      </c>
      <c r="AD529" s="359">
        <f>IFERROR(IF(-SUM(AD$21:AD528)+AD$16&lt;0.000001,0,IF($C529&gt;='H-32A-WP06 - Debt Service'!AB$25,'H-32A-WP06 - Debt Service'!AA$28/12,0)),"-")</f>
        <v>0</v>
      </c>
      <c r="AE529" s="359">
        <f>IFERROR(IF(-SUM(AE$21:AE528)+AE$16&lt;0.000001,0,IF($C529&gt;='H-32A-WP06 - Debt Service'!AC$25,'H-32A-WP06 - Debt Service'!AB$28/12,0)),"-")</f>
        <v>0</v>
      </c>
      <c r="AF529" s="359">
        <f>IFERROR(IF(-SUM(AF$21:AF528)+AF$16&lt;0.000001,0,IF($C529&gt;='H-32A-WP06 - Debt Service'!AD$25,'H-32A-WP06 - Debt Service'!AC$28/12,0)),"-")</f>
        <v>0</v>
      </c>
    </row>
    <row r="530" spans="2:32">
      <c r="B530" s="351">
        <f t="shared" si="29"/>
        <v>2061</v>
      </c>
      <c r="C530" s="368">
        <f t="shared" si="31"/>
        <v>58958</v>
      </c>
      <c r="D530" s="368"/>
      <c r="E530" s="359">
        <f>IFERROR(IF(-SUM(E$33:E529)+E$16&lt;0.000001,0,IF($C530&gt;='H-32A-WP06 - Debt Service'!C$25,'H-32A-WP06 - Debt Service'!C$28/12,0)),"-")</f>
        <v>0</v>
      </c>
      <c r="F530" s="359">
        <f>IFERROR(IF(-SUM(F$33:F529)+F$16&lt;0.000001,0,IF($C530&gt;='H-32A-WP06 - Debt Service'!D$25,'H-32A-WP06 - Debt Service'!D$28/12,0)),"-")</f>
        <v>0</v>
      </c>
      <c r="G530" s="359">
        <f>IFERROR(IF(-SUM(G$33:G529)+G$16&lt;0.000001,0,IF($C530&gt;='H-32A-WP06 - Debt Service'!E$25,'H-32A-WP06 - Debt Service'!E$28/12,0)),"-")</f>
        <v>0</v>
      </c>
      <c r="H530" s="359">
        <f>IFERROR(IF(-SUM(H$21:H529)+H$16&lt;0.000001,0,IF($C530&gt;='H-32A-WP06 - Debt Service'!F$25,'H-32A-WP06 - Debt Service'!F$28/12,0)),"-")</f>
        <v>0</v>
      </c>
      <c r="I530" s="359">
        <f>IFERROR(IF(-SUM(I$21:I529)+I$16&lt;0.000001,0,IF($C530&gt;='H-32A-WP06 - Debt Service'!G$25,'H-32A-WP06 - Debt Service'!G$28/12,0)),"-")</f>
        <v>0</v>
      </c>
      <c r="J530" s="359">
        <f>IFERROR(IF(-SUM(J$21:J529)+J$16&lt;0.000001,0,IF($C530&gt;='H-32A-WP06 - Debt Service'!H$25,'H-32A-WP06 - Debt Service'!H$28/12,0)),"-")</f>
        <v>0</v>
      </c>
      <c r="K530" s="359">
        <f>IFERROR(IF(-SUM(K$21:K529)+K$16&lt;0.000001,0,IF($C530&gt;='H-32A-WP06 - Debt Service'!I$25,'H-32A-WP06 - Debt Service'!I$28/12,0)),"-")</f>
        <v>0</v>
      </c>
      <c r="L530" s="359">
        <f>IFERROR(IF(-SUM(L$21:L529)+L$16&lt;0.000001,0,IF($C530&gt;='H-32A-WP06 - Debt Service'!J$25,'H-32A-WP06 - Debt Service'!J$28/12,0)),"-")</f>
        <v>0</v>
      </c>
      <c r="M530" s="359">
        <f>IFERROR(IF(-SUM(M$21:M529)+M$16&lt;0.000001,0,IF($C530&gt;='H-32A-WP06 - Debt Service'!K$25,'H-32A-WP06 - Debt Service'!K$28/12,0)),"-")</f>
        <v>0</v>
      </c>
      <c r="N530" s="359">
        <f>IFERROR(IF(-SUM(N$21:N529)+N$16&lt;0.000001,0,IF($C530&gt;='H-32A-WP06 - Debt Service'!L$25,'H-32A-WP06 - Debt Service'!L$28/12,0)),"-")</f>
        <v>0</v>
      </c>
      <c r="O530" s="359">
        <f>IFERROR(IF(-SUM(O$21:O529)+O$16&lt;0.000001,0,IF($C530&gt;='H-32A-WP06 - Debt Service'!M$25,'H-32A-WP06 - Debt Service'!M$28/12,0)),"-")</f>
        <v>0</v>
      </c>
      <c r="P530" s="359">
        <f>IFERROR(IF(-SUM(P$21:P529)+P$16&lt;0.000001,0,IF($C530&gt;='H-32A-WP06 - Debt Service'!N$25,'H-32A-WP06 - Debt Service'!N$28/12,0)),"-")</f>
        <v>0</v>
      </c>
      <c r="Q530" s="449"/>
      <c r="R530" s="351">
        <f t="shared" si="30"/>
        <v>2061</v>
      </c>
      <c r="S530" s="368">
        <f t="shared" si="32"/>
        <v>58958</v>
      </c>
      <c r="T530" s="368"/>
      <c r="U530" s="359">
        <f>IFERROR(IF(-SUM(U$33:U529)+U$16&lt;0.000001,0,IF($C530&gt;='H-32A-WP06 - Debt Service'!R$25,'H-32A-WP06 - Debt Service'!R$28/12,0)),"-")</f>
        <v>0</v>
      </c>
      <c r="V530" s="359">
        <f>IFERROR(IF(-SUM(V$21:V529)+V$16&lt;0.000001,0,IF($C530&gt;='H-32A-WP06 - Debt Service'!S$25,'H-32A-WP06 - Debt Service'!S$28/12,0)),"-")</f>
        <v>0</v>
      </c>
      <c r="W530" s="359">
        <f>IFERROR(IF(-SUM(W$21:W529)+W$16&lt;0.000001,0,IF($C530&gt;='H-32A-WP06 - Debt Service'!T$25,'H-32A-WP06 - Debt Service'!T$28/12,0)),"-")</f>
        <v>0</v>
      </c>
      <c r="X530" s="359">
        <f>IFERROR(IF(-SUM(X$21:X529)+X$16&lt;0.000001,0,IF($C530&gt;='H-32A-WP06 - Debt Service'!U$25,'H-32A-WP06 - Debt Service'!U$28/12,0)),"-")</f>
        <v>0</v>
      </c>
      <c r="Y530" s="359">
        <f>IFERROR(IF(-SUM(Y$21:Y529)+Y$16&lt;0.000001,0,IF($C530&gt;='H-32A-WP06 - Debt Service'!W$25,'H-32A-WP06 - Debt Service'!V$28/12,0)),"-")</f>
        <v>0</v>
      </c>
      <c r="Z530" s="359">
        <f>IFERROR(IF(-SUM(Z$21:Z529)+Z$16&lt;0.000001,0,IF($C530&gt;='H-32A-WP06 - Debt Service'!W$25,'H-32A-WP06 - Debt Service'!W$28/12,0)),"-")</f>
        <v>0</v>
      </c>
      <c r="AA530" s="359">
        <f>IFERROR(IF(-SUM(AA$21:AA529)+AA$16&lt;0.000001,0,IF($C530&gt;='H-32A-WP06 - Debt Service'!Y$25,'H-32A-WP06 - Debt Service'!X$28/12,0)),"-")</f>
        <v>0</v>
      </c>
      <c r="AB530" s="359">
        <f>IFERROR(IF(-SUM(AB$21:AB529)+AB$16&lt;0.000001,0,IF($C530&gt;='H-32A-WP06 - Debt Service'!Y$25,'H-32A-WP06 - Debt Service'!Y$28/12,0)),"-")</f>
        <v>0</v>
      </c>
      <c r="AC530" s="359">
        <f>IFERROR(IF(-SUM(AC$21:AC529)+AC$16&lt;0.000001,0,IF($C530&gt;='H-32A-WP06 - Debt Service'!Z$25,'H-32A-WP06 - Debt Service'!Z$28/12,0)),"-")</f>
        <v>0</v>
      </c>
      <c r="AD530" s="359">
        <f>IFERROR(IF(-SUM(AD$21:AD529)+AD$16&lt;0.000001,0,IF($C530&gt;='H-32A-WP06 - Debt Service'!AB$25,'H-32A-WP06 - Debt Service'!AA$28/12,0)),"-")</f>
        <v>0</v>
      </c>
      <c r="AE530" s="359">
        <f>IFERROR(IF(-SUM(AE$21:AE529)+AE$16&lt;0.000001,0,IF($C530&gt;='H-32A-WP06 - Debt Service'!AC$25,'H-32A-WP06 - Debt Service'!AB$28/12,0)),"-")</f>
        <v>0</v>
      </c>
      <c r="AF530" s="359">
        <f>IFERROR(IF(-SUM(AF$21:AF529)+AF$16&lt;0.000001,0,IF($C530&gt;='H-32A-WP06 - Debt Service'!AD$25,'H-32A-WP06 - Debt Service'!AC$28/12,0)),"-")</f>
        <v>0</v>
      </c>
    </row>
    <row r="531" spans="2:32">
      <c r="B531" s="351">
        <f t="shared" si="29"/>
        <v>2061</v>
      </c>
      <c r="C531" s="368">
        <f t="shared" si="31"/>
        <v>58988</v>
      </c>
      <c r="D531" s="368"/>
      <c r="E531" s="359">
        <f>IFERROR(IF(-SUM(E$33:E530)+E$16&lt;0.000001,0,IF($C531&gt;='H-32A-WP06 - Debt Service'!C$25,'H-32A-WP06 - Debt Service'!C$28/12,0)),"-")</f>
        <v>0</v>
      </c>
      <c r="F531" s="359">
        <f>IFERROR(IF(-SUM(F$33:F530)+F$16&lt;0.000001,0,IF($C531&gt;='H-32A-WP06 - Debt Service'!D$25,'H-32A-WP06 - Debt Service'!D$28/12,0)),"-")</f>
        <v>0</v>
      </c>
      <c r="G531" s="359">
        <f>IFERROR(IF(-SUM(G$33:G530)+G$16&lt;0.000001,0,IF($C531&gt;='H-32A-WP06 - Debt Service'!E$25,'H-32A-WP06 - Debt Service'!E$28/12,0)),"-")</f>
        <v>0</v>
      </c>
      <c r="H531" s="359">
        <f>IFERROR(IF(-SUM(H$21:H530)+H$16&lt;0.000001,0,IF($C531&gt;='H-32A-WP06 - Debt Service'!F$25,'H-32A-WP06 - Debt Service'!F$28/12,0)),"-")</f>
        <v>0</v>
      </c>
      <c r="I531" s="359">
        <f>IFERROR(IF(-SUM(I$21:I530)+I$16&lt;0.000001,0,IF($C531&gt;='H-32A-WP06 - Debt Service'!G$25,'H-32A-WP06 - Debt Service'!G$28/12,0)),"-")</f>
        <v>0</v>
      </c>
      <c r="J531" s="359">
        <f>IFERROR(IF(-SUM(J$21:J530)+J$16&lt;0.000001,0,IF($C531&gt;='H-32A-WP06 - Debt Service'!H$25,'H-32A-WP06 - Debt Service'!H$28/12,0)),"-")</f>
        <v>0</v>
      </c>
      <c r="K531" s="359">
        <f>IFERROR(IF(-SUM(K$21:K530)+K$16&lt;0.000001,0,IF($C531&gt;='H-32A-WP06 - Debt Service'!I$25,'H-32A-WP06 - Debt Service'!I$28/12,0)),"-")</f>
        <v>0</v>
      </c>
      <c r="L531" s="359">
        <f>IFERROR(IF(-SUM(L$21:L530)+L$16&lt;0.000001,0,IF($C531&gt;='H-32A-WP06 - Debt Service'!J$25,'H-32A-WP06 - Debt Service'!J$28/12,0)),"-")</f>
        <v>0</v>
      </c>
      <c r="M531" s="359">
        <f>IFERROR(IF(-SUM(M$21:M530)+M$16&lt;0.000001,0,IF($C531&gt;='H-32A-WP06 - Debt Service'!K$25,'H-32A-WP06 - Debt Service'!K$28/12,0)),"-")</f>
        <v>0</v>
      </c>
      <c r="N531" s="359">
        <f>IFERROR(IF(-SUM(N$21:N530)+N$16&lt;0.000001,0,IF($C531&gt;='H-32A-WP06 - Debt Service'!L$25,'H-32A-WP06 - Debt Service'!L$28/12,0)),"-")</f>
        <v>0</v>
      </c>
      <c r="O531" s="359">
        <f>IFERROR(IF(-SUM(O$21:O530)+O$16&lt;0.000001,0,IF($C531&gt;='H-32A-WP06 - Debt Service'!M$25,'H-32A-WP06 - Debt Service'!M$28/12,0)),"-")</f>
        <v>0</v>
      </c>
      <c r="P531" s="359">
        <f>IFERROR(IF(-SUM(P$21:P530)+P$16&lt;0.000001,0,IF($C531&gt;='H-32A-WP06 - Debt Service'!N$25,'H-32A-WP06 - Debt Service'!N$28/12,0)),"-")</f>
        <v>0</v>
      </c>
      <c r="Q531" s="449"/>
      <c r="R531" s="351">
        <f t="shared" si="30"/>
        <v>2061</v>
      </c>
      <c r="S531" s="368">
        <f t="shared" si="32"/>
        <v>58988</v>
      </c>
      <c r="T531" s="368"/>
      <c r="U531" s="359">
        <f>IFERROR(IF(-SUM(U$33:U530)+U$16&lt;0.000001,0,IF($C531&gt;='H-32A-WP06 - Debt Service'!R$25,'H-32A-WP06 - Debt Service'!R$28/12,0)),"-")</f>
        <v>0</v>
      </c>
      <c r="V531" s="359">
        <f>IFERROR(IF(-SUM(V$21:V530)+V$16&lt;0.000001,0,IF($C531&gt;='H-32A-WP06 - Debt Service'!S$25,'H-32A-WP06 - Debt Service'!S$28/12,0)),"-")</f>
        <v>0</v>
      </c>
      <c r="W531" s="359">
        <f>IFERROR(IF(-SUM(W$21:W530)+W$16&lt;0.000001,0,IF($C531&gt;='H-32A-WP06 - Debt Service'!T$25,'H-32A-WP06 - Debt Service'!T$28/12,0)),"-")</f>
        <v>0</v>
      </c>
      <c r="X531" s="359">
        <f>IFERROR(IF(-SUM(X$21:X530)+X$16&lt;0.000001,0,IF($C531&gt;='H-32A-WP06 - Debt Service'!U$25,'H-32A-WP06 - Debt Service'!U$28/12,0)),"-")</f>
        <v>0</v>
      </c>
      <c r="Y531" s="359">
        <f>IFERROR(IF(-SUM(Y$21:Y530)+Y$16&lt;0.000001,0,IF($C531&gt;='H-32A-WP06 - Debt Service'!W$25,'H-32A-WP06 - Debt Service'!V$28/12,0)),"-")</f>
        <v>0</v>
      </c>
      <c r="Z531" s="359">
        <f>IFERROR(IF(-SUM(Z$21:Z530)+Z$16&lt;0.000001,0,IF($C531&gt;='H-32A-WP06 - Debt Service'!W$25,'H-32A-WP06 - Debt Service'!W$28/12,0)),"-")</f>
        <v>0</v>
      </c>
      <c r="AA531" s="359">
        <f>IFERROR(IF(-SUM(AA$21:AA530)+AA$16&lt;0.000001,0,IF($C531&gt;='H-32A-WP06 - Debt Service'!Y$25,'H-32A-WP06 - Debt Service'!X$28/12,0)),"-")</f>
        <v>0</v>
      </c>
      <c r="AB531" s="359">
        <f>IFERROR(IF(-SUM(AB$21:AB530)+AB$16&lt;0.000001,0,IF($C531&gt;='H-32A-WP06 - Debt Service'!Y$25,'H-32A-WP06 - Debt Service'!Y$28/12,0)),"-")</f>
        <v>0</v>
      </c>
      <c r="AC531" s="359">
        <f>IFERROR(IF(-SUM(AC$21:AC530)+AC$16&lt;0.000001,0,IF($C531&gt;='H-32A-WP06 - Debt Service'!Z$25,'H-32A-WP06 - Debt Service'!Z$28/12,0)),"-")</f>
        <v>0</v>
      </c>
      <c r="AD531" s="359">
        <f>IFERROR(IF(-SUM(AD$21:AD530)+AD$16&lt;0.000001,0,IF($C531&gt;='H-32A-WP06 - Debt Service'!AB$25,'H-32A-WP06 - Debt Service'!AA$28/12,0)),"-")</f>
        <v>0</v>
      </c>
      <c r="AE531" s="359">
        <f>IFERROR(IF(-SUM(AE$21:AE530)+AE$16&lt;0.000001,0,IF($C531&gt;='H-32A-WP06 - Debt Service'!AC$25,'H-32A-WP06 - Debt Service'!AB$28/12,0)),"-")</f>
        <v>0</v>
      </c>
      <c r="AF531" s="359">
        <f>IFERROR(IF(-SUM(AF$21:AF530)+AF$16&lt;0.000001,0,IF($C531&gt;='H-32A-WP06 - Debt Service'!AD$25,'H-32A-WP06 - Debt Service'!AC$28/12,0)),"-")</f>
        <v>0</v>
      </c>
    </row>
    <row r="532" spans="2:32">
      <c r="B532" s="351">
        <f t="shared" si="29"/>
        <v>2061</v>
      </c>
      <c r="C532" s="368">
        <f t="shared" si="31"/>
        <v>59019</v>
      </c>
      <c r="D532" s="368"/>
      <c r="E532" s="359">
        <f>IFERROR(IF(-SUM(E$33:E531)+E$16&lt;0.000001,0,IF($C532&gt;='H-32A-WP06 - Debt Service'!C$25,'H-32A-WP06 - Debt Service'!C$28/12,0)),"-")</f>
        <v>0</v>
      </c>
      <c r="F532" s="359">
        <f>IFERROR(IF(-SUM(F$33:F531)+F$16&lt;0.000001,0,IF($C532&gt;='H-32A-WP06 - Debt Service'!D$25,'H-32A-WP06 - Debt Service'!D$28/12,0)),"-")</f>
        <v>0</v>
      </c>
      <c r="G532" s="359">
        <f>IFERROR(IF(-SUM(G$33:G531)+G$16&lt;0.000001,0,IF($C532&gt;='H-32A-WP06 - Debt Service'!E$25,'H-32A-WP06 - Debt Service'!E$28/12,0)),"-")</f>
        <v>0</v>
      </c>
      <c r="H532" s="359">
        <f>IFERROR(IF(-SUM(H$21:H531)+H$16&lt;0.000001,0,IF($C532&gt;='H-32A-WP06 - Debt Service'!F$25,'H-32A-WP06 - Debt Service'!F$28/12,0)),"-")</f>
        <v>0</v>
      </c>
      <c r="I532" s="359">
        <f>IFERROR(IF(-SUM(I$21:I531)+I$16&lt;0.000001,0,IF($C532&gt;='H-32A-WP06 - Debt Service'!G$25,'H-32A-WP06 - Debt Service'!G$28/12,0)),"-")</f>
        <v>0</v>
      </c>
      <c r="J532" s="359">
        <f>IFERROR(IF(-SUM(J$21:J531)+J$16&lt;0.000001,0,IF($C532&gt;='H-32A-WP06 - Debt Service'!H$25,'H-32A-WP06 - Debt Service'!H$28/12,0)),"-")</f>
        <v>0</v>
      </c>
      <c r="K532" s="359">
        <f>IFERROR(IF(-SUM(K$21:K531)+K$16&lt;0.000001,0,IF($C532&gt;='H-32A-WP06 - Debt Service'!I$25,'H-32A-WP06 - Debt Service'!I$28/12,0)),"-")</f>
        <v>0</v>
      </c>
      <c r="L532" s="359">
        <f>IFERROR(IF(-SUM(L$21:L531)+L$16&lt;0.000001,0,IF($C532&gt;='H-32A-WP06 - Debt Service'!J$25,'H-32A-WP06 - Debt Service'!J$28/12,0)),"-")</f>
        <v>0</v>
      </c>
      <c r="M532" s="359">
        <f>IFERROR(IF(-SUM(M$21:M531)+M$16&lt;0.000001,0,IF($C532&gt;='H-32A-WP06 - Debt Service'!K$25,'H-32A-WP06 - Debt Service'!K$28/12,0)),"-")</f>
        <v>0</v>
      </c>
      <c r="N532" s="359">
        <f>IFERROR(IF(-SUM(N$21:N531)+N$16&lt;0.000001,0,IF($C532&gt;='H-32A-WP06 - Debt Service'!L$25,'H-32A-WP06 - Debt Service'!L$28/12,0)),"-")</f>
        <v>0</v>
      </c>
      <c r="O532" s="359">
        <f>IFERROR(IF(-SUM(O$21:O531)+O$16&lt;0.000001,0,IF($C532&gt;='H-32A-WP06 - Debt Service'!M$25,'H-32A-WP06 - Debt Service'!M$28/12,0)),"-")</f>
        <v>0</v>
      </c>
      <c r="P532" s="359">
        <f>IFERROR(IF(-SUM(P$21:P531)+P$16&lt;0.000001,0,IF($C532&gt;='H-32A-WP06 - Debt Service'!N$25,'H-32A-WP06 - Debt Service'!N$28/12,0)),"-")</f>
        <v>0</v>
      </c>
      <c r="Q532" s="449"/>
      <c r="R532" s="351">
        <f t="shared" si="30"/>
        <v>2061</v>
      </c>
      <c r="S532" s="368">
        <f t="shared" si="32"/>
        <v>59019</v>
      </c>
      <c r="T532" s="368"/>
      <c r="U532" s="359">
        <f>IFERROR(IF(-SUM(U$33:U531)+U$16&lt;0.000001,0,IF($C532&gt;='H-32A-WP06 - Debt Service'!R$25,'H-32A-WP06 - Debt Service'!R$28/12,0)),"-")</f>
        <v>0</v>
      </c>
      <c r="V532" s="359">
        <f>IFERROR(IF(-SUM(V$21:V531)+V$16&lt;0.000001,0,IF($C532&gt;='H-32A-WP06 - Debt Service'!S$25,'H-32A-WP06 - Debt Service'!S$28/12,0)),"-")</f>
        <v>0</v>
      </c>
      <c r="W532" s="359">
        <f>IFERROR(IF(-SUM(W$21:W531)+W$16&lt;0.000001,0,IF($C532&gt;='H-32A-WP06 - Debt Service'!T$25,'H-32A-WP06 - Debt Service'!T$28/12,0)),"-")</f>
        <v>0</v>
      </c>
      <c r="X532" s="359">
        <f>IFERROR(IF(-SUM(X$21:X531)+X$16&lt;0.000001,0,IF($C532&gt;='H-32A-WP06 - Debt Service'!U$25,'H-32A-WP06 - Debt Service'!U$28/12,0)),"-")</f>
        <v>0</v>
      </c>
      <c r="Y532" s="359">
        <f>IFERROR(IF(-SUM(Y$21:Y531)+Y$16&lt;0.000001,0,IF($C532&gt;='H-32A-WP06 - Debt Service'!W$25,'H-32A-WP06 - Debt Service'!V$28/12,0)),"-")</f>
        <v>0</v>
      </c>
      <c r="Z532" s="359">
        <f>IFERROR(IF(-SUM(Z$21:Z531)+Z$16&lt;0.000001,0,IF($C532&gt;='H-32A-WP06 - Debt Service'!W$25,'H-32A-WP06 - Debt Service'!W$28/12,0)),"-")</f>
        <v>0</v>
      </c>
      <c r="AA532" s="359">
        <f>IFERROR(IF(-SUM(AA$21:AA531)+AA$16&lt;0.000001,0,IF($C532&gt;='H-32A-WP06 - Debt Service'!Y$25,'H-32A-WP06 - Debt Service'!X$28/12,0)),"-")</f>
        <v>0</v>
      </c>
      <c r="AB532" s="359">
        <f>IFERROR(IF(-SUM(AB$21:AB531)+AB$16&lt;0.000001,0,IF($C532&gt;='H-32A-WP06 - Debt Service'!Y$25,'H-32A-WP06 - Debt Service'!Y$28/12,0)),"-")</f>
        <v>0</v>
      </c>
      <c r="AC532" s="359">
        <f>IFERROR(IF(-SUM(AC$21:AC531)+AC$16&lt;0.000001,0,IF($C532&gt;='H-32A-WP06 - Debt Service'!Z$25,'H-32A-WP06 - Debt Service'!Z$28/12,0)),"-")</f>
        <v>0</v>
      </c>
      <c r="AD532" s="359">
        <f>IFERROR(IF(-SUM(AD$21:AD531)+AD$16&lt;0.000001,0,IF($C532&gt;='H-32A-WP06 - Debt Service'!AB$25,'H-32A-WP06 - Debt Service'!AA$28/12,0)),"-")</f>
        <v>0</v>
      </c>
      <c r="AE532" s="359">
        <f>IFERROR(IF(-SUM(AE$21:AE531)+AE$16&lt;0.000001,0,IF($C532&gt;='H-32A-WP06 - Debt Service'!AC$25,'H-32A-WP06 - Debt Service'!AB$28/12,0)),"-")</f>
        <v>0</v>
      </c>
      <c r="AF532" s="359">
        <f>IFERROR(IF(-SUM(AF$21:AF531)+AF$16&lt;0.000001,0,IF($C532&gt;='H-32A-WP06 - Debt Service'!AD$25,'H-32A-WP06 - Debt Service'!AC$28/12,0)),"-")</f>
        <v>0</v>
      </c>
    </row>
    <row r="533" spans="2:32">
      <c r="B533" s="351">
        <f t="shared" si="29"/>
        <v>2061</v>
      </c>
      <c r="C533" s="368">
        <f t="shared" si="31"/>
        <v>59050</v>
      </c>
      <c r="D533" s="368"/>
      <c r="E533" s="359">
        <f>IFERROR(IF(-SUM(E$33:E532)+E$16&lt;0.000001,0,IF($C533&gt;='H-32A-WP06 - Debt Service'!C$25,'H-32A-WP06 - Debt Service'!C$28/12,0)),"-")</f>
        <v>0</v>
      </c>
      <c r="F533" s="359">
        <f>IFERROR(IF(-SUM(F$33:F532)+F$16&lt;0.000001,0,IF($C533&gt;='H-32A-WP06 - Debt Service'!D$25,'H-32A-WP06 - Debt Service'!D$28/12,0)),"-")</f>
        <v>0</v>
      </c>
      <c r="G533" s="359">
        <f>IFERROR(IF(-SUM(G$33:G532)+G$16&lt;0.000001,0,IF($C533&gt;='H-32A-WP06 - Debt Service'!E$25,'H-32A-WP06 - Debt Service'!E$28/12,0)),"-")</f>
        <v>0</v>
      </c>
      <c r="H533" s="359">
        <f>IFERROR(IF(-SUM(H$21:H532)+H$16&lt;0.000001,0,IF($C533&gt;='H-32A-WP06 - Debt Service'!F$25,'H-32A-WP06 - Debt Service'!F$28/12,0)),"-")</f>
        <v>0</v>
      </c>
      <c r="I533" s="359">
        <f>IFERROR(IF(-SUM(I$21:I532)+I$16&lt;0.000001,0,IF($C533&gt;='H-32A-WP06 - Debt Service'!G$25,'H-32A-WP06 - Debt Service'!G$28/12,0)),"-")</f>
        <v>0</v>
      </c>
      <c r="J533" s="359">
        <f>IFERROR(IF(-SUM(J$21:J532)+J$16&lt;0.000001,0,IF($C533&gt;='H-32A-WP06 - Debt Service'!H$25,'H-32A-WP06 - Debt Service'!H$28/12,0)),"-")</f>
        <v>0</v>
      </c>
      <c r="K533" s="359">
        <f>IFERROR(IF(-SUM(K$21:K532)+K$16&lt;0.000001,0,IF($C533&gt;='H-32A-WP06 - Debt Service'!I$25,'H-32A-WP06 - Debt Service'!I$28/12,0)),"-")</f>
        <v>0</v>
      </c>
      <c r="L533" s="359">
        <f>IFERROR(IF(-SUM(L$21:L532)+L$16&lt;0.000001,0,IF($C533&gt;='H-32A-WP06 - Debt Service'!J$25,'H-32A-WP06 - Debt Service'!J$28/12,0)),"-")</f>
        <v>0</v>
      </c>
      <c r="M533" s="359">
        <f>IFERROR(IF(-SUM(M$21:M532)+M$16&lt;0.000001,0,IF($C533&gt;='H-32A-WP06 - Debt Service'!K$25,'H-32A-WP06 - Debt Service'!K$28/12,0)),"-")</f>
        <v>0</v>
      </c>
      <c r="N533" s="359">
        <f>IFERROR(IF(-SUM(N$21:N532)+N$16&lt;0.000001,0,IF($C533&gt;='H-32A-WP06 - Debt Service'!L$25,'H-32A-WP06 - Debt Service'!L$28/12,0)),"-")</f>
        <v>0</v>
      </c>
      <c r="O533" s="359">
        <f>IFERROR(IF(-SUM(O$21:O532)+O$16&lt;0.000001,0,IF($C533&gt;='H-32A-WP06 - Debt Service'!M$25,'H-32A-WP06 - Debt Service'!M$28/12,0)),"-")</f>
        <v>0</v>
      </c>
      <c r="P533" s="359">
        <f>IFERROR(IF(-SUM(P$21:P532)+P$16&lt;0.000001,0,IF($C533&gt;='H-32A-WP06 - Debt Service'!N$25,'H-32A-WP06 - Debt Service'!N$28/12,0)),"-")</f>
        <v>0</v>
      </c>
      <c r="Q533" s="449"/>
      <c r="R533" s="351">
        <f t="shared" si="30"/>
        <v>2061</v>
      </c>
      <c r="S533" s="368">
        <f t="shared" si="32"/>
        <v>59050</v>
      </c>
      <c r="T533" s="368"/>
      <c r="U533" s="359">
        <f>IFERROR(IF(-SUM(U$33:U532)+U$16&lt;0.000001,0,IF($C533&gt;='H-32A-WP06 - Debt Service'!R$25,'H-32A-WP06 - Debt Service'!R$28/12,0)),"-")</f>
        <v>0</v>
      </c>
      <c r="V533" s="359">
        <f>IFERROR(IF(-SUM(V$21:V532)+V$16&lt;0.000001,0,IF($C533&gt;='H-32A-WP06 - Debt Service'!S$25,'H-32A-WP06 - Debt Service'!S$28/12,0)),"-")</f>
        <v>0</v>
      </c>
      <c r="W533" s="359">
        <f>IFERROR(IF(-SUM(W$21:W532)+W$16&lt;0.000001,0,IF($C533&gt;='H-32A-WP06 - Debt Service'!T$25,'H-32A-WP06 - Debt Service'!T$28/12,0)),"-")</f>
        <v>0</v>
      </c>
      <c r="X533" s="359">
        <f>IFERROR(IF(-SUM(X$21:X532)+X$16&lt;0.000001,0,IF($C533&gt;='H-32A-WP06 - Debt Service'!U$25,'H-32A-WP06 - Debt Service'!U$28/12,0)),"-")</f>
        <v>0</v>
      </c>
      <c r="Y533" s="359">
        <f>IFERROR(IF(-SUM(Y$21:Y532)+Y$16&lt;0.000001,0,IF($C533&gt;='H-32A-WP06 - Debt Service'!W$25,'H-32A-WP06 - Debt Service'!V$28/12,0)),"-")</f>
        <v>0</v>
      </c>
      <c r="Z533" s="359">
        <f>IFERROR(IF(-SUM(Z$21:Z532)+Z$16&lt;0.000001,0,IF($C533&gt;='H-32A-WP06 - Debt Service'!W$25,'H-32A-WP06 - Debt Service'!W$28/12,0)),"-")</f>
        <v>0</v>
      </c>
      <c r="AA533" s="359">
        <f>IFERROR(IF(-SUM(AA$21:AA532)+AA$16&lt;0.000001,0,IF($C533&gt;='H-32A-WP06 - Debt Service'!Y$25,'H-32A-WP06 - Debt Service'!X$28/12,0)),"-")</f>
        <v>0</v>
      </c>
      <c r="AB533" s="359">
        <f>IFERROR(IF(-SUM(AB$21:AB532)+AB$16&lt;0.000001,0,IF($C533&gt;='H-32A-WP06 - Debt Service'!Y$25,'H-32A-WP06 - Debt Service'!Y$28/12,0)),"-")</f>
        <v>0</v>
      </c>
      <c r="AC533" s="359">
        <f>IFERROR(IF(-SUM(AC$21:AC532)+AC$16&lt;0.000001,0,IF($C533&gt;='H-32A-WP06 - Debt Service'!Z$25,'H-32A-WP06 - Debt Service'!Z$28/12,0)),"-")</f>
        <v>0</v>
      </c>
      <c r="AD533" s="359">
        <f>IFERROR(IF(-SUM(AD$21:AD532)+AD$16&lt;0.000001,0,IF($C533&gt;='H-32A-WP06 - Debt Service'!AB$25,'H-32A-WP06 - Debt Service'!AA$28/12,0)),"-")</f>
        <v>0</v>
      </c>
      <c r="AE533" s="359">
        <f>IFERROR(IF(-SUM(AE$21:AE532)+AE$16&lt;0.000001,0,IF($C533&gt;='H-32A-WP06 - Debt Service'!AC$25,'H-32A-WP06 - Debt Service'!AB$28/12,0)),"-")</f>
        <v>0</v>
      </c>
      <c r="AF533" s="359">
        <f>IFERROR(IF(-SUM(AF$21:AF532)+AF$16&lt;0.000001,0,IF($C533&gt;='H-32A-WP06 - Debt Service'!AD$25,'H-32A-WP06 - Debt Service'!AC$28/12,0)),"-")</f>
        <v>0</v>
      </c>
    </row>
    <row r="534" spans="2:32">
      <c r="B534" s="351">
        <f t="shared" ref="B534:B597" si="33">YEAR(C534)</f>
        <v>2061</v>
      </c>
      <c r="C534" s="368">
        <f t="shared" si="31"/>
        <v>59080</v>
      </c>
      <c r="D534" s="368"/>
      <c r="E534" s="359">
        <f>IFERROR(IF(-SUM(E$33:E533)+E$16&lt;0.000001,0,IF($C534&gt;='H-32A-WP06 - Debt Service'!C$25,'H-32A-WP06 - Debt Service'!C$28/12,0)),"-")</f>
        <v>0</v>
      </c>
      <c r="F534" s="359">
        <f>IFERROR(IF(-SUM(F$33:F533)+F$16&lt;0.000001,0,IF($C534&gt;='H-32A-WP06 - Debt Service'!D$25,'H-32A-WP06 - Debt Service'!D$28/12,0)),"-")</f>
        <v>0</v>
      </c>
      <c r="G534" s="359">
        <f>IFERROR(IF(-SUM(G$33:G533)+G$16&lt;0.000001,0,IF($C534&gt;='H-32A-WP06 - Debt Service'!E$25,'H-32A-WP06 - Debt Service'!E$28/12,0)),"-")</f>
        <v>0</v>
      </c>
      <c r="H534" s="359">
        <f>IFERROR(IF(-SUM(H$21:H533)+H$16&lt;0.000001,0,IF($C534&gt;='H-32A-WP06 - Debt Service'!F$25,'H-32A-WP06 - Debt Service'!F$28/12,0)),"-")</f>
        <v>0</v>
      </c>
      <c r="I534" s="359">
        <f>IFERROR(IF(-SUM(I$21:I533)+I$16&lt;0.000001,0,IF($C534&gt;='H-32A-WP06 - Debt Service'!G$25,'H-32A-WP06 - Debt Service'!G$28/12,0)),"-")</f>
        <v>0</v>
      </c>
      <c r="J534" s="359">
        <f>IFERROR(IF(-SUM(J$21:J533)+J$16&lt;0.000001,0,IF($C534&gt;='H-32A-WP06 - Debt Service'!H$25,'H-32A-WP06 - Debt Service'!H$28/12,0)),"-")</f>
        <v>0</v>
      </c>
      <c r="K534" s="359">
        <f>IFERROR(IF(-SUM(K$21:K533)+K$16&lt;0.000001,0,IF($C534&gt;='H-32A-WP06 - Debt Service'!I$25,'H-32A-WP06 - Debt Service'!I$28/12,0)),"-")</f>
        <v>0</v>
      </c>
      <c r="L534" s="359">
        <f>IFERROR(IF(-SUM(L$21:L533)+L$16&lt;0.000001,0,IF($C534&gt;='H-32A-WP06 - Debt Service'!J$25,'H-32A-WP06 - Debt Service'!J$28/12,0)),"-")</f>
        <v>0</v>
      </c>
      <c r="M534" s="359">
        <f>IFERROR(IF(-SUM(M$21:M533)+M$16&lt;0.000001,0,IF($C534&gt;='H-32A-WP06 - Debt Service'!K$25,'H-32A-WP06 - Debt Service'!K$28/12,0)),"-")</f>
        <v>0</v>
      </c>
      <c r="N534" s="359">
        <f>IFERROR(IF(-SUM(N$21:N533)+N$16&lt;0.000001,0,IF($C534&gt;='H-32A-WP06 - Debt Service'!L$25,'H-32A-WP06 - Debt Service'!L$28/12,0)),"-")</f>
        <v>0</v>
      </c>
      <c r="O534" s="359">
        <f>IFERROR(IF(-SUM(O$21:O533)+O$16&lt;0.000001,0,IF($C534&gt;='H-32A-WP06 - Debt Service'!M$25,'H-32A-WP06 - Debt Service'!M$28/12,0)),"-")</f>
        <v>0</v>
      </c>
      <c r="P534" s="359">
        <f>IFERROR(IF(-SUM(P$21:P533)+P$16&lt;0.000001,0,IF($C534&gt;='H-32A-WP06 - Debt Service'!N$25,'H-32A-WP06 - Debt Service'!N$28/12,0)),"-")</f>
        <v>0</v>
      </c>
      <c r="Q534" s="449"/>
      <c r="R534" s="351">
        <f t="shared" ref="R534:R597" si="34">YEAR(S534)</f>
        <v>2061</v>
      </c>
      <c r="S534" s="368">
        <f t="shared" si="32"/>
        <v>59080</v>
      </c>
      <c r="T534" s="368"/>
      <c r="U534" s="359">
        <f>IFERROR(IF(-SUM(U$33:U533)+U$16&lt;0.000001,0,IF($C534&gt;='H-32A-WP06 - Debt Service'!R$25,'H-32A-WP06 - Debt Service'!R$28/12,0)),"-")</f>
        <v>0</v>
      </c>
      <c r="V534" s="359">
        <f>IFERROR(IF(-SUM(V$21:V533)+V$16&lt;0.000001,0,IF($C534&gt;='H-32A-WP06 - Debt Service'!S$25,'H-32A-WP06 - Debt Service'!S$28/12,0)),"-")</f>
        <v>0</v>
      </c>
      <c r="W534" s="359">
        <f>IFERROR(IF(-SUM(W$21:W533)+W$16&lt;0.000001,0,IF($C534&gt;='H-32A-WP06 - Debt Service'!T$25,'H-32A-WP06 - Debt Service'!T$28/12,0)),"-")</f>
        <v>0</v>
      </c>
      <c r="X534" s="359">
        <f>IFERROR(IF(-SUM(X$21:X533)+X$16&lt;0.000001,0,IF($C534&gt;='H-32A-WP06 - Debt Service'!U$25,'H-32A-WP06 - Debt Service'!U$28/12,0)),"-")</f>
        <v>0</v>
      </c>
      <c r="Y534" s="359">
        <f>IFERROR(IF(-SUM(Y$21:Y533)+Y$16&lt;0.000001,0,IF($C534&gt;='H-32A-WP06 - Debt Service'!W$25,'H-32A-WP06 - Debt Service'!V$28/12,0)),"-")</f>
        <v>0</v>
      </c>
      <c r="Z534" s="359">
        <f>IFERROR(IF(-SUM(Z$21:Z533)+Z$16&lt;0.000001,0,IF($C534&gt;='H-32A-WP06 - Debt Service'!W$25,'H-32A-WP06 - Debt Service'!W$28/12,0)),"-")</f>
        <v>0</v>
      </c>
      <c r="AA534" s="359">
        <f>IFERROR(IF(-SUM(AA$21:AA533)+AA$16&lt;0.000001,0,IF($C534&gt;='H-32A-WP06 - Debt Service'!Y$25,'H-32A-WP06 - Debt Service'!X$28/12,0)),"-")</f>
        <v>0</v>
      </c>
      <c r="AB534" s="359">
        <f>IFERROR(IF(-SUM(AB$21:AB533)+AB$16&lt;0.000001,0,IF($C534&gt;='H-32A-WP06 - Debt Service'!Y$25,'H-32A-WP06 - Debt Service'!Y$28/12,0)),"-")</f>
        <v>0</v>
      </c>
      <c r="AC534" s="359">
        <f>IFERROR(IF(-SUM(AC$21:AC533)+AC$16&lt;0.000001,0,IF($C534&gt;='H-32A-WP06 - Debt Service'!Z$25,'H-32A-WP06 - Debt Service'!Z$28/12,0)),"-")</f>
        <v>0</v>
      </c>
      <c r="AD534" s="359">
        <f>IFERROR(IF(-SUM(AD$21:AD533)+AD$16&lt;0.000001,0,IF($C534&gt;='H-32A-WP06 - Debt Service'!AB$25,'H-32A-WP06 - Debt Service'!AA$28/12,0)),"-")</f>
        <v>0</v>
      </c>
      <c r="AE534" s="359">
        <f>IFERROR(IF(-SUM(AE$21:AE533)+AE$16&lt;0.000001,0,IF($C534&gt;='H-32A-WP06 - Debt Service'!AC$25,'H-32A-WP06 - Debt Service'!AB$28/12,0)),"-")</f>
        <v>0</v>
      </c>
      <c r="AF534" s="359">
        <f>IFERROR(IF(-SUM(AF$21:AF533)+AF$16&lt;0.000001,0,IF($C534&gt;='H-32A-WP06 - Debt Service'!AD$25,'H-32A-WP06 - Debt Service'!AC$28/12,0)),"-")</f>
        <v>0</v>
      </c>
    </row>
    <row r="535" spans="2:32">
      <c r="B535" s="351">
        <f t="shared" si="33"/>
        <v>2061</v>
      </c>
      <c r="C535" s="368">
        <f t="shared" ref="C535:C598" si="35">EOMONTH(C534,0)+1</f>
        <v>59111</v>
      </c>
      <c r="D535" s="368"/>
      <c r="E535" s="359">
        <f>IFERROR(IF(-SUM(E$33:E534)+E$16&lt;0.000001,0,IF($C535&gt;='H-32A-WP06 - Debt Service'!C$25,'H-32A-WP06 - Debt Service'!C$28/12,0)),"-")</f>
        <v>0</v>
      </c>
      <c r="F535" s="359">
        <f>IFERROR(IF(-SUM(F$33:F534)+F$16&lt;0.000001,0,IF($C535&gt;='H-32A-WP06 - Debt Service'!D$25,'H-32A-WP06 - Debt Service'!D$28/12,0)),"-")</f>
        <v>0</v>
      </c>
      <c r="G535" s="359">
        <f>IFERROR(IF(-SUM(G$33:G534)+G$16&lt;0.000001,0,IF($C535&gt;='H-32A-WP06 - Debt Service'!E$25,'H-32A-WP06 - Debt Service'!E$28/12,0)),"-")</f>
        <v>0</v>
      </c>
      <c r="H535" s="359">
        <f>IFERROR(IF(-SUM(H$21:H534)+H$16&lt;0.000001,0,IF($C535&gt;='H-32A-WP06 - Debt Service'!F$25,'H-32A-WP06 - Debt Service'!F$28/12,0)),"-")</f>
        <v>0</v>
      </c>
      <c r="I535" s="359">
        <f>IFERROR(IF(-SUM(I$21:I534)+I$16&lt;0.000001,0,IF($C535&gt;='H-32A-WP06 - Debt Service'!G$25,'H-32A-WP06 - Debt Service'!G$28/12,0)),"-")</f>
        <v>0</v>
      </c>
      <c r="J535" s="359">
        <f>IFERROR(IF(-SUM(J$21:J534)+J$16&lt;0.000001,0,IF($C535&gt;='H-32A-WP06 - Debt Service'!H$25,'H-32A-WP06 - Debt Service'!H$28/12,0)),"-")</f>
        <v>0</v>
      </c>
      <c r="K535" s="359">
        <f>IFERROR(IF(-SUM(K$21:K534)+K$16&lt;0.000001,0,IF($C535&gt;='H-32A-WP06 - Debt Service'!I$25,'H-32A-WP06 - Debt Service'!I$28/12,0)),"-")</f>
        <v>0</v>
      </c>
      <c r="L535" s="359">
        <f>IFERROR(IF(-SUM(L$21:L534)+L$16&lt;0.000001,0,IF($C535&gt;='H-32A-WP06 - Debt Service'!J$25,'H-32A-WP06 - Debt Service'!J$28/12,0)),"-")</f>
        <v>0</v>
      </c>
      <c r="M535" s="359">
        <f>IFERROR(IF(-SUM(M$21:M534)+M$16&lt;0.000001,0,IF($C535&gt;='H-32A-WP06 - Debt Service'!K$25,'H-32A-WP06 - Debt Service'!K$28/12,0)),"-")</f>
        <v>0</v>
      </c>
      <c r="N535" s="359">
        <f>IFERROR(IF(-SUM(N$21:N534)+N$16&lt;0.000001,0,IF($C535&gt;='H-32A-WP06 - Debt Service'!L$25,'H-32A-WP06 - Debt Service'!L$28/12,0)),"-")</f>
        <v>0</v>
      </c>
      <c r="O535" s="359">
        <f>IFERROR(IF(-SUM(O$21:O534)+O$16&lt;0.000001,0,IF($C535&gt;='H-32A-WP06 - Debt Service'!M$25,'H-32A-WP06 - Debt Service'!M$28/12,0)),"-")</f>
        <v>0</v>
      </c>
      <c r="P535" s="359">
        <f>IFERROR(IF(-SUM(P$21:P534)+P$16&lt;0.000001,0,IF($C535&gt;='H-32A-WP06 - Debt Service'!N$25,'H-32A-WP06 - Debt Service'!N$28/12,0)),"-")</f>
        <v>0</v>
      </c>
      <c r="Q535" s="449"/>
      <c r="R535" s="351">
        <f t="shared" si="34"/>
        <v>2061</v>
      </c>
      <c r="S535" s="368">
        <f t="shared" ref="S535:S598" si="36">EOMONTH(S534,0)+1</f>
        <v>59111</v>
      </c>
      <c r="T535" s="368"/>
      <c r="U535" s="359">
        <f>IFERROR(IF(-SUM(U$33:U534)+U$16&lt;0.000001,0,IF($C535&gt;='H-32A-WP06 - Debt Service'!R$25,'H-32A-WP06 - Debt Service'!R$28/12,0)),"-")</f>
        <v>0</v>
      </c>
      <c r="V535" s="359">
        <f>IFERROR(IF(-SUM(V$21:V534)+V$16&lt;0.000001,0,IF($C535&gt;='H-32A-WP06 - Debt Service'!S$25,'H-32A-WP06 - Debt Service'!S$28/12,0)),"-")</f>
        <v>0</v>
      </c>
      <c r="W535" s="359">
        <f>IFERROR(IF(-SUM(W$21:W534)+W$16&lt;0.000001,0,IF($C535&gt;='H-32A-WP06 - Debt Service'!T$25,'H-32A-WP06 - Debt Service'!T$28/12,0)),"-")</f>
        <v>0</v>
      </c>
      <c r="X535" s="359">
        <f>IFERROR(IF(-SUM(X$21:X534)+X$16&lt;0.000001,0,IF($C535&gt;='H-32A-WP06 - Debt Service'!U$25,'H-32A-WP06 - Debt Service'!U$28/12,0)),"-")</f>
        <v>0</v>
      </c>
      <c r="Y535" s="359">
        <f>IFERROR(IF(-SUM(Y$21:Y534)+Y$16&lt;0.000001,0,IF($C535&gt;='H-32A-WP06 - Debt Service'!W$25,'H-32A-WP06 - Debt Service'!V$28/12,0)),"-")</f>
        <v>0</v>
      </c>
      <c r="Z535" s="359">
        <f>IFERROR(IF(-SUM(Z$21:Z534)+Z$16&lt;0.000001,0,IF($C535&gt;='H-32A-WP06 - Debt Service'!W$25,'H-32A-WP06 - Debt Service'!W$28/12,0)),"-")</f>
        <v>0</v>
      </c>
      <c r="AA535" s="359">
        <f>IFERROR(IF(-SUM(AA$21:AA534)+AA$16&lt;0.000001,0,IF($C535&gt;='H-32A-WP06 - Debt Service'!Y$25,'H-32A-WP06 - Debt Service'!X$28/12,0)),"-")</f>
        <v>0</v>
      </c>
      <c r="AB535" s="359">
        <f>IFERROR(IF(-SUM(AB$21:AB534)+AB$16&lt;0.000001,0,IF($C535&gt;='H-32A-WP06 - Debt Service'!Y$25,'H-32A-WP06 - Debt Service'!Y$28/12,0)),"-")</f>
        <v>0</v>
      </c>
      <c r="AC535" s="359">
        <f>IFERROR(IF(-SUM(AC$21:AC534)+AC$16&lt;0.000001,0,IF($C535&gt;='H-32A-WP06 - Debt Service'!Z$25,'H-32A-WP06 - Debt Service'!Z$28/12,0)),"-")</f>
        <v>0</v>
      </c>
      <c r="AD535" s="359">
        <f>IFERROR(IF(-SUM(AD$21:AD534)+AD$16&lt;0.000001,0,IF($C535&gt;='H-32A-WP06 - Debt Service'!AB$25,'H-32A-WP06 - Debt Service'!AA$28/12,0)),"-")</f>
        <v>0</v>
      </c>
      <c r="AE535" s="359">
        <f>IFERROR(IF(-SUM(AE$21:AE534)+AE$16&lt;0.000001,0,IF($C535&gt;='H-32A-WP06 - Debt Service'!AC$25,'H-32A-WP06 - Debt Service'!AB$28/12,0)),"-")</f>
        <v>0</v>
      </c>
      <c r="AF535" s="359">
        <f>IFERROR(IF(-SUM(AF$21:AF534)+AF$16&lt;0.000001,0,IF($C535&gt;='H-32A-WP06 - Debt Service'!AD$25,'H-32A-WP06 - Debt Service'!AC$28/12,0)),"-")</f>
        <v>0</v>
      </c>
    </row>
    <row r="536" spans="2:32">
      <c r="B536" s="351">
        <f t="shared" si="33"/>
        <v>2061</v>
      </c>
      <c r="C536" s="368">
        <f t="shared" si="35"/>
        <v>59141</v>
      </c>
      <c r="D536" s="368"/>
      <c r="E536" s="359">
        <f>IFERROR(IF(-SUM(E$33:E535)+E$16&lt;0.000001,0,IF($C536&gt;='H-32A-WP06 - Debt Service'!C$25,'H-32A-WP06 - Debt Service'!C$28/12,0)),"-")</f>
        <v>0</v>
      </c>
      <c r="F536" s="359">
        <f>IFERROR(IF(-SUM(F$33:F535)+F$16&lt;0.000001,0,IF($C536&gt;='H-32A-WP06 - Debt Service'!D$25,'H-32A-WP06 - Debt Service'!D$28/12,0)),"-")</f>
        <v>0</v>
      </c>
      <c r="G536" s="359">
        <f>IFERROR(IF(-SUM(G$33:G535)+G$16&lt;0.000001,0,IF($C536&gt;='H-32A-WP06 - Debt Service'!E$25,'H-32A-WP06 - Debt Service'!E$28/12,0)),"-")</f>
        <v>0</v>
      </c>
      <c r="H536" s="359">
        <f>IFERROR(IF(-SUM(H$21:H535)+H$16&lt;0.000001,0,IF($C536&gt;='H-32A-WP06 - Debt Service'!F$25,'H-32A-WP06 - Debt Service'!F$28/12,0)),"-")</f>
        <v>0</v>
      </c>
      <c r="I536" s="359">
        <f>IFERROR(IF(-SUM(I$21:I535)+I$16&lt;0.000001,0,IF($C536&gt;='H-32A-WP06 - Debt Service'!G$25,'H-32A-WP06 - Debt Service'!G$28/12,0)),"-")</f>
        <v>0</v>
      </c>
      <c r="J536" s="359">
        <f>IFERROR(IF(-SUM(J$21:J535)+J$16&lt;0.000001,0,IF($C536&gt;='H-32A-WP06 - Debt Service'!H$25,'H-32A-WP06 - Debt Service'!H$28/12,0)),"-")</f>
        <v>0</v>
      </c>
      <c r="K536" s="359">
        <f>IFERROR(IF(-SUM(K$21:K535)+K$16&lt;0.000001,0,IF($C536&gt;='H-32A-WP06 - Debt Service'!I$25,'H-32A-WP06 - Debt Service'!I$28/12,0)),"-")</f>
        <v>0</v>
      </c>
      <c r="L536" s="359">
        <f>IFERROR(IF(-SUM(L$21:L535)+L$16&lt;0.000001,0,IF($C536&gt;='H-32A-WP06 - Debt Service'!J$25,'H-32A-WP06 - Debt Service'!J$28/12,0)),"-")</f>
        <v>0</v>
      </c>
      <c r="M536" s="359">
        <f>IFERROR(IF(-SUM(M$21:M535)+M$16&lt;0.000001,0,IF($C536&gt;='H-32A-WP06 - Debt Service'!K$25,'H-32A-WP06 - Debt Service'!K$28/12,0)),"-")</f>
        <v>0</v>
      </c>
      <c r="N536" s="359">
        <f>IFERROR(IF(-SUM(N$21:N535)+N$16&lt;0.000001,0,IF($C536&gt;='H-32A-WP06 - Debt Service'!L$25,'H-32A-WP06 - Debt Service'!L$28/12,0)),"-")</f>
        <v>0</v>
      </c>
      <c r="O536" s="359">
        <f>IFERROR(IF(-SUM(O$21:O535)+O$16&lt;0.000001,0,IF($C536&gt;='H-32A-WP06 - Debt Service'!M$25,'H-32A-WP06 - Debt Service'!M$28/12,0)),"-")</f>
        <v>0</v>
      </c>
      <c r="P536" s="359">
        <f>IFERROR(IF(-SUM(P$21:P535)+P$16&lt;0.000001,0,IF($C536&gt;='H-32A-WP06 - Debt Service'!N$25,'H-32A-WP06 - Debt Service'!N$28/12,0)),"-")</f>
        <v>0</v>
      </c>
      <c r="Q536" s="449"/>
      <c r="R536" s="351">
        <f t="shared" si="34"/>
        <v>2061</v>
      </c>
      <c r="S536" s="368">
        <f t="shared" si="36"/>
        <v>59141</v>
      </c>
      <c r="T536" s="368"/>
      <c r="U536" s="359">
        <f>IFERROR(IF(-SUM(U$33:U535)+U$16&lt;0.000001,0,IF($C536&gt;='H-32A-WP06 - Debt Service'!R$25,'H-32A-WP06 - Debt Service'!R$28/12,0)),"-")</f>
        <v>0</v>
      </c>
      <c r="V536" s="359">
        <f>IFERROR(IF(-SUM(V$21:V535)+V$16&lt;0.000001,0,IF($C536&gt;='H-32A-WP06 - Debt Service'!S$25,'H-32A-WP06 - Debt Service'!S$28/12,0)),"-")</f>
        <v>0</v>
      </c>
      <c r="W536" s="359">
        <f>IFERROR(IF(-SUM(W$21:W535)+W$16&lt;0.000001,0,IF($C536&gt;='H-32A-WP06 - Debt Service'!T$25,'H-32A-WP06 - Debt Service'!T$28/12,0)),"-")</f>
        <v>0</v>
      </c>
      <c r="X536" s="359">
        <f>IFERROR(IF(-SUM(X$21:X535)+X$16&lt;0.000001,0,IF($C536&gt;='H-32A-WP06 - Debt Service'!U$25,'H-32A-WP06 - Debt Service'!U$28/12,0)),"-")</f>
        <v>0</v>
      </c>
      <c r="Y536" s="359">
        <f>IFERROR(IF(-SUM(Y$21:Y535)+Y$16&lt;0.000001,0,IF($C536&gt;='H-32A-WP06 - Debt Service'!W$25,'H-32A-WP06 - Debt Service'!V$28/12,0)),"-")</f>
        <v>0</v>
      </c>
      <c r="Z536" s="359">
        <f>IFERROR(IF(-SUM(Z$21:Z535)+Z$16&lt;0.000001,0,IF($C536&gt;='H-32A-WP06 - Debt Service'!W$25,'H-32A-WP06 - Debt Service'!W$28/12,0)),"-")</f>
        <v>0</v>
      </c>
      <c r="AA536" s="359">
        <f>IFERROR(IF(-SUM(AA$21:AA535)+AA$16&lt;0.000001,0,IF($C536&gt;='H-32A-WP06 - Debt Service'!Y$25,'H-32A-WP06 - Debt Service'!X$28/12,0)),"-")</f>
        <v>0</v>
      </c>
      <c r="AB536" s="359">
        <f>IFERROR(IF(-SUM(AB$21:AB535)+AB$16&lt;0.000001,0,IF($C536&gt;='H-32A-WP06 - Debt Service'!Y$25,'H-32A-WP06 - Debt Service'!Y$28/12,0)),"-")</f>
        <v>0</v>
      </c>
      <c r="AC536" s="359">
        <f>IFERROR(IF(-SUM(AC$21:AC535)+AC$16&lt;0.000001,0,IF($C536&gt;='H-32A-WP06 - Debt Service'!Z$25,'H-32A-WP06 - Debt Service'!Z$28/12,0)),"-")</f>
        <v>0</v>
      </c>
      <c r="AD536" s="359">
        <f>IFERROR(IF(-SUM(AD$21:AD535)+AD$16&lt;0.000001,0,IF($C536&gt;='H-32A-WP06 - Debt Service'!AB$25,'H-32A-WP06 - Debt Service'!AA$28/12,0)),"-")</f>
        <v>0</v>
      </c>
      <c r="AE536" s="359">
        <f>IFERROR(IF(-SUM(AE$21:AE535)+AE$16&lt;0.000001,0,IF($C536&gt;='H-32A-WP06 - Debt Service'!AC$25,'H-32A-WP06 - Debt Service'!AB$28/12,0)),"-")</f>
        <v>0</v>
      </c>
      <c r="AF536" s="359">
        <f>IFERROR(IF(-SUM(AF$21:AF535)+AF$16&lt;0.000001,0,IF($C536&gt;='H-32A-WP06 - Debt Service'!AD$25,'H-32A-WP06 - Debt Service'!AC$28/12,0)),"-")</f>
        <v>0</v>
      </c>
    </row>
    <row r="537" spans="2:32">
      <c r="B537" s="351">
        <f t="shared" si="33"/>
        <v>2062</v>
      </c>
      <c r="C537" s="368">
        <f t="shared" si="35"/>
        <v>59172</v>
      </c>
      <c r="D537" s="368"/>
      <c r="E537" s="359">
        <f>IFERROR(IF(-SUM(E$33:E536)+E$16&lt;0.000001,0,IF($C537&gt;='H-32A-WP06 - Debt Service'!C$25,'H-32A-WP06 - Debt Service'!C$28/12,0)),"-")</f>
        <v>0</v>
      </c>
      <c r="F537" s="359">
        <f>IFERROR(IF(-SUM(F$33:F536)+F$16&lt;0.000001,0,IF($C537&gt;='H-32A-WP06 - Debt Service'!D$25,'H-32A-WP06 - Debt Service'!D$28/12,0)),"-")</f>
        <v>0</v>
      </c>
      <c r="G537" s="359">
        <f>IFERROR(IF(-SUM(G$33:G536)+G$16&lt;0.000001,0,IF($C537&gt;='H-32A-WP06 - Debt Service'!E$25,'H-32A-WP06 - Debt Service'!E$28/12,0)),"-")</f>
        <v>0</v>
      </c>
      <c r="H537" s="359">
        <f>IFERROR(IF(-SUM(H$21:H536)+H$16&lt;0.000001,0,IF($C537&gt;='H-32A-WP06 - Debt Service'!F$25,'H-32A-WP06 - Debt Service'!F$28/12,0)),"-")</f>
        <v>0</v>
      </c>
      <c r="I537" s="359">
        <f>IFERROR(IF(-SUM(I$21:I536)+I$16&lt;0.000001,0,IF($C537&gt;='H-32A-WP06 - Debt Service'!G$25,'H-32A-WP06 - Debt Service'!G$28/12,0)),"-")</f>
        <v>0</v>
      </c>
      <c r="J537" s="359">
        <f>IFERROR(IF(-SUM(J$21:J536)+J$16&lt;0.000001,0,IF($C537&gt;='H-32A-WP06 - Debt Service'!H$25,'H-32A-WP06 - Debt Service'!H$28/12,0)),"-")</f>
        <v>0</v>
      </c>
      <c r="K537" s="359">
        <f>IFERROR(IF(-SUM(K$21:K536)+K$16&lt;0.000001,0,IF($C537&gt;='H-32A-WP06 - Debt Service'!I$25,'H-32A-WP06 - Debt Service'!I$28/12,0)),"-")</f>
        <v>0</v>
      </c>
      <c r="L537" s="359">
        <f>IFERROR(IF(-SUM(L$21:L536)+L$16&lt;0.000001,0,IF($C537&gt;='H-32A-WP06 - Debt Service'!J$25,'H-32A-WP06 - Debt Service'!J$28/12,0)),"-")</f>
        <v>0</v>
      </c>
      <c r="M537" s="359">
        <f>IFERROR(IF(-SUM(M$21:M536)+M$16&lt;0.000001,0,IF($C537&gt;='H-32A-WP06 - Debt Service'!K$25,'H-32A-WP06 - Debt Service'!K$28/12,0)),"-")</f>
        <v>0</v>
      </c>
      <c r="N537" s="359">
        <f>IFERROR(IF(-SUM(N$21:N536)+N$16&lt;0.000001,0,IF($C537&gt;='H-32A-WP06 - Debt Service'!L$25,'H-32A-WP06 - Debt Service'!L$28/12,0)),"-")</f>
        <v>0</v>
      </c>
      <c r="O537" s="359">
        <f>IFERROR(IF(-SUM(O$21:O536)+O$16&lt;0.000001,0,IF($C537&gt;='H-32A-WP06 - Debt Service'!M$25,'H-32A-WP06 - Debt Service'!M$28/12,0)),"-")</f>
        <v>0</v>
      </c>
      <c r="P537" s="359">
        <f>IFERROR(IF(-SUM(P$21:P536)+P$16&lt;0.000001,0,IF($C537&gt;='H-32A-WP06 - Debt Service'!N$25,'H-32A-WP06 - Debt Service'!N$28/12,0)),"-")</f>
        <v>0</v>
      </c>
      <c r="Q537" s="449"/>
      <c r="R537" s="351">
        <f t="shared" si="34"/>
        <v>2062</v>
      </c>
      <c r="S537" s="368">
        <f t="shared" si="36"/>
        <v>59172</v>
      </c>
      <c r="T537" s="368"/>
      <c r="U537" s="359">
        <f>IFERROR(IF(-SUM(U$33:U536)+U$16&lt;0.000001,0,IF($C537&gt;='H-32A-WP06 - Debt Service'!R$25,'H-32A-WP06 - Debt Service'!R$28/12,0)),"-")</f>
        <v>0</v>
      </c>
      <c r="V537" s="359">
        <f>IFERROR(IF(-SUM(V$21:V536)+V$16&lt;0.000001,0,IF($C537&gt;='H-32A-WP06 - Debt Service'!S$25,'H-32A-WP06 - Debt Service'!S$28/12,0)),"-")</f>
        <v>0</v>
      </c>
      <c r="W537" s="359">
        <f>IFERROR(IF(-SUM(W$21:W536)+W$16&lt;0.000001,0,IF($C537&gt;='H-32A-WP06 - Debt Service'!T$25,'H-32A-WP06 - Debt Service'!T$28/12,0)),"-")</f>
        <v>0</v>
      </c>
      <c r="X537" s="359">
        <f>IFERROR(IF(-SUM(X$21:X536)+X$16&lt;0.000001,0,IF($C537&gt;='H-32A-WP06 - Debt Service'!U$25,'H-32A-WP06 - Debt Service'!U$28/12,0)),"-")</f>
        <v>0</v>
      </c>
      <c r="Y537" s="359">
        <f>IFERROR(IF(-SUM(Y$21:Y536)+Y$16&lt;0.000001,0,IF($C537&gt;='H-32A-WP06 - Debt Service'!W$25,'H-32A-WP06 - Debt Service'!V$28/12,0)),"-")</f>
        <v>0</v>
      </c>
      <c r="Z537" s="359">
        <f>IFERROR(IF(-SUM(Z$21:Z536)+Z$16&lt;0.000001,0,IF($C537&gt;='H-32A-WP06 - Debt Service'!W$25,'H-32A-WP06 - Debt Service'!W$28/12,0)),"-")</f>
        <v>0</v>
      </c>
      <c r="AA537" s="359">
        <f>IFERROR(IF(-SUM(AA$21:AA536)+AA$16&lt;0.000001,0,IF($C537&gt;='H-32A-WP06 - Debt Service'!Y$25,'H-32A-WP06 - Debt Service'!X$28/12,0)),"-")</f>
        <v>0</v>
      </c>
      <c r="AB537" s="359">
        <f>IFERROR(IF(-SUM(AB$21:AB536)+AB$16&lt;0.000001,0,IF($C537&gt;='H-32A-WP06 - Debt Service'!Y$25,'H-32A-WP06 - Debt Service'!Y$28/12,0)),"-")</f>
        <v>0</v>
      </c>
      <c r="AC537" s="359">
        <f>IFERROR(IF(-SUM(AC$21:AC536)+AC$16&lt;0.000001,0,IF($C537&gt;='H-32A-WP06 - Debt Service'!Z$25,'H-32A-WP06 - Debt Service'!Z$28/12,0)),"-")</f>
        <v>0</v>
      </c>
      <c r="AD537" s="359">
        <f>IFERROR(IF(-SUM(AD$21:AD536)+AD$16&lt;0.000001,0,IF($C537&gt;='H-32A-WP06 - Debt Service'!AB$25,'H-32A-WP06 - Debt Service'!AA$28/12,0)),"-")</f>
        <v>0</v>
      </c>
      <c r="AE537" s="359">
        <f>IFERROR(IF(-SUM(AE$21:AE536)+AE$16&lt;0.000001,0,IF($C537&gt;='H-32A-WP06 - Debt Service'!AC$25,'H-32A-WP06 - Debt Service'!AB$28/12,0)),"-")</f>
        <v>0</v>
      </c>
      <c r="AF537" s="359">
        <f>IFERROR(IF(-SUM(AF$21:AF536)+AF$16&lt;0.000001,0,IF($C537&gt;='H-32A-WP06 - Debt Service'!AD$25,'H-32A-WP06 - Debt Service'!AC$28/12,0)),"-")</f>
        <v>0</v>
      </c>
    </row>
    <row r="538" spans="2:32">
      <c r="B538" s="351">
        <f t="shared" si="33"/>
        <v>2062</v>
      </c>
      <c r="C538" s="368">
        <f t="shared" si="35"/>
        <v>59203</v>
      </c>
      <c r="D538" s="368"/>
      <c r="E538" s="359">
        <f>IFERROR(IF(-SUM(E$33:E537)+E$16&lt;0.000001,0,IF($C538&gt;='H-32A-WP06 - Debt Service'!C$25,'H-32A-WP06 - Debt Service'!C$28/12,0)),"-")</f>
        <v>0</v>
      </c>
      <c r="F538" s="359">
        <f>IFERROR(IF(-SUM(F$33:F537)+F$16&lt;0.000001,0,IF($C538&gt;='H-32A-WP06 - Debt Service'!D$25,'H-32A-WP06 - Debt Service'!D$28/12,0)),"-")</f>
        <v>0</v>
      </c>
      <c r="G538" s="359">
        <f>IFERROR(IF(-SUM(G$33:G537)+G$16&lt;0.000001,0,IF($C538&gt;='H-32A-WP06 - Debt Service'!E$25,'H-32A-WP06 - Debt Service'!E$28/12,0)),"-")</f>
        <v>0</v>
      </c>
      <c r="H538" s="359">
        <f>IFERROR(IF(-SUM(H$21:H537)+H$16&lt;0.000001,0,IF($C538&gt;='H-32A-WP06 - Debt Service'!F$25,'H-32A-WP06 - Debt Service'!F$28/12,0)),"-")</f>
        <v>0</v>
      </c>
      <c r="I538" s="359">
        <f>IFERROR(IF(-SUM(I$21:I537)+I$16&lt;0.000001,0,IF($C538&gt;='H-32A-WP06 - Debt Service'!G$25,'H-32A-WP06 - Debt Service'!G$28/12,0)),"-")</f>
        <v>0</v>
      </c>
      <c r="J538" s="359">
        <f>IFERROR(IF(-SUM(J$21:J537)+J$16&lt;0.000001,0,IF($C538&gt;='H-32A-WP06 - Debt Service'!H$25,'H-32A-WP06 - Debt Service'!H$28/12,0)),"-")</f>
        <v>0</v>
      </c>
      <c r="K538" s="359">
        <f>IFERROR(IF(-SUM(K$21:K537)+K$16&lt;0.000001,0,IF($C538&gt;='H-32A-WP06 - Debt Service'!I$25,'H-32A-WP06 - Debt Service'!I$28/12,0)),"-")</f>
        <v>0</v>
      </c>
      <c r="L538" s="359">
        <f>IFERROR(IF(-SUM(L$21:L537)+L$16&lt;0.000001,0,IF($C538&gt;='H-32A-WP06 - Debt Service'!J$25,'H-32A-WP06 - Debt Service'!J$28/12,0)),"-")</f>
        <v>0</v>
      </c>
      <c r="M538" s="359">
        <f>IFERROR(IF(-SUM(M$21:M537)+M$16&lt;0.000001,0,IF($C538&gt;='H-32A-WP06 - Debt Service'!K$25,'H-32A-WP06 - Debt Service'!K$28/12,0)),"-")</f>
        <v>0</v>
      </c>
      <c r="N538" s="359">
        <f>IFERROR(IF(-SUM(N$21:N537)+N$16&lt;0.000001,0,IF($C538&gt;='H-32A-WP06 - Debt Service'!L$25,'H-32A-WP06 - Debt Service'!L$28/12,0)),"-")</f>
        <v>0</v>
      </c>
      <c r="O538" s="359">
        <f>IFERROR(IF(-SUM(O$21:O537)+O$16&lt;0.000001,0,IF($C538&gt;='H-32A-WP06 - Debt Service'!M$25,'H-32A-WP06 - Debt Service'!M$28/12,0)),"-")</f>
        <v>0</v>
      </c>
      <c r="P538" s="359">
        <f>IFERROR(IF(-SUM(P$21:P537)+P$16&lt;0.000001,0,IF($C538&gt;='H-32A-WP06 - Debt Service'!N$25,'H-32A-WP06 - Debt Service'!N$28/12,0)),"-")</f>
        <v>0</v>
      </c>
      <c r="Q538" s="449"/>
      <c r="R538" s="351">
        <f t="shared" si="34"/>
        <v>2062</v>
      </c>
      <c r="S538" s="368">
        <f t="shared" si="36"/>
        <v>59203</v>
      </c>
      <c r="T538" s="368"/>
      <c r="U538" s="359">
        <f>IFERROR(IF(-SUM(U$33:U537)+U$16&lt;0.000001,0,IF($C538&gt;='H-32A-WP06 - Debt Service'!R$25,'H-32A-WP06 - Debt Service'!R$28/12,0)),"-")</f>
        <v>0</v>
      </c>
      <c r="V538" s="359">
        <f>IFERROR(IF(-SUM(V$21:V537)+V$16&lt;0.000001,0,IF($C538&gt;='H-32A-WP06 - Debt Service'!S$25,'H-32A-WP06 - Debt Service'!S$28/12,0)),"-")</f>
        <v>0</v>
      </c>
      <c r="W538" s="359">
        <f>IFERROR(IF(-SUM(W$21:W537)+W$16&lt;0.000001,0,IF($C538&gt;='H-32A-WP06 - Debt Service'!T$25,'H-32A-WP06 - Debt Service'!T$28/12,0)),"-")</f>
        <v>0</v>
      </c>
      <c r="X538" s="359">
        <f>IFERROR(IF(-SUM(X$21:X537)+X$16&lt;0.000001,0,IF($C538&gt;='H-32A-WP06 - Debt Service'!U$25,'H-32A-WP06 - Debt Service'!U$28/12,0)),"-")</f>
        <v>0</v>
      </c>
      <c r="Y538" s="359">
        <f>IFERROR(IF(-SUM(Y$21:Y537)+Y$16&lt;0.000001,0,IF($C538&gt;='H-32A-WP06 - Debt Service'!W$25,'H-32A-WP06 - Debt Service'!V$28/12,0)),"-")</f>
        <v>0</v>
      </c>
      <c r="Z538" s="359">
        <f>IFERROR(IF(-SUM(Z$21:Z537)+Z$16&lt;0.000001,0,IF($C538&gt;='H-32A-WP06 - Debt Service'!W$25,'H-32A-WP06 - Debt Service'!W$28/12,0)),"-")</f>
        <v>0</v>
      </c>
      <c r="AA538" s="359">
        <f>IFERROR(IF(-SUM(AA$21:AA537)+AA$16&lt;0.000001,0,IF($C538&gt;='H-32A-WP06 - Debt Service'!Y$25,'H-32A-WP06 - Debt Service'!X$28/12,0)),"-")</f>
        <v>0</v>
      </c>
      <c r="AB538" s="359">
        <f>IFERROR(IF(-SUM(AB$21:AB537)+AB$16&lt;0.000001,0,IF($C538&gt;='H-32A-WP06 - Debt Service'!Y$25,'H-32A-WP06 - Debt Service'!Y$28/12,0)),"-")</f>
        <v>0</v>
      </c>
      <c r="AC538" s="359">
        <f>IFERROR(IF(-SUM(AC$21:AC537)+AC$16&lt;0.000001,0,IF($C538&gt;='H-32A-WP06 - Debt Service'!Z$25,'H-32A-WP06 - Debt Service'!Z$28/12,0)),"-")</f>
        <v>0</v>
      </c>
      <c r="AD538" s="359">
        <f>IFERROR(IF(-SUM(AD$21:AD537)+AD$16&lt;0.000001,0,IF($C538&gt;='H-32A-WP06 - Debt Service'!AB$25,'H-32A-WP06 - Debt Service'!AA$28/12,0)),"-")</f>
        <v>0</v>
      </c>
      <c r="AE538" s="359">
        <f>IFERROR(IF(-SUM(AE$21:AE537)+AE$16&lt;0.000001,0,IF($C538&gt;='H-32A-WP06 - Debt Service'!AC$25,'H-32A-WP06 - Debt Service'!AB$28/12,0)),"-")</f>
        <v>0</v>
      </c>
      <c r="AF538" s="359">
        <f>IFERROR(IF(-SUM(AF$21:AF537)+AF$16&lt;0.000001,0,IF($C538&gt;='H-32A-WP06 - Debt Service'!AD$25,'H-32A-WP06 - Debt Service'!AC$28/12,0)),"-")</f>
        <v>0</v>
      </c>
    </row>
    <row r="539" spans="2:32">
      <c r="B539" s="351">
        <f t="shared" si="33"/>
        <v>2062</v>
      </c>
      <c r="C539" s="368">
        <f t="shared" si="35"/>
        <v>59231</v>
      </c>
      <c r="D539" s="368"/>
      <c r="E539" s="359">
        <f>IFERROR(IF(-SUM(E$33:E538)+E$16&lt;0.000001,0,IF($C539&gt;='H-32A-WP06 - Debt Service'!C$25,'H-32A-WP06 - Debt Service'!C$28/12,0)),"-")</f>
        <v>0</v>
      </c>
      <c r="F539" s="359">
        <f>IFERROR(IF(-SUM(F$33:F538)+F$16&lt;0.000001,0,IF($C539&gt;='H-32A-WP06 - Debt Service'!D$25,'H-32A-WP06 - Debt Service'!D$28/12,0)),"-")</f>
        <v>0</v>
      </c>
      <c r="G539" s="359">
        <f>IFERROR(IF(-SUM(G$33:G538)+G$16&lt;0.000001,0,IF($C539&gt;='H-32A-WP06 - Debt Service'!E$25,'H-32A-WP06 - Debt Service'!E$28/12,0)),"-")</f>
        <v>0</v>
      </c>
      <c r="H539" s="359">
        <f>IFERROR(IF(-SUM(H$21:H538)+H$16&lt;0.000001,0,IF($C539&gt;='H-32A-WP06 - Debt Service'!F$25,'H-32A-WP06 - Debt Service'!F$28/12,0)),"-")</f>
        <v>0</v>
      </c>
      <c r="I539" s="359">
        <f>IFERROR(IF(-SUM(I$21:I538)+I$16&lt;0.000001,0,IF($C539&gt;='H-32A-WP06 - Debt Service'!G$25,'H-32A-WP06 - Debt Service'!G$28/12,0)),"-")</f>
        <v>0</v>
      </c>
      <c r="J539" s="359">
        <f>IFERROR(IF(-SUM(J$21:J538)+J$16&lt;0.000001,0,IF($C539&gt;='H-32A-WP06 - Debt Service'!H$25,'H-32A-WP06 - Debt Service'!H$28/12,0)),"-")</f>
        <v>0</v>
      </c>
      <c r="K539" s="359">
        <f>IFERROR(IF(-SUM(K$21:K538)+K$16&lt;0.000001,0,IF($C539&gt;='H-32A-WP06 - Debt Service'!I$25,'H-32A-WP06 - Debt Service'!I$28/12,0)),"-")</f>
        <v>0</v>
      </c>
      <c r="L539" s="359">
        <f>IFERROR(IF(-SUM(L$21:L538)+L$16&lt;0.000001,0,IF($C539&gt;='H-32A-WP06 - Debt Service'!J$25,'H-32A-WP06 - Debt Service'!J$28/12,0)),"-")</f>
        <v>0</v>
      </c>
      <c r="M539" s="359">
        <f>IFERROR(IF(-SUM(M$21:M538)+M$16&lt;0.000001,0,IF($C539&gt;='H-32A-WP06 - Debt Service'!K$25,'H-32A-WP06 - Debt Service'!K$28/12,0)),"-")</f>
        <v>0</v>
      </c>
      <c r="N539" s="359">
        <f>IFERROR(IF(-SUM(N$21:N538)+N$16&lt;0.000001,0,IF($C539&gt;='H-32A-WP06 - Debt Service'!L$25,'H-32A-WP06 - Debt Service'!L$28/12,0)),"-")</f>
        <v>0</v>
      </c>
      <c r="O539" s="359">
        <f>IFERROR(IF(-SUM(O$21:O538)+O$16&lt;0.000001,0,IF($C539&gt;='H-32A-WP06 - Debt Service'!M$25,'H-32A-WP06 - Debt Service'!M$28/12,0)),"-")</f>
        <v>0</v>
      </c>
      <c r="P539" s="359">
        <f>IFERROR(IF(-SUM(P$21:P538)+P$16&lt;0.000001,0,IF($C539&gt;='H-32A-WP06 - Debt Service'!N$25,'H-32A-WP06 - Debt Service'!N$28/12,0)),"-")</f>
        <v>0</v>
      </c>
      <c r="Q539" s="449"/>
      <c r="R539" s="351">
        <f t="shared" si="34"/>
        <v>2062</v>
      </c>
      <c r="S539" s="368">
        <f t="shared" si="36"/>
        <v>59231</v>
      </c>
      <c r="T539" s="368"/>
      <c r="U539" s="359">
        <f>IFERROR(IF(-SUM(U$33:U538)+U$16&lt;0.000001,0,IF($C539&gt;='H-32A-WP06 - Debt Service'!R$25,'H-32A-WP06 - Debt Service'!R$28/12,0)),"-")</f>
        <v>0</v>
      </c>
      <c r="V539" s="359">
        <f>IFERROR(IF(-SUM(V$21:V538)+V$16&lt;0.000001,0,IF($C539&gt;='H-32A-WP06 - Debt Service'!S$25,'H-32A-WP06 - Debt Service'!S$28/12,0)),"-")</f>
        <v>0</v>
      </c>
      <c r="W539" s="359">
        <f>IFERROR(IF(-SUM(W$21:W538)+W$16&lt;0.000001,0,IF($C539&gt;='H-32A-WP06 - Debt Service'!T$25,'H-32A-WP06 - Debt Service'!T$28/12,0)),"-")</f>
        <v>0</v>
      </c>
      <c r="X539" s="359">
        <f>IFERROR(IF(-SUM(X$21:X538)+X$16&lt;0.000001,0,IF($C539&gt;='H-32A-WP06 - Debt Service'!U$25,'H-32A-WP06 - Debt Service'!U$28/12,0)),"-")</f>
        <v>0</v>
      </c>
      <c r="Y539" s="359">
        <f>IFERROR(IF(-SUM(Y$21:Y538)+Y$16&lt;0.000001,0,IF($C539&gt;='H-32A-WP06 - Debt Service'!W$25,'H-32A-WP06 - Debt Service'!V$28/12,0)),"-")</f>
        <v>0</v>
      </c>
      <c r="Z539" s="359">
        <f>IFERROR(IF(-SUM(Z$21:Z538)+Z$16&lt;0.000001,0,IF($C539&gt;='H-32A-WP06 - Debt Service'!W$25,'H-32A-WP06 - Debt Service'!W$28/12,0)),"-")</f>
        <v>0</v>
      </c>
      <c r="AA539" s="359">
        <f>IFERROR(IF(-SUM(AA$21:AA538)+AA$16&lt;0.000001,0,IF($C539&gt;='H-32A-WP06 - Debt Service'!Y$25,'H-32A-WP06 - Debt Service'!X$28/12,0)),"-")</f>
        <v>0</v>
      </c>
      <c r="AB539" s="359">
        <f>IFERROR(IF(-SUM(AB$21:AB538)+AB$16&lt;0.000001,0,IF($C539&gt;='H-32A-WP06 - Debt Service'!Y$25,'H-32A-WP06 - Debt Service'!Y$28/12,0)),"-")</f>
        <v>0</v>
      </c>
      <c r="AC539" s="359">
        <f>IFERROR(IF(-SUM(AC$21:AC538)+AC$16&lt;0.000001,0,IF($C539&gt;='H-32A-WP06 - Debt Service'!Z$25,'H-32A-WP06 - Debt Service'!Z$28/12,0)),"-")</f>
        <v>0</v>
      </c>
      <c r="AD539" s="359">
        <f>IFERROR(IF(-SUM(AD$21:AD538)+AD$16&lt;0.000001,0,IF($C539&gt;='H-32A-WP06 - Debt Service'!AB$25,'H-32A-WP06 - Debt Service'!AA$28/12,0)),"-")</f>
        <v>0</v>
      </c>
      <c r="AE539" s="359">
        <f>IFERROR(IF(-SUM(AE$21:AE538)+AE$16&lt;0.000001,0,IF($C539&gt;='H-32A-WP06 - Debt Service'!AC$25,'H-32A-WP06 - Debt Service'!AB$28/12,0)),"-")</f>
        <v>0</v>
      </c>
      <c r="AF539" s="359">
        <f>IFERROR(IF(-SUM(AF$21:AF538)+AF$16&lt;0.000001,0,IF($C539&gt;='H-32A-WP06 - Debt Service'!AD$25,'H-32A-WP06 - Debt Service'!AC$28/12,0)),"-")</f>
        <v>0</v>
      </c>
    </row>
    <row r="540" spans="2:32">
      <c r="B540" s="351">
        <f t="shared" si="33"/>
        <v>2062</v>
      </c>
      <c r="C540" s="368">
        <f t="shared" si="35"/>
        <v>59262</v>
      </c>
      <c r="D540" s="368"/>
      <c r="E540" s="359">
        <f>IFERROR(IF(-SUM(E$33:E539)+E$16&lt;0.000001,0,IF($C540&gt;='H-32A-WP06 - Debt Service'!C$25,'H-32A-WP06 - Debt Service'!C$28/12,0)),"-")</f>
        <v>0</v>
      </c>
      <c r="F540" s="359">
        <f>IFERROR(IF(-SUM(F$33:F539)+F$16&lt;0.000001,0,IF($C540&gt;='H-32A-WP06 - Debt Service'!D$25,'H-32A-WP06 - Debt Service'!D$28/12,0)),"-")</f>
        <v>0</v>
      </c>
      <c r="G540" s="359">
        <f>IFERROR(IF(-SUM(G$33:G539)+G$16&lt;0.000001,0,IF($C540&gt;='H-32A-WP06 - Debt Service'!E$25,'H-32A-WP06 - Debt Service'!E$28/12,0)),"-")</f>
        <v>0</v>
      </c>
      <c r="H540" s="359">
        <f>IFERROR(IF(-SUM(H$21:H539)+H$16&lt;0.000001,0,IF($C540&gt;='H-32A-WP06 - Debt Service'!F$25,'H-32A-WP06 - Debt Service'!F$28/12,0)),"-")</f>
        <v>0</v>
      </c>
      <c r="I540" s="359">
        <f>IFERROR(IF(-SUM(I$21:I539)+I$16&lt;0.000001,0,IF($C540&gt;='H-32A-WP06 - Debt Service'!G$25,'H-32A-WP06 - Debt Service'!G$28/12,0)),"-")</f>
        <v>0</v>
      </c>
      <c r="J540" s="359">
        <f>IFERROR(IF(-SUM(J$21:J539)+J$16&lt;0.000001,0,IF($C540&gt;='H-32A-WP06 - Debt Service'!H$25,'H-32A-WP06 - Debt Service'!H$28/12,0)),"-")</f>
        <v>0</v>
      </c>
      <c r="K540" s="359">
        <f>IFERROR(IF(-SUM(K$21:K539)+K$16&lt;0.000001,0,IF($C540&gt;='H-32A-WP06 - Debt Service'!I$25,'H-32A-WP06 - Debt Service'!I$28/12,0)),"-")</f>
        <v>0</v>
      </c>
      <c r="L540" s="359">
        <f>IFERROR(IF(-SUM(L$21:L539)+L$16&lt;0.000001,0,IF($C540&gt;='H-32A-WP06 - Debt Service'!J$25,'H-32A-WP06 - Debt Service'!J$28/12,0)),"-")</f>
        <v>0</v>
      </c>
      <c r="M540" s="359">
        <f>IFERROR(IF(-SUM(M$21:M539)+M$16&lt;0.000001,0,IF($C540&gt;='H-32A-WP06 - Debt Service'!K$25,'H-32A-WP06 - Debt Service'!K$28/12,0)),"-")</f>
        <v>0</v>
      </c>
      <c r="N540" s="359">
        <f>IFERROR(IF(-SUM(N$21:N539)+N$16&lt;0.000001,0,IF($C540&gt;='H-32A-WP06 - Debt Service'!L$25,'H-32A-WP06 - Debt Service'!L$28/12,0)),"-")</f>
        <v>0</v>
      </c>
      <c r="O540" s="359">
        <f>IFERROR(IF(-SUM(O$21:O539)+O$16&lt;0.000001,0,IF($C540&gt;='H-32A-WP06 - Debt Service'!M$25,'H-32A-WP06 - Debt Service'!M$28/12,0)),"-")</f>
        <v>0</v>
      </c>
      <c r="P540" s="359">
        <f>IFERROR(IF(-SUM(P$21:P539)+P$16&lt;0.000001,0,IF($C540&gt;='H-32A-WP06 - Debt Service'!N$25,'H-32A-WP06 - Debt Service'!N$28/12,0)),"-")</f>
        <v>0</v>
      </c>
      <c r="Q540" s="449"/>
      <c r="R540" s="351">
        <f t="shared" si="34"/>
        <v>2062</v>
      </c>
      <c r="S540" s="368">
        <f t="shared" si="36"/>
        <v>59262</v>
      </c>
      <c r="T540" s="368"/>
      <c r="U540" s="359">
        <f>IFERROR(IF(-SUM(U$33:U539)+U$16&lt;0.000001,0,IF($C540&gt;='H-32A-WP06 - Debt Service'!R$25,'H-32A-WP06 - Debt Service'!R$28/12,0)),"-")</f>
        <v>0</v>
      </c>
      <c r="V540" s="359">
        <f>IFERROR(IF(-SUM(V$21:V539)+V$16&lt;0.000001,0,IF($C540&gt;='H-32A-WP06 - Debt Service'!S$25,'H-32A-WP06 - Debt Service'!S$28/12,0)),"-")</f>
        <v>0</v>
      </c>
      <c r="W540" s="359">
        <f>IFERROR(IF(-SUM(W$21:W539)+W$16&lt;0.000001,0,IF($C540&gt;='H-32A-WP06 - Debt Service'!T$25,'H-32A-WP06 - Debt Service'!T$28/12,0)),"-")</f>
        <v>0</v>
      </c>
      <c r="X540" s="359">
        <f>IFERROR(IF(-SUM(X$21:X539)+X$16&lt;0.000001,0,IF($C540&gt;='H-32A-WP06 - Debt Service'!U$25,'H-32A-WP06 - Debt Service'!U$28/12,0)),"-")</f>
        <v>0</v>
      </c>
      <c r="Y540" s="359">
        <f>IFERROR(IF(-SUM(Y$21:Y539)+Y$16&lt;0.000001,0,IF($C540&gt;='H-32A-WP06 - Debt Service'!W$25,'H-32A-WP06 - Debt Service'!V$28/12,0)),"-")</f>
        <v>0</v>
      </c>
      <c r="Z540" s="359">
        <f>IFERROR(IF(-SUM(Z$21:Z539)+Z$16&lt;0.000001,0,IF($C540&gt;='H-32A-WP06 - Debt Service'!W$25,'H-32A-WP06 - Debt Service'!W$28/12,0)),"-")</f>
        <v>0</v>
      </c>
      <c r="AA540" s="359">
        <f>IFERROR(IF(-SUM(AA$21:AA539)+AA$16&lt;0.000001,0,IF($C540&gt;='H-32A-WP06 - Debt Service'!Y$25,'H-32A-WP06 - Debt Service'!X$28/12,0)),"-")</f>
        <v>0</v>
      </c>
      <c r="AB540" s="359">
        <f>IFERROR(IF(-SUM(AB$21:AB539)+AB$16&lt;0.000001,0,IF($C540&gt;='H-32A-WP06 - Debt Service'!Y$25,'H-32A-WP06 - Debt Service'!Y$28/12,0)),"-")</f>
        <v>0</v>
      </c>
      <c r="AC540" s="359">
        <f>IFERROR(IF(-SUM(AC$21:AC539)+AC$16&lt;0.000001,0,IF($C540&gt;='H-32A-WP06 - Debt Service'!Z$25,'H-32A-WP06 - Debt Service'!Z$28/12,0)),"-")</f>
        <v>0</v>
      </c>
      <c r="AD540" s="359">
        <f>IFERROR(IF(-SUM(AD$21:AD539)+AD$16&lt;0.000001,0,IF($C540&gt;='H-32A-WP06 - Debt Service'!AB$25,'H-32A-WP06 - Debt Service'!AA$28/12,0)),"-")</f>
        <v>0</v>
      </c>
      <c r="AE540" s="359">
        <f>IFERROR(IF(-SUM(AE$21:AE539)+AE$16&lt;0.000001,0,IF($C540&gt;='H-32A-WP06 - Debt Service'!AC$25,'H-32A-WP06 - Debt Service'!AB$28/12,0)),"-")</f>
        <v>0</v>
      </c>
      <c r="AF540" s="359">
        <f>IFERROR(IF(-SUM(AF$21:AF539)+AF$16&lt;0.000001,0,IF($C540&gt;='H-32A-WP06 - Debt Service'!AD$25,'H-32A-WP06 - Debt Service'!AC$28/12,0)),"-")</f>
        <v>0</v>
      </c>
    </row>
    <row r="541" spans="2:32">
      <c r="B541" s="351">
        <f t="shared" si="33"/>
        <v>2062</v>
      </c>
      <c r="C541" s="368">
        <f t="shared" si="35"/>
        <v>59292</v>
      </c>
      <c r="D541" s="368"/>
      <c r="E541" s="359">
        <f>IFERROR(IF(-SUM(E$33:E540)+E$16&lt;0.000001,0,IF($C541&gt;='H-32A-WP06 - Debt Service'!C$25,'H-32A-WP06 - Debt Service'!C$28/12,0)),"-")</f>
        <v>0</v>
      </c>
      <c r="F541" s="359">
        <f>IFERROR(IF(-SUM(F$33:F540)+F$16&lt;0.000001,0,IF($C541&gt;='H-32A-WP06 - Debt Service'!D$25,'H-32A-WP06 - Debt Service'!D$28/12,0)),"-")</f>
        <v>0</v>
      </c>
      <c r="G541" s="359">
        <f>IFERROR(IF(-SUM(G$33:G540)+G$16&lt;0.000001,0,IF($C541&gt;='H-32A-WP06 - Debt Service'!E$25,'H-32A-WP06 - Debt Service'!E$28/12,0)),"-")</f>
        <v>0</v>
      </c>
      <c r="H541" s="359">
        <f>IFERROR(IF(-SUM(H$21:H540)+H$16&lt;0.000001,0,IF($C541&gt;='H-32A-WP06 - Debt Service'!F$25,'H-32A-WP06 - Debt Service'!F$28/12,0)),"-")</f>
        <v>0</v>
      </c>
      <c r="I541" s="359">
        <f>IFERROR(IF(-SUM(I$21:I540)+I$16&lt;0.000001,0,IF($C541&gt;='H-32A-WP06 - Debt Service'!G$25,'H-32A-WP06 - Debt Service'!G$28/12,0)),"-")</f>
        <v>0</v>
      </c>
      <c r="J541" s="359">
        <f>IFERROR(IF(-SUM(J$21:J540)+J$16&lt;0.000001,0,IF($C541&gt;='H-32A-WP06 - Debt Service'!H$25,'H-32A-WP06 - Debt Service'!H$28/12,0)),"-")</f>
        <v>0</v>
      </c>
      <c r="K541" s="359">
        <f>IFERROR(IF(-SUM(K$21:K540)+K$16&lt;0.000001,0,IF($C541&gt;='H-32A-WP06 - Debt Service'!I$25,'H-32A-WP06 - Debt Service'!I$28/12,0)),"-")</f>
        <v>0</v>
      </c>
      <c r="L541" s="359">
        <f>IFERROR(IF(-SUM(L$21:L540)+L$16&lt;0.000001,0,IF($C541&gt;='H-32A-WP06 - Debt Service'!J$25,'H-32A-WP06 - Debt Service'!J$28/12,0)),"-")</f>
        <v>0</v>
      </c>
      <c r="M541" s="359">
        <f>IFERROR(IF(-SUM(M$21:M540)+M$16&lt;0.000001,0,IF($C541&gt;='H-32A-WP06 - Debt Service'!K$25,'H-32A-WP06 - Debt Service'!K$28/12,0)),"-")</f>
        <v>0</v>
      </c>
      <c r="N541" s="359">
        <f>IFERROR(IF(-SUM(N$21:N540)+N$16&lt;0.000001,0,IF($C541&gt;='H-32A-WP06 - Debt Service'!L$25,'H-32A-WP06 - Debt Service'!L$28/12,0)),"-")</f>
        <v>0</v>
      </c>
      <c r="O541" s="359">
        <f>IFERROR(IF(-SUM(O$21:O540)+O$16&lt;0.000001,0,IF($C541&gt;='H-32A-WP06 - Debt Service'!M$25,'H-32A-WP06 - Debt Service'!M$28/12,0)),"-")</f>
        <v>0</v>
      </c>
      <c r="P541" s="359">
        <f>IFERROR(IF(-SUM(P$21:P540)+P$16&lt;0.000001,0,IF($C541&gt;='H-32A-WP06 - Debt Service'!N$25,'H-32A-WP06 - Debt Service'!N$28/12,0)),"-")</f>
        <v>0</v>
      </c>
      <c r="Q541" s="449"/>
      <c r="R541" s="351">
        <f t="shared" si="34"/>
        <v>2062</v>
      </c>
      <c r="S541" s="368">
        <f t="shared" si="36"/>
        <v>59292</v>
      </c>
      <c r="T541" s="368"/>
      <c r="U541" s="359">
        <f>IFERROR(IF(-SUM(U$33:U540)+U$16&lt;0.000001,0,IF($C541&gt;='H-32A-WP06 - Debt Service'!R$25,'H-32A-WP06 - Debt Service'!R$28/12,0)),"-")</f>
        <v>0</v>
      </c>
      <c r="V541" s="359">
        <f>IFERROR(IF(-SUM(V$21:V540)+V$16&lt;0.000001,0,IF($C541&gt;='H-32A-WP06 - Debt Service'!S$25,'H-32A-WP06 - Debt Service'!S$28/12,0)),"-")</f>
        <v>0</v>
      </c>
      <c r="W541" s="359">
        <f>IFERROR(IF(-SUM(W$21:W540)+W$16&lt;0.000001,0,IF($C541&gt;='H-32A-WP06 - Debt Service'!T$25,'H-32A-WP06 - Debt Service'!T$28/12,0)),"-")</f>
        <v>0</v>
      </c>
      <c r="X541" s="359">
        <f>IFERROR(IF(-SUM(X$21:X540)+X$16&lt;0.000001,0,IF($C541&gt;='H-32A-WP06 - Debt Service'!U$25,'H-32A-WP06 - Debt Service'!U$28/12,0)),"-")</f>
        <v>0</v>
      </c>
      <c r="Y541" s="359">
        <f>IFERROR(IF(-SUM(Y$21:Y540)+Y$16&lt;0.000001,0,IF($C541&gt;='H-32A-WP06 - Debt Service'!W$25,'H-32A-WP06 - Debt Service'!V$28/12,0)),"-")</f>
        <v>0</v>
      </c>
      <c r="Z541" s="359">
        <f>IFERROR(IF(-SUM(Z$21:Z540)+Z$16&lt;0.000001,0,IF($C541&gt;='H-32A-WP06 - Debt Service'!W$25,'H-32A-WP06 - Debt Service'!W$28/12,0)),"-")</f>
        <v>0</v>
      </c>
      <c r="AA541" s="359">
        <f>IFERROR(IF(-SUM(AA$21:AA540)+AA$16&lt;0.000001,0,IF($C541&gt;='H-32A-WP06 - Debt Service'!Y$25,'H-32A-WP06 - Debt Service'!X$28/12,0)),"-")</f>
        <v>0</v>
      </c>
      <c r="AB541" s="359">
        <f>IFERROR(IF(-SUM(AB$21:AB540)+AB$16&lt;0.000001,0,IF($C541&gt;='H-32A-WP06 - Debt Service'!Y$25,'H-32A-WP06 - Debt Service'!Y$28/12,0)),"-")</f>
        <v>0</v>
      </c>
      <c r="AC541" s="359">
        <f>IFERROR(IF(-SUM(AC$21:AC540)+AC$16&lt;0.000001,0,IF($C541&gt;='H-32A-WP06 - Debt Service'!Z$25,'H-32A-WP06 - Debt Service'!Z$28/12,0)),"-")</f>
        <v>0</v>
      </c>
      <c r="AD541" s="359">
        <f>IFERROR(IF(-SUM(AD$21:AD540)+AD$16&lt;0.000001,0,IF($C541&gt;='H-32A-WP06 - Debt Service'!AB$25,'H-32A-WP06 - Debt Service'!AA$28/12,0)),"-")</f>
        <v>0</v>
      </c>
      <c r="AE541" s="359">
        <f>IFERROR(IF(-SUM(AE$21:AE540)+AE$16&lt;0.000001,0,IF($C541&gt;='H-32A-WP06 - Debt Service'!AC$25,'H-32A-WP06 - Debt Service'!AB$28/12,0)),"-")</f>
        <v>0</v>
      </c>
      <c r="AF541" s="359">
        <f>IFERROR(IF(-SUM(AF$21:AF540)+AF$16&lt;0.000001,0,IF($C541&gt;='H-32A-WP06 - Debt Service'!AD$25,'H-32A-WP06 - Debt Service'!AC$28/12,0)),"-")</f>
        <v>0</v>
      </c>
    </row>
    <row r="542" spans="2:32">
      <c r="B542" s="351">
        <f t="shared" si="33"/>
        <v>2062</v>
      </c>
      <c r="C542" s="368">
        <f t="shared" si="35"/>
        <v>59323</v>
      </c>
      <c r="D542" s="368"/>
      <c r="E542" s="359">
        <f>IFERROR(IF(-SUM(E$33:E541)+E$16&lt;0.000001,0,IF($C542&gt;='H-32A-WP06 - Debt Service'!C$25,'H-32A-WP06 - Debt Service'!C$28/12,0)),"-")</f>
        <v>0</v>
      </c>
      <c r="F542" s="359">
        <f>IFERROR(IF(-SUM(F$33:F541)+F$16&lt;0.000001,0,IF($C542&gt;='H-32A-WP06 - Debt Service'!D$25,'H-32A-WP06 - Debt Service'!D$28/12,0)),"-")</f>
        <v>0</v>
      </c>
      <c r="G542" s="359">
        <f>IFERROR(IF(-SUM(G$33:G541)+G$16&lt;0.000001,0,IF($C542&gt;='H-32A-WP06 - Debt Service'!E$25,'H-32A-WP06 - Debt Service'!E$28/12,0)),"-")</f>
        <v>0</v>
      </c>
      <c r="H542" s="359">
        <f>IFERROR(IF(-SUM(H$21:H541)+H$16&lt;0.000001,0,IF($C542&gt;='H-32A-WP06 - Debt Service'!F$25,'H-32A-WP06 - Debt Service'!F$28/12,0)),"-")</f>
        <v>0</v>
      </c>
      <c r="I542" s="359">
        <f>IFERROR(IF(-SUM(I$21:I541)+I$16&lt;0.000001,0,IF($C542&gt;='H-32A-WP06 - Debt Service'!G$25,'H-32A-WP06 - Debt Service'!G$28/12,0)),"-")</f>
        <v>0</v>
      </c>
      <c r="J542" s="359">
        <f>IFERROR(IF(-SUM(J$21:J541)+J$16&lt;0.000001,0,IF($C542&gt;='H-32A-WP06 - Debt Service'!H$25,'H-32A-WP06 - Debt Service'!H$28/12,0)),"-")</f>
        <v>0</v>
      </c>
      <c r="K542" s="359">
        <f>IFERROR(IF(-SUM(K$21:K541)+K$16&lt;0.000001,0,IF($C542&gt;='H-32A-WP06 - Debt Service'!I$25,'H-32A-WP06 - Debt Service'!I$28/12,0)),"-")</f>
        <v>0</v>
      </c>
      <c r="L542" s="359">
        <f>IFERROR(IF(-SUM(L$21:L541)+L$16&lt;0.000001,0,IF($C542&gt;='H-32A-WP06 - Debt Service'!J$25,'H-32A-WP06 - Debt Service'!J$28/12,0)),"-")</f>
        <v>0</v>
      </c>
      <c r="M542" s="359">
        <f>IFERROR(IF(-SUM(M$21:M541)+M$16&lt;0.000001,0,IF($C542&gt;='H-32A-WP06 - Debt Service'!K$25,'H-32A-WP06 - Debt Service'!K$28/12,0)),"-")</f>
        <v>0</v>
      </c>
      <c r="N542" s="359">
        <f>IFERROR(IF(-SUM(N$21:N541)+N$16&lt;0.000001,0,IF($C542&gt;='H-32A-WP06 - Debt Service'!L$25,'H-32A-WP06 - Debt Service'!L$28/12,0)),"-")</f>
        <v>0</v>
      </c>
      <c r="O542" s="359">
        <f>IFERROR(IF(-SUM(O$21:O541)+O$16&lt;0.000001,0,IF($C542&gt;='H-32A-WP06 - Debt Service'!M$25,'H-32A-WP06 - Debt Service'!M$28/12,0)),"-")</f>
        <v>0</v>
      </c>
      <c r="P542" s="359">
        <f>IFERROR(IF(-SUM(P$21:P541)+P$16&lt;0.000001,0,IF($C542&gt;='H-32A-WP06 - Debt Service'!N$25,'H-32A-WP06 - Debt Service'!N$28/12,0)),"-")</f>
        <v>0</v>
      </c>
      <c r="Q542" s="449"/>
      <c r="R542" s="351">
        <f t="shared" si="34"/>
        <v>2062</v>
      </c>
      <c r="S542" s="368">
        <f t="shared" si="36"/>
        <v>59323</v>
      </c>
      <c r="T542" s="368"/>
      <c r="U542" s="359">
        <f>IFERROR(IF(-SUM(U$33:U541)+U$16&lt;0.000001,0,IF($C542&gt;='H-32A-WP06 - Debt Service'!R$25,'H-32A-WP06 - Debt Service'!R$28/12,0)),"-")</f>
        <v>0</v>
      </c>
      <c r="V542" s="359">
        <f>IFERROR(IF(-SUM(V$21:V541)+V$16&lt;0.000001,0,IF($C542&gt;='H-32A-WP06 - Debt Service'!S$25,'H-32A-WP06 - Debt Service'!S$28/12,0)),"-")</f>
        <v>0</v>
      </c>
      <c r="W542" s="359">
        <f>IFERROR(IF(-SUM(W$21:W541)+W$16&lt;0.000001,0,IF($C542&gt;='H-32A-WP06 - Debt Service'!T$25,'H-32A-WP06 - Debt Service'!T$28/12,0)),"-")</f>
        <v>0</v>
      </c>
      <c r="X542" s="359">
        <f>IFERROR(IF(-SUM(X$21:X541)+X$16&lt;0.000001,0,IF($C542&gt;='H-32A-WP06 - Debt Service'!U$25,'H-32A-WP06 - Debt Service'!U$28/12,0)),"-")</f>
        <v>0</v>
      </c>
      <c r="Y542" s="359">
        <f>IFERROR(IF(-SUM(Y$21:Y541)+Y$16&lt;0.000001,0,IF($C542&gt;='H-32A-WP06 - Debt Service'!W$25,'H-32A-WP06 - Debt Service'!V$28/12,0)),"-")</f>
        <v>0</v>
      </c>
      <c r="Z542" s="359">
        <f>IFERROR(IF(-SUM(Z$21:Z541)+Z$16&lt;0.000001,0,IF($C542&gt;='H-32A-WP06 - Debt Service'!W$25,'H-32A-WP06 - Debt Service'!W$28/12,0)),"-")</f>
        <v>0</v>
      </c>
      <c r="AA542" s="359">
        <f>IFERROR(IF(-SUM(AA$21:AA541)+AA$16&lt;0.000001,0,IF($C542&gt;='H-32A-WP06 - Debt Service'!Y$25,'H-32A-WP06 - Debt Service'!X$28/12,0)),"-")</f>
        <v>0</v>
      </c>
      <c r="AB542" s="359">
        <f>IFERROR(IF(-SUM(AB$21:AB541)+AB$16&lt;0.000001,0,IF($C542&gt;='H-32A-WP06 - Debt Service'!Y$25,'H-32A-WP06 - Debt Service'!Y$28/12,0)),"-")</f>
        <v>0</v>
      </c>
      <c r="AC542" s="359">
        <f>IFERROR(IF(-SUM(AC$21:AC541)+AC$16&lt;0.000001,0,IF($C542&gt;='H-32A-WP06 - Debt Service'!Z$25,'H-32A-WP06 - Debt Service'!Z$28/12,0)),"-")</f>
        <v>0</v>
      </c>
      <c r="AD542" s="359">
        <f>IFERROR(IF(-SUM(AD$21:AD541)+AD$16&lt;0.000001,0,IF($C542&gt;='H-32A-WP06 - Debt Service'!AB$25,'H-32A-WP06 - Debt Service'!AA$28/12,0)),"-")</f>
        <v>0</v>
      </c>
      <c r="AE542" s="359">
        <f>IFERROR(IF(-SUM(AE$21:AE541)+AE$16&lt;0.000001,0,IF($C542&gt;='H-32A-WP06 - Debt Service'!AC$25,'H-32A-WP06 - Debt Service'!AB$28/12,0)),"-")</f>
        <v>0</v>
      </c>
      <c r="AF542" s="359">
        <f>IFERROR(IF(-SUM(AF$21:AF541)+AF$16&lt;0.000001,0,IF($C542&gt;='H-32A-WP06 - Debt Service'!AD$25,'H-32A-WP06 - Debt Service'!AC$28/12,0)),"-")</f>
        <v>0</v>
      </c>
    </row>
    <row r="543" spans="2:32">
      <c r="B543" s="351">
        <f t="shared" si="33"/>
        <v>2062</v>
      </c>
      <c r="C543" s="368">
        <f t="shared" si="35"/>
        <v>59353</v>
      </c>
      <c r="D543" s="368"/>
      <c r="E543" s="359">
        <f>IFERROR(IF(-SUM(E$33:E542)+E$16&lt;0.000001,0,IF($C543&gt;='H-32A-WP06 - Debt Service'!C$25,'H-32A-WP06 - Debt Service'!C$28/12,0)),"-")</f>
        <v>0</v>
      </c>
      <c r="F543" s="359">
        <f>IFERROR(IF(-SUM(F$33:F542)+F$16&lt;0.000001,0,IF($C543&gt;='H-32A-WP06 - Debt Service'!D$25,'H-32A-WP06 - Debt Service'!D$28/12,0)),"-")</f>
        <v>0</v>
      </c>
      <c r="G543" s="359">
        <f>IFERROR(IF(-SUM(G$33:G542)+G$16&lt;0.000001,0,IF($C543&gt;='H-32A-WP06 - Debt Service'!E$25,'H-32A-WP06 - Debt Service'!E$28/12,0)),"-")</f>
        <v>0</v>
      </c>
      <c r="H543" s="359">
        <f>IFERROR(IF(-SUM(H$21:H542)+H$16&lt;0.000001,0,IF($C543&gt;='H-32A-WP06 - Debt Service'!F$25,'H-32A-WP06 - Debt Service'!F$28/12,0)),"-")</f>
        <v>0</v>
      </c>
      <c r="I543" s="359">
        <f>IFERROR(IF(-SUM(I$21:I542)+I$16&lt;0.000001,0,IF($C543&gt;='H-32A-WP06 - Debt Service'!G$25,'H-32A-WP06 - Debt Service'!G$28/12,0)),"-")</f>
        <v>0</v>
      </c>
      <c r="J543" s="359">
        <f>IFERROR(IF(-SUM(J$21:J542)+J$16&lt;0.000001,0,IF($C543&gt;='H-32A-WP06 - Debt Service'!H$25,'H-32A-WP06 - Debt Service'!H$28/12,0)),"-")</f>
        <v>0</v>
      </c>
      <c r="K543" s="359">
        <f>IFERROR(IF(-SUM(K$21:K542)+K$16&lt;0.000001,0,IF($C543&gt;='H-32A-WP06 - Debt Service'!I$25,'H-32A-WP06 - Debt Service'!I$28/12,0)),"-")</f>
        <v>0</v>
      </c>
      <c r="L543" s="359">
        <f>IFERROR(IF(-SUM(L$21:L542)+L$16&lt;0.000001,0,IF($C543&gt;='H-32A-WP06 - Debt Service'!J$25,'H-32A-WP06 - Debt Service'!J$28/12,0)),"-")</f>
        <v>0</v>
      </c>
      <c r="M543" s="359">
        <f>IFERROR(IF(-SUM(M$21:M542)+M$16&lt;0.000001,0,IF($C543&gt;='H-32A-WP06 - Debt Service'!K$25,'H-32A-WP06 - Debt Service'!K$28/12,0)),"-")</f>
        <v>0</v>
      </c>
      <c r="N543" s="359">
        <f>IFERROR(IF(-SUM(N$21:N542)+N$16&lt;0.000001,0,IF($C543&gt;='H-32A-WP06 - Debt Service'!L$25,'H-32A-WP06 - Debt Service'!L$28/12,0)),"-")</f>
        <v>0</v>
      </c>
      <c r="O543" s="359">
        <f>IFERROR(IF(-SUM(O$21:O542)+O$16&lt;0.000001,0,IF($C543&gt;='H-32A-WP06 - Debt Service'!M$25,'H-32A-WP06 - Debt Service'!M$28/12,0)),"-")</f>
        <v>0</v>
      </c>
      <c r="P543" s="359">
        <f>IFERROR(IF(-SUM(P$21:P542)+P$16&lt;0.000001,0,IF($C543&gt;='H-32A-WP06 - Debt Service'!N$25,'H-32A-WP06 - Debt Service'!N$28/12,0)),"-")</f>
        <v>0</v>
      </c>
      <c r="Q543" s="449"/>
      <c r="R543" s="351">
        <f t="shared" si="34"/>
        <v>2062</v>
      </c>
      <c r="S543" s="368">
        <f t="shared" si="36"/>
        <v>59353</v>
      </c>
      <c r="T543" s="368"/>
      <c r="U543" s="359">
        <f>IFERROR(IF(-SUM(U$33:U542)+U$16&lt;0.000001,0,IF($C543&gt;='H-32A-WP06 - Debt Service'!R$25,'H-32A-WP06 - Debt Service'!R$28/12,0)),"-")</f>
        <v>0</v>
      </c>
      <c r="V543" s="359">
        <f>IFERROR(IF(-SUM(V$21:V542)+V$16&lt;0.000001,0,IF($C543&gt;='H-32A-WP06 - Debt Service'!S$25,'H-32A-WP06 - Debt Service'!S$28/12,0)),"-")</f>
        <v>0</v>
      </c>
      <c r="W543" s="359">
        <f>IFERROR(IF(-SUM(W$21:W542)+W$16&lt;0.000001,0,IF($C543&gt;='H-32A-WP06 - Debt Service'!T$25,'H-32A-WP06 - Debt Service'!T$28/12,0)),"-")</f>
        <v>0</v>
      </c>
      <c r="X543" s="359">
        <f>IFERROR(IF(-SUM(X$21:X542)+X$16&lt;0.000001,0,IF($C543&gt;='H-32A-WP06 - Debt Service'!U$25,'H-32A-WP06 - Debt Service'!U$28/12,0)),"-")</f>
        <v>0</v>
      </c>
      <c r="Y543" s="359">
        <f>IFERROR(IF(-SUM(Y$21:Y542)+Y$16&lt;0.000001,0,IF($C543&gt;='H-32A-WP06 - Debt Service'!W$25,'H-32A-WP06 - Debt Service'!V$28/12,0)),"-")</f>
        <v>0</v>
      </c>
      <c r="Z543" s="359">
        <f>IFERROR(IF(-SUM(Z$21:Z542)+Z$16&lt;0.000001,0,IF($C543&gt;='H-32A-WP06 - Debt Service'!W$25,'H-32A-WP06 - Debt Service'!W$28/12,0)),"-")</f>
        <v>0</v>
      </c>
      <c r="AA543" s="359">
        <f>IFERROR(IF(-SUM(AA$21:AA542)+AA$16&lt;0.000001,0,IF($C543&gt;='H-32A-WP06 - Debt Service'!Y$25,'H-32A-WP06 - Debt Service'!X$28/12,0)),"-")</f>
        <v>0</v>
      </c>
      <c r="AB543" s="359">
        <f>IFERROR(IF(-SUM(AB$21:AB542)+AB$16&lt;0.000001,0,IF($C543&gt;='H-32A-WP06 - Debt Service'!Y$25,'H-32A-WP06 - Debt Service'!Y$28/12,0)),"-")</f>
        <v>0</v>
      </c>
      <c r="AC543" s="359">
        <f>IFERROR(IF(-SUM(AC$21:AC542)+AC$16&lt;0.000001,0,IF($C543&gt;='H-32A-WP06 - Debt Service'!Z$25,'H-32A-WP06 - Debt Service'!Z$28/12,0)),"-")</f>
        <v>0</v>
      </c>
      <c r="AD543" s="359">
        <f>IFERROR(IF(-SUM(AD$21:AD542)+AD$16&lt;0.000001,0,IF($C543&gt;='H-32A-WP06 - Debt Service'!AB$25,'H-32A-WP06 - Debt Service'!AA$28/12,0)),"-")</f>
        <v>0</v>
      </c>
      <c r="AE543" s="359">
        <f>IFERROR(IF(-SUM(AE$21:AE542)+AE$16&lt;0.000001,0,IF($C543&gt;='H-32A-WP06 - Debt Service'!AC$25,'H-32A-WP06 - Debt Service'!AB$28/12,0)),"-")</f>
        <v>0</v>
      </c>
      <c r="AF543" s="359">
        <f>IFERROR(IF(-SUM(AF$21:AF542)+AF$16&lt;0.000001,0,IF($C543&gt;='H-32A-WP06 - Debt Service'!AD$25,'H-32A-WP06 - Debt Service'!AC$28/12,0)),"-")</f>
        <v>0</v>
      </c>
    </row>
    <row r="544" spans="2:32">
      <c r="B544" s="351">
        <f t="shared" si="33"/>
        <v>2062</v>
      </c>
      <c r="C544" s="368">
        <f t="shared" si="35"/>
        <v>59384</v>
      </c>
      <c r="D544" s="368"/>
      <c r="E544" s="359">
        <f>IFERROR(IF(-SUM(E$33:E543)+E$16&lt;0.000001,0,IF($C544&gt;='H-32A-WP06 - Debt Service'!C$25,'H-32A-WP06 - Debt Service'!C$28/12,0)),"-")</f>
        <v>0</v>
      </c>
      <c r="F544" s="359">
        <f>IFERROR(IF(-SUM(F$33:F543)+F$16&lt;0.000001,0,IF($C544&gt;='H-32A-WP06 - Debt Service'!D$25,'H-32A-WP06 - Debt Service'!D$28/12,0)),"-")</f>
        <v>0</v>
      </c>
      <c r="G544" s="359">
        <f>IFERROR(IF(-SUM(G$33:G543)+G$16&lt;0.000001,0,IF($C544&gt;='H-32A-WP06 - Debt Service'!E$25,'H-32A-WP06 - Debt Service'!E$28/12,0)),"-")</f>
        <v>0</v>
      </c>
      <c r="H544" s="359">
        <f>IFERROR(IF(-SUM(H$21:H543)+H$16&lt;0.000001,0,IF($C544&gt;='H-32A-WP06 - Debt Service'!F$25,'H-32A-WP06 - Debt Service'!F$28/12,0)),"-")</f>
        <v>0</v>
      </c>
      <c r="I544" s="359">
        <f>IFERROR(IF(-SUM(I$21:I543)+I$16&lt;0.000001,0,IF($C544&gt;='H-32A-WP06 - Debt Service'!G$25,'H-32A-WP06 - Debt Service'!G$28/12,0)),"-")</f>
        <v>0</v>
      </c>
      <c r="J544" s="359">
        <f>IFERROR(IF(-SUM(J$21:J543)+J$16&lt;0.000001,0,IF($C544&gt;='H-32A-WP06 - Debt Service'!H$25,'H-32A-WP06 - Debt Service'!H$28/12,0)),"-")</f>
        <v>0</v>
      </c>
      <c r="K544" s="359">
        <f>IFERROR(IF(-SUM(K$21:K543)+K$16&lt;0.000001,0,IF($C544&gt;='H-32A-WP06 - Debt Service'!I$25,'H-32A-WP06 - Debt Service'!I$28/12,0)),"-")</f>
        <v>0</v>
      </c>
      <c r="L544" s="359">
        <f>IFERROR(IF(-SUM(L$21:L543)+L$16&lt;0.000001,0,IF($C544&gt;='H-32A-WP06 - Debt Service'!J$25,'H-32A-WP06 - Debt Service'!J$28/12,0)),"-")</f>
        <v>0</v>
      </c>
      <c r="M544" s="359">
        <f>IFERROR(IF(-SUM(M$21:M543)+M$16&lt;0.000001,0,IF($C544&gt;='H-32A-WP06 - Debt Service'!K$25,'H-32A-WP06 - Debt Service'!K$28/12,0)),"-")</f>
        <v>0</v>
      </c>
      <c r="N544" s="359">
        <f>IFERROR(IF(-SUM(N$21:N543)+N$16&lt;0.000001,0,IF($C544&gt;='H-32A-WP06 - Debt Service'!L$25,'H-32A-WP06 - Debt Service'!L$28/12,0)),"-")</f>
        <v>0</v>
      </c>
      <c r="O544" s="359">
        <f>IFERROR(IF(-SUM(O$21:O543)+O$16&lt;0.000001,0,IF($C544&gt;='H-32A-WP06 - Debt Service'!M$25,'H-32A-WP06 - Debt Service'!M$28/12,0)),"-")</f>
        <v>0</v>
      </c>
      <c r="P544" s="359">
        <f>IFERROR(IF(-SUM(P$21:P543)+P$16&lt;0.000001,0,IF($C544&gt;='H-32A-WP06 - Debt Service'!N$25,'H-32A-WP06 - Debt Service'!N$28/12,0)),"-")</f>
        <v>0</v>
      </c>
      <c r="Q544" s="449"/>
      <c r="R544" s="351">
        <f t="shared" si="34"/>
        <v>2062</v>
      </c>
      <c r="S544" s="368">
        <f t="shared" si="36"/>
        <v>59384</v>
      </c>
      <c r="T544" s="368"/>
      <c r="U544" s="359">
        <f>IFERROR(IF(-SUM(U$33:U543)+U$16&lt;0.000001,0,IF($C544&gt;='H-32A-WP06 - Debt Service'!R$25,'H-32A-WP06 - Debt Service'!R$28/12,0)),"-")</f>
        <v>0</v>
      </c>
      <c r="V544" s="359">
        <f>IFERROR(IF(-SUM(V$21:V543)+V$16&lt;0.000001,0,IF($C544&gt;='H-32A-WP06 - Debt Service'!S$25,'H-32A-WP06 - Debt Service'!S$28/12,0)),"-")</f>
        <v>0</v>
      </c>
      <c r="W544" s="359">
        <f>IFERROR(IF(-SUM(W$21:W543)+W$16&lt;0.000001,0,IF($C544&gt;='H-32A-WP06 - Debt Service'!T$25,'H-32A-WP06 - Debt Service'!T$28/12,0)),"-")</f>
        <v>0</v>
      </c>
      <c r="X544" s="359">
        <f>IFERROR(IF(-SUM(X$21:X543)+X$16&lt;0.000001,0,IF($C544&gt;='H-32A-WP06 - Debt Service'!U$25,'H-32A-WP06 - Debt Service'!U$28/12,0)),"-")</f>
        <v>0</v>
      </c>
      <c r="Y544" s="359">
        <f>IFERROR(IF(-SUM(Y$21:Y543)+Y$16&lt;0.000001,0,IF($C544&gt;='H-32A-WP06 - Debt Service'!W$25,'H-32A-WP06 - Debt Service'!V$28/12,0)),"-")</f>
        <v>0</v>
      </c>
      <c r="Z544" s="359">
        <f>IFERROR(IF(-SUM(Z$21:Z543)+Z$16&lt;0.000001,0,IF($C544&gt;='H-32A-WP06 - Debt Service'!W$25,'H-32A-WP06 - Debt Service'!W$28/12,0)),"-")</f>
        <v>0</v>
      </c>
      <c r="AA544" s="359">
        <f>IFERROR(IF(-SUM(AA$21:AA543)+AA$16&lt;0.000001,0,IF($C544&gt;='H-32A-WP06 - Debt Service'!Y$25,'H-32A-WP06 - Debt Service'!X$28/12,0)),"-")</f>
        <v>0</v>
      </c>
      <c r="AB544" s="359">
        <f>IFERROR(IF(-SUM(AB$21:AB543)+AB$16&lt;0.000001,0,IF($C544&gt;='H-32A-WP06 - Debt Service'!Y$25,'H-32A-WP06 - Debt Service'!Y$28/12,0)),"-")</f>
        <v>0</v>
      </c>
      <c r="AC544" s="359">
        <f>IFERROR(IF(-SUM(AC$21:AC543)+AC$16&lt;0.000001,0,IF($C544&gt;='H-32A-WP06 - Debt Service'!Z$25,'H-32A-WP06 - Debt Service'!Z$28/12,0)),"-")</f>
        <v>0</v>
      </c>
      <c r="AD544" s="359">
        <f>IFERROR(IF(-SUM(AD$21:AD543)+AD$16&lt;0.000001,0,IF($C544&gt;='H-32A-WP06 - Debt Service'!AB$25,'H-32A-WP06 - Debt Service'!AA$28/12,0)),"-")</f>
        <v>0</v>
      </c>
      <c r="AE544" s="359">
        <f>IFERROR(IF(-SUM(AE$21:AE543)+AE$16&lt;0.000001,0,IF($C544&gt;='H-32A-WP06 - Debt Service'!AC$25,'H-32A-WP06 - Debt Service'!AB$28/12,0)),"-")</f>
        <v>0</v>
      </c>
      <c r="AF544" s="359">
        <f>IFERROR(IF(-SUM(AF$21:AF543)+AF$16&lt;0.000001,0,IF($C544&gt;='H-32A-WP06 - Debt Service'!AD$25,'H-32A-WP06 - Debt Service'!AC$28/12,0)),"-")</f>
        <v>0</v>
      </c>
    </row>
    <row r="545" spans="2:32">
      <c r="B545" s="351">
        <f t="shared" si="33"/>
        <v>2062</v>
      </c>
      <c r="C545" s="368">
        <f t="shared" si="35"/>
        <v>59415</v>
      </c>
      <c r="D545" s="368"/>
      <c r="E545" s="359">
        <f>IFERROR(IF(-SUM(E$33:E544)+E$16&lt;0.000001,0,IF($C545&gt;='H-32A-WP06 - Debt Service'!C$25,'H-32A-WP06 - Debt Service'!C$28/12,0)),"-")</f>
        <v>0</v>
      </c>
      <c r="F545" s="359">
        <f>IFERROR(IF(-SUM(F$33:F544)+F$16&lt;0.000001,0,IF($C545&gt;='H-32A-WP06 - Debt Service'!D$25,'H-32A-WP06 - Debt Service'!D$28/12,0)),"-")</f>
        <v>0</v>
      </c>
      <c r="G545" s="359">
        <f>IFERROR(IF(-SUM(G$33:G544)+G$16&lt;0.000001,0,IF($C545&gt;='H-32A-WP06 - Debt Service'!E$25,'H-32A-WP06 - Debt Service'!E$28/12,0)),"-")</f>
        <v>0</v>
      </c>
      <c r="H545" s="359">
        <f>IFERROR(IF(-SUM(H$21:H544)+H$16&lt;0.000001,0,IF($C545&gt;='H-32A-WP06 - Debt Service'!F$25,'H-32A-WP06 - Debt Service'!F$28/12,0)),"-")</f>
        <v>0</v>
      </c>
      <c r="I545" s="359">
        <f>IFERROR(IF(-SUM(I$21:I544)+I$16&lt;0.000001,0,IF($C545&gt;='H-32A-WP06 - Debt Service'!G$25,'H-32A-WP06 - Debt Service'!G$28/12,0)),"-")</f>
        <v>0</v>
      </c>
      <c r="J545" s="359">
        <f>IFERROR(IF(-SUM(J$21:J544)+J$16&lt;0.000001,0,IF($C545&gt;='H-32A-WP06 - Debt Service'!H$25,'H-32A-WP06 - Debt Service'!H$28/12,0)),"-")</f>
        <v>0</v>
      </c>
      <c r="K545" s="359">
        <f>IFERROR(IF(-SUM(K$21:K544)+K$16&lt;0.000001,0,IF($C545&gt;='H-32A-WP06 - Debt Service'!I$25,'H-32A-WP06 - Debt Service'!I$28/12,0)),"-")</f>
        <v>0</v>
      </c>
      <c r="L545" s="359">
        <f>IFERROR(IF(-SUM(L$21:L544)+L$16&lt;0.000001,0,IF($C545&gt;='H-32A-WP06 - Debt Service'!J$25,'H-32A-WP06 - Debt Service'!J$28/12,0)),"-")</f>
        <v>0</v>
      </c>
      <c r="M545" s="359">
        <f>IFERROR(IF(-SUM(M$21:M544)+M$16&lt;0.000001,0,IF($C545&gt;='H-32A-WP06 - Debt Service'!K$25,'H-32A-WP06 - Debt Service'!K$28/12,0)),"-")</f>
        <v>0</v>
      </c>
      <c r="N545" s="359">
        <f>IFERROR(IF(-SUM(N$21:N544)+N$16&lt;0.000001,0,IF($C545&gt;='H-32A-WP06 - Debt Service'!L$25,'H-32A-WP06 - Debt Service'!L$28/12,0)),"-")</f>
        <v>0</v>
      </c>
      <c r="O545" s="359">
        <f>IFERROR(IF(-SUM(O$21:O544)+O$16&lt;0.000001,0,IF($C545&gt;='H-32A-WP06 - Debt Service'!M$25,'H-32A-WP06 - Debt Service'!M$28/12,0)),"-")</f>
        <v>0</v>
      </c>
      <c r="P545" s="359">
        <f>IFERROR(IF(-SUM(P$21:P544)+P$16&lt;0.000001,0,IF($C545&gt;='H-32A-WP06 - Debt Service'!N$25,'H-32A-WP06 - Debt Service'!N$28/12,0)),"-")</f>
        <v>0</v>
      </c>
      <c r="Q545" s="449"/>
      <c r="R545" s="351">
        <f t="shared" si="34"/>
        <v>2062</v>
      </c>
      <c r="S545" s="368">
        <f t="shared" si="36"/>
        <v>59415</v>
      </c>
      <c r="T545" s="368"/>
      <c r="U545" s="359">
        <f>IFERROR(IF(-SUM(U$33:U544)+U$16&lt;0.000001,0,IF($C545&gt;='H-32A-WP06 - Debt Service'!R$25,'H-32A-WP06 - Debt Service'!R$28/12,0)),"-")</f>
        <v>0</v>
      </c>
      <c r="V545" s="359">
        <f>IFERROR(IF(-SUM(V$21:V544)+V$16&lt;0.000001,0,IF($C545&gt;='H-32A-WP06 - Debt Service'!S$25,'H-32A-WP06 - Debt Service'!S$28/12,0)),"-")</f>
        <v>0</v>
      </c>
      <c r="W545" s="359">
        <f>IFERROR(IF(-SUM(W$21:W544)+W$16&lt;0.000001,0,IF($C545&gt;='H-32A-WP06 - Debt Service'!T$25,'H-32A-WP06 - Debt Service'!T$28/12,0)),"-")</f>
        <v>0</v>
      </c>
      <c r="X545" s="359">
        <f>IFERROR(IF(-SUM(X$21:X544)+X$16&lt;0.000001,0,IF($C545&gt;='H-32A-WP06 - Debt Service'!U$25,'H-32A-WP06 - Debt Service'!U$28/12,0)),"-")</f>
        <v>0</v>
      </c>
      <c r="Y545" s="359">
        <f>IFERROR(IF(-SUM(Y$21:Y544)+Y$16&lt;0.000001,0,IF($C545&gt;='H-32A-WP06 - Debt Service'!W$25,'H-32A-WP06 - Debt Service'!V$28/12,0)),"-")</f>
        <v>0</v>
      </c>
      <c r="Z545" s="359">
        <f>IFERROR(IF(-SUM(Z$21:Z544)+Z$16&lt;0.000001,0,IF($C545&gt;='H-32A-WP06 - Debt Service'!W$25,'H-32A-WP06 - Debt Service'!W$28/12,0)),"-")</f>
        <v>0</v>
      </c>
      <c r="AA545" s="359">
        <f>IFERROR(IF(-SUM(AA$21:AA544)+AA$16&lt;0.000001,0,IF($C545&gt;='H-32A-WP06 - Debt Service'!Y$25,'H-32A-WP06 - Debt Service'!X$28/12,0)),"-")</f>
        <v>0</v>
      </c>
      <c r="AB545" s="359">
        <f>IFERROR(IF(-SUM(AB$21:AB544)+AB$16&lt;0.000001,0,IF($C545&gt;='H-32A-WP06 - Debt Service'!Y$25,'H-32A-WP06 - Debt Service'!Y$28/12,0)),"-")</f>
        <v>0</v>
      </c>
      <c r="AC545" s="359">
        <f>IFERROR(IF(-SUM(AC$21:AC544)+AC$16&lt;0.000001,0,IF($C545&gt;='H-32A-WP06 - Debt Service'!Z$25,'H-32A-WP06 - Debt Service'!Z$28/12,0)),"-")</f>
        <v>0</v>
      </c>
      <c r="AD545" s="359">
        <f>IFERROR(IF(-SUM(AD$21:AD544)+AD$16&lt;0.000001,0,IF($C545&gt;='H-32A-WP06 - Debt Service'!AB$25,'H-32A-WP06 - Debt Service'!AA$28/12,0)),"-")</f>
        <v>0</v>
      </c>
      <c r="AE545" s="359">
        <f>IFERROR(IF(-SUM(AE$21:AE544)+AE$16&lt;0.000001,0,IF($C545&gt;='H-32A-WP06 - Debt Service'!AC$25,'H-32A-WP06 - Debt Service'!AB$28/12,0)),"-")</f>
        <v>0</v>
      </c>
      <c r="AF545" s="359">
        <f>IFERROR(IF(-SUM(AF$21:AF544)+AF$16&lt;0.000001,0,IF($C545&gt;='H-32A-WP06 - Debt Service'!AD$25,'H-32A-WP06 - Debt Service'!AC$28/12,0)),"-")</f>
        <v>0</v>
      </c>
    </row>
    <row r="546" spans="2:32">
      <c r="B546" s="351">
        <f t="shared" si="33"/>
        <v>2062</v>
      </c>
      <c r="C546" s="368">
        <f t="shared" si="35"/>
        <v>59445</v>
      </c>
      <c r="D546" s="368"/>
      <c r="E546" s="359">
        <f>IFERROR(IF(-SUM(E$33:E545)+E$16&lt;0.000001,0,IF($C546&gt;='H-32A-WP06 - Debt Service'!C$25,'H-32A-WP06 - Debt Service'!C$28/12,0)),"-")</f>
        <v>0</v>
      </c>
      <c r="F546" s="359">
        <f>IFERROR(IF(-SUM(F$33:F545)+F$16&lt;0.000001,0,IF($C546&gt;='H-32A-WP06 - Debt Service'!D$25,'H-32A-WP06 - Debt Service'!D$28/12,0)),"-")</f>
        <v>0</v>
      </c>
      <c r="G546" s="359">
        <f>IFERROR(IF(-SUM(G$33:G545)+G$16&lt;0.000001,0,IF($C546&gt;='H-32A-WP06 - Debt Service'!E$25,'H-32A-WP06 - Debt Service'!E$28/12,0)),"-")</f>
        <v>0</v>
      </c>
      <c r="H546" s="359">
        <f>IFERROR(IF(-SUM(H$21:H545)+H$16&lt;0.000001,0,IF($C546&gt;='H-32A-WP06 - Debt Service'!F$25,'H-32A-WP06 - Debt Service'!F$28/12,0)),"-")</f>
        <v>0</v>
      </c>
      <c r="I546" s="359">
        <f>IFERROR(IF(-SUM(I$21:I545)+I$16&lt;0.000001,0,IF($C546&gt;='H-32A-WP06 - Debt Service'!G$25,'H-32A-WP06 - Debt Service'!G$28/12,0)),"-")</f>
        <v>0</v>
      </c>
      <c r="J546" s="359">
        <f>IFERROR(IF(-SUM(J$21:J545)+J$16&lt;0.000001,0,IF($C546&gt;='H-32A-WP06 - Debt Service'!H$25,'H-32A-WP06 - Debt Service'!H$28/12,0)),"-")</f>
        <v>0</v>
      </c>
      <c r="K546" s="359">
        <f>IFERROR(IF(-SUM(K$21:K545)+K$16&lt;0.000001,0,IF($C546&gt;='H-32A-WP06 - Debt Service'!I$25,'H-32A-WP06 - Debt Service'!I$28/12,0)),"-")</f>
        <v>0</v>
      </c>
      <c r="L546" s="359">
        <f>IFERROR(IF(-SUM(L$21:L545)+L$16&lt;0.000001,0,IF($C546&gt;='H-32A-WP06 - Debt Service'!J$25,'H-32A-WP06 - Debt Service'!J$28/12,0)),"-")</f>
        <v>0</v>
      </c>
      <c r="M546" s="359">
        <f>IFERROR(IF(-SUM(M$21:M545)+M$16&lt;0.000001,0,IF($C546&gt;='H-32A-WP06 - Debt Service'!K$25,'H-32A-WP06 - Debt Service'!K$28/12,0)),"-")</f>
        <v>0</v>
      </c>
      <c r="N546" s="359">
        <f>IFERROR(IF(-SUM(N$21:N545)+N$16&lt;0.000001,0,IF($C546&gt;='H-32A-WP06 - Debt Service'!L$25,'H-32A-WP06 - Debt Service'!L$28/12,0)),"-")</f>
        <v>0</v>
      </c>
      <c r="O546" s="359">
        <f>IFERROR(IF(-SUM(O$21:O545)+O$16&lt;0.000001,0,IF($C546&gt;='H-32A-WP06 - Debt Service'!M$25,'H-32A-WP06 - Debt Service'!M$28/12,0)),"-")</f>
        <v>0</v>
      </c>
      <c r="P546" s="359">
        <f>IFERROR(IF(-SUM(P$21:P545)+P$16&lt;0.000001,0,IF($C546&gt;='H-32A-WP06 - Debt Service'!N$25,'H-32A-WP06 - Debt Service'!N$28/12,0)),"-")</f>
        <v>0</v>
      </c>
      <c r="Q546" s="449"/>
      <c r="R546" s="351">
        <f t="shared" si="34"/>
        <v>2062</v>
      </c>
      <c r="S546" s="368">
        <f t="shared" si="36"/>
        <v>59445</v>
      </c>
      <c r="T546" s="368"/>
      <c r="U546" s="359">
        <f>IFERROR(IF(-SUM(U$33:U545)+U$16&lt;0.000001,0,IF($C546&gt;='H-32A-WP06 - Debt Service'!R$25,'H-32A-WP06 - Debt Service'!R$28/12,0)),"-")</f>
        <v>0</v>
      </c>
      <c r="V546" s="359">
        <f>IFERROR(IF(-SUM(V$21:V545)+V$16&lt;0.000001,0,IF($C546&gt;='H-32A-WP06 - Debt Service'!S$25,'H-32A-WP06 - Debt Service'!S$28/12,0)),"-")</f>
        <v>0</v>
      </c>
      <c r="W546" s="359">
        <f>IFERROR(IF(-SUM(W$21:W545)+W$16&lt;0.000001,0,IF($C546&gt;='H-32A-WP06 - Debt Service'!T$25,'H-32A-WP06 - Debt Service'!T$28/12,0)),"-")</f>
        <v>0</v>
      </c>
      <c r="X546" s="359">
        <f>IFERROR(IF(-SUM(X$21:X545)+X$16&lt;0.000001,0,IF($C546&gt;='H-32A-WP06 - Debt Service'!U$25,'H-32A-WP06 - Debt Service'!U$28/12,0)),"-")</f>
        <v>0</v>
      </c>
      <c r="Y546" s="359">
        <f>IFERROR(IF(-SUM(Y$21:Y545)+Y$16&lt;0.000001,0,IF($C546&gt;='H-32A-WP06 - Debt Service'!W$25,'H-32A-WP06 - Debt Service'!V$28/12,0)),"-")</f>
        <v>0</v>
      </c>
      <c r="Z546" s="359">
        <f>IFERROR(IF(-SUM(Z$21:Z545)+Z$16&lt;0.000001,0,IF($C546&gt;='H-32A-WP06 - Debt Service'!W$25,'H-32A-WP06 - Debt Service'!W$28/12,0)),"-")</f>
        <v>0</v>
      </c>
      <c r="AA546" s="359">
        <f>IFERROR(IF(-SUM(AA$21:AA545)+AA$16&lt;0.000001,0,IF($C546&gt;='H-32A-WP06 - Debt Service'!Y$25,'H-32A-WP06 - Debt Service'!X$28/12,0)),"-")</f>
        <v>0</v>
      </c>
      <c r="AB546" s="359">
        <f>IFERROR(IF(-SUM(AB$21:AB545)+AB$16&lt;0.000001,0,IF($C546&gt;='H-32A-WP06 - Debt Service'!Y$25,'H-32A-WP06 - Debt Service'!Y$28/12,0)),"-")</f>
        <v>0</v>
      </c>
      <c r="AC546" s="359">
        <f>IFERROR(IF(-SUM(AC$21:AC545)+AC$16&lt;0.000001,0,IF($C546&gt;='H-32A-WP06 - Debt Service'!Z$25,'H-32A-WP06 - Debt Service'!Z$28/12,0)),"-")</f>
        <v>0</v>
      </c>
      <c r="AD546" s="359">
        <f>IFERROR(IF(-SUM(AD$21:AD545)+AD$16&lt;0.000001,0,IF($C546&gt;='H-32A-WP06 - Debt Service'!AB$25,'H-32A-WP06 - Debt Service'!AA$28/12,0)),"-")</f>
        <v>0</v>
      </c>
      <c r="AE546" s="359">
        <f>IFERROR(IF(-SUM(AE$21:AE545)+AE$16&lt;0.000001,0,IF($C546&gt;='H-32A-WP06 - Debt Service'!AC$25,'H-32A-WP06 - Debt Service'!AB$28/12,0)),"-")</f>
        <v>0</v>
      </c>
      <c r="AF546" s="359">
        <f>IFERROR(IF(-SUM(AF$21:AF545)+AF$16&lt;0.000001,0,IF($C546&gt;='H-32A-WP06 - Debt Service'!AD$25,'H-32A-WP06 - Debt Service'!AC$28/12,0)),"-")</f>
        <v>0</v>
      </c>
    </row>
    <row r="547" spans="2:32">
      <c r="B547" s="351">
        <f t="shared" si="33"/>
        <v>2062</v>
      </c>
      <c r="C547" s="368">
        <f t="shared" si="35"/>
        <v>59476</v>
      </c>
      <c r="D547" s="368"/>
      <c r="E547" s="359">
        <f>IFERROR(IF(-SUM(E$33:E546)+E$16&lt;0.000001,0,IF($C547&gt;='H-32A-WP06 - Debt Service'!C$25,'H-32A-WP06 - Debt Service'!C$28/12,0)),"-")</f>
        <v>0</v>
      </c>
      <c r="F547" s="359">
        <f>IFERROR(IF(-SUM(F$33:F546)+F$16&lt;0.000001,0,IF($C547&gt;='H-32A-WP06 - Debt Service'!D$25,'H-32A-WP06 - Debt Service'!D$28/12,0)),"-")</f>
        <v>0</v>
      </c>
      <c r="G547" s="359">
        <f>IFERROR(IF(-SUM(G$33:G546)+G$16&lt;0.000001,0,IF($C547&gt;='H-32A-WP06 - Debt Service'!E$25,'H-32A-WP06 - Debt Service'!E$28/12,0)),"-")</f>
        <v>0</v>
      </c>
      <c r="H547" s="359">
        <f>IFERROR(IF(-SUM(H$21:H546)+H$16&lt;0.000001,0,IF($C547&gt;='H-32A-WP06 - Debt Service'!F$25,'H-32A-WP06 - Debt Service'!F$28/12,0)),"-")</f>
        <v>0</v>
      </c>
      <c r="I547" s="359">
        <f>IFERROR(IF(-SUM(I$21:I546)+I$16&lt;0.000001,0,IF($C547&gt;='H-32A-WP06 - Debt Service'!G$25,'H-32A-WP06 - Debt Service'!G$28/12,0)),"-")</f>
        <v>0</v>
      </c>
      <c r="J547" s="359">
        <f>IFERROR(IF(-SUM(J$21:J546)+J$16&lt;0.000001,0,IF($C547&gt;='H-32A-WP06 - Debt Service'!H$25,'H-32A-WP06 - Debt Service'!H$28/12,0)),"-")</f>
        <v>0</v>
      </c>
      <c r="K547" s="359">
        <f>IFERROR(IF(-SUM(K$21:K546)+K$16&lt;0.000001,0,IF($C547&gt;='H-32A-WP06 - Debt Service'!I$25,'H-32A-WP06 - Debt Service'!I$28/12,0)),"-")</f>
        <v>0</v>
      </c>
      <c r="L547" s="359">
        <f>IFERROR(IF(-SUM(L$21:L546)+L$16&lt;0.000001,0,IF($C547&gt;='H-32A-WP06 - Debt Service'!J$25,'H-32A-WP06 - Debt Service'!J$28/12,0)),"-")</f>
        <v>0</v>
      </c>
      <c r="M547" s="359">
        <f>IFERROR(IF(-SUM(M$21:M546)+M$16&lt;0.000001,0,IF($C547&gt;='H-32A-WP06 - Debt Service'!K$25,'H-32A-WP06 - Debt Service'!K$28/12,0)),"-")</f>
        <v>0</v>
      </c>
      <c r="N547" s="359">
        <f>IFERROR(IF(-SUM(N$21:N546)+N$16&lt;0.000001,0,IF($C547&gt;='H-32A-WP06 - Debt Service'!L$25,'H-32A-WP06 - Debt Service'!L$28/12,0)),"-")</f>
        <v>0</v>
      </c>
      <c r="O547" s="359">
        <f>IFERROR(IF(-SUM(O$21:O546)+O$16&lt;0.000001,0,IF($C547&gt;='H-32A-WP06 - Debt Service'!M$25,'H-32A-WP06 - Debt Service'!M$28/12,0)),"-")</f>
        <v>0</v>
      </c>
      <c r="P547" s="359">
        <f>IFERROR(IF(-SUM(P$21:P546)+P$16&lt;0.000001,0,IF($C547&gt;='H-32A-WP06 - Debt Service'!N$25,'H-32A-WP06 - Debt Service'!N$28/12,0)),"-")</f>
        <v>0</v>
      </c>
      <c r="Q547" s="449"/>
      <c r="R547" s="351">
        <f t="shared" si="34"/>
        <v>2062</v>
      </c>
      <c r="S547" s="368">
        <f t="shared" si="36"/>
        <v>59476</v>
      </c>
      <c r="T547" s="368"/>
      <c r="U547" s="359">
        <f>IFERROR(IF(-SUM(U$33:U546)+U$16&lt;0.000001,0,IF($C547&gt;='H-32A-WP06 - Debt Service'!R$25,'H-32A-WP06 - Debt Service'!R$28/12,0)),"-")</f>
        <v>0</v>
      </c>
      <c r="V547" s="359">
        <f>IFERROR(IF(-SUM(V$21:V546)+V$16&lt;0.000001,0,IF($C547&gt;='H-32A-WP06 - Debt Service'!S$25,'H-32A-WP06 - Debt Service'!S$28/12,0)),"-")</f>
        <v>0</v>
      </c>
      <c r="W547" s="359">
        <f>IFERROR(IF(-SUM(W$21:W546)+W$16&lt;0.000001,0,IF($C547&gt;='H-32A-WP06 - Debt Service'!T$25,'H-32A-WP06 - Debt Service'!T$28/12,0)),"-")</f>
        <v>0</v>
      </c>
      <c r="X547" s="359">
        <f>IFERROR(IF(-SUM(X$21:X546)+X$16&lt;0.000001,0,IF($C547&gt;='H-32A-WP06 - Debt Service'!U$25,'H-32A-WP06 - Debt Service'!U$28/12,0)),"-")</f>
        <v>0</v>
      </c>
      <c r="Y547" s="359">
        <f>IFERROR(IF(-SUM(Y$21:Y546)+Y$16&lt;0.000001,0,IF($C547&gt;='H-32A-WP06 - Debt Service'!W$25,'H-32A-WP06 - Debt Service'!V$28/12,0)),"-")</f>
        <v>0</v>
      </c>
      <c r="Z547" s="359">
        <f>IFERROR(IF(-SUM(Z$21:Z546)+Z$16&lt;0.000001,0,IF($C547&gt;='H-32A-WP06 - Debt Service'!W$25,'H-32A-WP06 - Debt Service'!W$28/12,0)),"-")</f>
        <v>0</v>
      </c>
      <c r="AA547" s="359">
        <f>IFERROR(IF(-SUM(AA$21:AA546)+AA$16&lt;0.000001,0,IF($C547&gt;='H-32A-WP06 - Debt Service'!Y$25,'H-32A-WP06 - Debt Service'!X$28/12,0)),"-")</f>
        <v>0</v>
      </c>
      <c r="AB547" s="359">
        <f>IFERROR(IF(-SUM(AB$21:AB546)+AB$16&lt;0.000001,0,IF($C547&gt;='H-32A-WP06 - Debt Service'!Y$25,'H-32A-WP06 - Debt Service'!Y$28/12,0)),"-")</f>
        <v>0</v>
      </c>
      <c r="AC547" s="359">
        <f>IFERROR(IF(-SUM(AC$21:AC546)+AC$16&lt;0.000001,0,IF($C547&gt;='H-32A-WP06 - Debt Service'!Z$25,'H-32A-WP06 - Debt Service'!Z$28/12,0)),"-")</f>
        <v>0</v>
      </c>
      <c r="AD547" s="359">
        <f>IFERROR(IF(-SUM(AD$21:AD546)+AD$16&lt;0.000001,0,IF($C547&gt;='H-32A-WP06 - Debt Service'!AB$25,'H-32A-WP06 - Debt Service'!AA$28/12,0)),"-")</f>
        <v>0</v>
      </c>
      <c r="AE547" s="359">
        <f>IFERROR(IF(-SUM(AE$21:AE546)+AE$16&lt;0.000001,0,IF($C547&gt;='H-32A-WP06 - Debt Service'!AC$25,'H-32A-WP06 - Debt Service'!AB$28/12,0)),"-")</f>
        <v>0</v>
      </c>
      <c r="AF547" s="359">
        <f>IFERROR(IF(-SUM(AF$21:AF546)+AF$16&lt;0.000001,0,IF($C547&gt;='H-32A-WP06 - Debt Service'!AD$25,'H-32A-WP06 - Debt Service'!AC$28/12,0)),"-")</f>
        <v>0</v>
      </c>
    </row>
    <row r="548" spans="2:32">
      <c r="B548" s="351">
        <f t="shared" si="33"/>
        <v>2062</v>
      </c>
      <c r="C548" s="368">
        <f t="shared" si="35"/>
        <v>59506</v>
      </c>
      <c r="D548" s="368"/>
      <c r="E548" s="359">
        <f>IFERROR(IF(-SUM(E$33:E547)+E$16&lt;0.000001,0,IF($C548&gt;='H-32A-WP06 - Debt Service'!C$25,'H-32A-WP06 - Debt Service'!C$28/12,0)),"-")</f>
        <v>0</v>
      </c>
      <c r="F548" s="359">
        <f>IFERROR(IF(-SUM(F$33:F547)+F$16&lt;0.000001,0,IF($C548&gt;='H-32A-WP06 - Debt Service'!D$25,'H-32A-WP06 - Debt Service'!D$28/12,0)),"-")</f>
        <v>0</v>
      </c>
      <c r="G548" s="359">
        <f>IFERROR(IF(-SUM(G$33:G547)+G$16&lt;0.000001,0,IF($C548&gt;='H-32A-WP06 - Debt Service'!E$25,'H-32A-WP06 - Debt Service'!E$28/12,0)),"-")</f>
        <v>0</v>
      </c>
      <c r="H548" s="359">
        <f>IFERROR(IF(-SUM(H$21:H547)+H$16&lt;0.000001,0,IF($C548&gt;='H-32A-WP06 - Debt Service'!F$25,'H-32A-WP06 - Debt Service'!F$28/12,0)),"-")</f>
        <v>0</v>
      </c>
      <c r="I548" s="359">
        <f>IFERROR(IF(-SUM(I$21:I547)+I$16&lt;0.000001,0,IF($C548&gt;='H-32A-WP06 - Debt Service'!G$25,'H-32A-WP06 - Debt Service'!G$28/12,0)),"-")</f>
        <v>0</v>
      </c>
      <c r="J548" s="359">
        <f>IFERROR(IF(-SUM(J$21:J547)+J$16&lt;0.000001,0,IF($C548&gt;='H-32A-WP06 - Debt Service'!H$25,'H-32A-WP06 - Debt Service'!H$28/12,0)),"-")</f>
        <v>0</v>
      </c>
      <c r="K548" s="359">
        <f>IFERROR(IF(-SUM(K$21:K547)+K$16&lt;0.000001,0,IF($C548&gt;='H-32A-WP06 - Debt Service'!I$25,'H-32A-WP06 - Debt Service'!I$28/12,0)),"-")</f>
        <v>0</v>
      </c>
      <c r="L548" s="359">
        <f>IFERROR(IF(-SUM(L$21:L547)+L$16&lt;0.000001,0,IF($C548&gt;='H-32A-WP06 - Debt Service'!J$25,'H-32A-WP06 - Debt Service'!J$28/12,0)),"-")</f>
        <v>0</v>
      </c>
      <c r="M548" s="359">
        <f>IFERROR(IF(-SUM(M$21:M547)+M$16&lt;0.000001,0,IF($C548&gt;='H-32A-WP06 - Debt Service'!K$25,'H-32A-WP06 - Debt Service'!K$28/12,0)),"-")</f>
        <v>0</v>
      </c>
      <c r="N548" s="359">
        <f>IFERROR(IF(-SUM(N$21:N547)+N$16&lt;0.000001,0,IF($C548&gt;='H-32A-WP06 - Debt Service'!L$25,'H-32A-WP06 - Debt Service'!L$28/12,0)),"-")</f>
        <v>0</v>
      </c>
      <c r="O548" s="359">
        <f>IFERROR(IF(-SUM(O$21:O547)+O$16&lt;0.000001,0,IF($C548&gt;='H-32A-WP06 - Debt Service'!M$25,'H-32A-WP06 - Debt Service'!M$28/12,0)),"-")</f>
        <v>0</v>
      </c>
      <c r="P548" s="359">
        <f>IFERROR(IF(-SUM(P$21:P547)+P$16&lt;0.000001,0,IF($C548&gt;='H-32A-WP06 - Debt Service'!N$25,'H-32A-WP06 - Debt Service'!N$28/12,0)),"-")</f>
        <v>0</v>
      </c>
      <c r="Q548" s="449"/>
      <c r="R548" s="351">
        <f t="shared" si="34"/>
        <v>2062</v>
      </c>
      <c r="S548" s="368">
        <f t="shared" si="36"/>
        <v>59506</v>
      </c>
      <c r="T548" s="368"/>
      <c r="U548" s="359">
        <f>IFERROR(IF(-SUM(U$33:U547)+U$16&lt;0.000001,0,IF($C548&gt;='H-32A-WP06 - Debt Service'!R$25,'H-32A-WP06 - Debt Service'!R$28/12,0)),"-")</f>
        <v>0</v>
      </c>
      <c r="V548" s="359">
        <f>IFERROR(IF(-SUM(V$21:V547)+V$16&lt;0.000001,0,IF($C548&gt;='H-32A-WP06 - Debt Service'!S$25,'H-32A-WP06 - Debt Service'!S$28/12,0)),"-")</f>
        <v>0</v>
      </c>
      <c r="W548" s="359">
        <f>IFERROR(IF(-SUM(W$21:W547)+W$16&lt;0.000001,0,IF($C548&gt;='H-32A-WP06 - Debt Service'!T$25,'H-32A-WP06 - Debt Service'!T$28/12,0)),"-")</f>
        <v>0</v>
      </c>
      <c r="X548" s="359">
        <f>IFERROR(IF(-SUM(X$21:X547)+X$16&lt;0.000001,0,IF($C548&gt;='H-32A-WP06 - Debt Service'!U$25,'H-32A-WP06 - Debt Service'!U$28/12,0)),"-")</f>
        <v>0</v>
      </c>
      <c r="Y548" s="359">
        <f>IFERROR(IF(-SUM(Y$21:Y547)+Y$16&lt;0.000001,0,IF($C548&gt;='H-32A-WP06 - Debt Service'!W$25,'H-32A-WP06 - Debt Service'!V$28/12,0)),"-")</f>
        <v>0</v>
      </c>
      <c r="Z548" s="359">
        <f>IFERROR(IF(-SUM(Z$21:Z547)+Z$16&lt;0.000001,0,IF($C548&gt;='H-32A-WP06 - Debt Service'!W$25,'H-32A-WP06 - Debt Service'!W$28/12,0)),"-")</f>
        <v>0</v>
      </c>
      <c r="AA548" s="359">
        <f>IFERROR(IF(-SUM(AA$21:AA547)+AA$16&lt;0.000001,0,IF($C548&gt;='H-32A-WP06 - Debt Service'!Y$25,'H-32A-WP06 - Debt Service'!X$28/12,0)),"-")</f>
        <v>0</v>
      </c>
      <c r="AB548" s="359">
        <f>IFERROR(IF(-SUM(AB$21:AB547)+AB$16&lt;0.000001,0,IF($C548&gt;='H-32A-WP06 - Debt Service'!Y$25,'H-32A-WP06 - Debt Service'!Y$28/12,0)),"-")</f>
        <v>0</v>
      </c>
      <c r="AC548" s="359">
        <f>IFERROR(IF(-SUM(AC$21:AC547)+AC$16&lt;0.000001,0,IF($C548&gt;='H-32A-WP06 - Debt Service'!Z$25,'H-32A-WP06 - Debt Service'!Z$28/12,0)),"-")</f>
        <v>0</v>
      </c>
      <c r="AD548" s="359">
        <f>IFERROR(IF(-SUM(AD$21:AD547)+AD$16&lt;0.000001,0,IF($C548&gt;='H-32A-WP06 - Debt Service'!AB$25,'H-32A-WP06 - Debt Service'!AA$28/12,0)),"-")</f>
        <v>0</v>
      </c>
      <c r="AE548" s="359">
        <f>IFERROR(IF(-SUM(AE$21:AE547)+AE$16&lt;0.000001,0,IF($C548&gt;='H-32A-WP06 - Debt Service'!AC$25,'H-32A-WP06 - Debt Service'!AB$28/12,0)),"-")</f>
        <v>0</v>
      </c>
      <c r="AF548" s="359">
        <f>IFERROR(IF(-SUM(AF$21:AF547)+AF$16&lt;0.000001,0,IF($C548&gt;='H-32A-WP06 - Debt Service'!AD$25,'H-32A-WP06 - Debt Service'!AC$28/12,0)),"-")</f>
        <v>0</v>
      </c>
    </row>
    <row r="549" spans="2:32">
      <c r="B549" s="351">
        <f t="shared" si="33"/>
        <v>2063</v>
      </c>
      <c r="C549" s="368">
        <f t="shared" si="35"/>
        <v>59537</v>
      </c>
      <c r="D549" s="368"/>
      <c r="E549" s="359">
        <f>IFERROR(IF(-SUM(E$33:E548)+E$16&lt;0.000001,0,IF($C549&gt;='H-32A-WP06 - Debt Service'!C$25,'H-32A-WP06 - Debt Service'!C$28/12,0)),"-")</f>
        <v>0</v>
      </c>
      <c r="F549" s="359">
        <f>IFERROR(IF(-SUM(F$33:F548)+F$16&lt;0.000001,0,IF($C549&gt;='H-32A-WP06 - Debt Service'!D$25,'H-32A-WP06 - Debt Service'!D$28/12,0)),"-")</f>
        <v>0</v>
      </c>
      <c r="G549" s="359">
        <f>IFERROR(IF(-SUM(G$33:G548)+G$16&lt;0.000001,0,IF($C549&gt;='H-32A-WP06 - Debt Service'!E$25,'H-32A-WP06 - Debt Service'!E$28/12,0)),"-")</f>
        <v>0</v>
      </c>
      <c r="H549" s="359">
        <f>IFERROR(IF(-SUM(H$21:H548)+H$16&lt;0.000001,0,IF($C549&gt;='H-32A-WP06 - Debt Service'!F$25,'H-32A-WP06 - Debt Service'!F$28/12,0)),"-")</f>
        <v>0</v>
      </c>
      <c r="I549" s="359">
        <f>IFERROR(IF(-SUM(I$21:I548)+I$16&lt;0.000001,0,IF($C549&gt;='H-32A-WP06 - Debt Service'!G$25,'H-32A-WP06 - Debt Service'!G$28/12,0)),"-")</f>
        <v>0</v>
      </c>
      <c r="J549" s="359">
        <f>IFERROR(IF(-SUM(J$21:J548)+J$16&lt;0.000001,0,IF($C549&gt;='H-32A-WP06 - Debt Service'!H$25,'H-32A-WP06 - Debt Service'!H$28/12,0)),"-")</f>
        <v>0</v>
      </c>
      <c r="K549" s="359">
        <f>IFERROR(IF(-SUM(K$21:K548)+K$16&lt;0.000001,0,IF($C549&gt;='H-32A-WP06 - Debt Service'!I$25,'H-32A-WP06 - Debt Service'!I$28/12,0)),"-")</f>
        <v>0</v>
      </c>
      <c r="L549" s="359">
        <f>IFERROR(IF(-SUM(L$21:L548)+L$16&lt;0.000001,0,IF($C549&gt;='H-32A-WP06 - Debt Service'!J$25,'H-32A-WP06 - Debt Service'!J$28/12,0)),"-")</f>
        <v>0</v>
      </c>
      <c r="M549" s="359">
        <f>IFERROR(IF(-SUM(M$21:M548)+M$16&lt;0.000001,0,IF($C549&gt;='H-32A-WP06 - Debt Service'!K$25,'H-32A-WP06 - Debt Service'!K$28/12,0)),"-")</f>
        <v>0</v>
      </c>
      <c r="N549" s="359">
        <f>IFERROR(IF(-SUM(N$21:N548)+N$16&lt;0.000001,0,IF($C549&gt;='H-32A-WP06 - Debt Service'!L$25,'H-32A-WP06 - Debt Service'!L$28/12,0)),"-")</f>
        <v>0</v>
      </c>
      <c r="O549" s="359">
        <f>IFERROR(IF(-SUM(O$21:O548)+O$16&lt;0.000001,0,IF($C549&gt;='H-32A-WP06 - Debt Service'!M$25,'H-32A-WP06 - Debt Service'!M$28/12,0)),"-")</f>
        <v>0</v>
      </c>
      <c r="P549" s="359">
        <f>IFERROR(IF(-SUM(P$21:P548)+P$16&lt;0.000001,0,IF($C549&gt;='H-32A-WP06 - Debt Service'!N$25,'H-32A-WP06 - Debt Service'!N$28/12,0)),"-")</f>
        <v>0</v>
      </c>
      <c r="Q549" s="449"/>
      <c r="R549" s="351">
        <f t="shared" si="34"/>
        <v>2063</v>
      </c>
      <c r="S549" s="368">
        <f t="shared" si="36"/>
        <v>59537</v>
      </c>
      <c r="T549" s="368"/>
      <c r="U549" s="359">
        <f>IFERROR(IF(-SUM(U$33:U548)+U$16&lt;0.000001,0,IF($C549&gt;='H-32A-WP06 - Debt Service'!R$25,'H-32A-WP06 - Debt Service'!R$28/12,0)),"-")</f>
        <v>0</v>
      </c>
      <c r="V549" s="359">
        <f>IFERROR(IF(-SUM(V$21:V548)+V$16&lt;0.000001,0,IF($C549&gt;='H-32A-WP06 - Debt Service'!S$25,'H-32A-WP06 - Debt Service'!S$28/12,0)),"-")</f>
        <v>0</v>
      </c>
      <c r="W549" s="359">
        <f>IFERROR(IF(-SUM(W$21:W548)+W$16&lt;0.000001,0,IF($C549&gt;='H-32A-WP06 - Debt Service'!T$25,'H-32A-WP06 - Debt Service'!T$28/12,0)),"-")</f>
        <v>0</v>
      </c>
      <c r="X549" s="359">
        <f>IFERROR(IF(-SUM(X$21:X548)+X$16&lt;0.000001,0,IF($C549&gt;='H-32A-WP06 - Debt Service'!U$25,'H-32A-WP06 - Debt Service'!U$28/12,0)),"-")</f>
        <v>0</v>
      </c>
      <c r="Y549" s="359">
        <f>IFERROR(IF(-SUM(Y$21:Y548)+Y$16&lt;0.000001,0,IF($C549&gt;='H-32A-WP06 - Debt Service'!W$25,'H-32A-WP06 - Debt Service'!V$28/12,0)),"-")</f>
        <v>0</v>
      </c>
      <c r="Z549" s="359">
        <f>IFERROR(IF(-SUM(Z$21:Z548)+Z$16&lt;0.000001,0,IF($C549&gt;='H-32A-WP06 - Debt Service'!W$25,'H-32A-WP06 - Debt Service'!W$28/12,0)),"-")</f>
        <v>0</v>
      </c>
      <c r="AA549" s="359">
        <f>IFERROR(IF(-SUM(AA$21:AA548)+AA$16&lt;0.000001,0,IF($C549&gt;='H-32A-WP06 - Debt Service'!Y$25,'H-32A-WP06 - Debt Service'!X$28/12,0)),"-")</f>
        <v>0</v>
      </c>
      <c r="AB549" s="359">
        <f>IFERROR(IF(-SUM(AB$21:AB548)+AB$16&lt;0.000001,0,IF($C549&gt;='H-32A-WP06 - Debt Service'!Y$25,'H-32A-WP06 - Debt Service'!Y$28/12,0)),"-")</f>
        <v>0</v>
      </c>
      <c r="AC549" s="359">
        <f>IFERROR(IF(-SUM(AC$21:AC548)+AC$16&lt;0.000001,0,IF($C549&gt;='H-32A-WP06 - Debt Service'!Z$25,'H-32A-WP06 - Debt Service'!Z$28/12,0)),"-")</f>
        <v>0</v>
      </c>
      <c r="AD549" s="359">
        <f>IFERROR(IF(-SUM(AD$21:AD548)+AD$16&lt;0.000001,0,IF($C549&gt;='H-32A-WP06 - Debt Service'!AB$25,'H-32A-WP06 - Debt Service'!AA$28/12,0)),"-")</f>
        <v>0</v>
      </c>
      <c r="AE549" s="359">
        <f>IFERROR(IF(-SUM(AE$21:AE548)+AE$16&lt;0.000001,0,IF($C549&gt;='H-32A-WP06 - Debt Service'!AC$25,'H-32A-WP06 - Debt Service'!AB$28/12,0)),"-")</f>
        <v>0</v>
      </c>
      <c r="AF549" s="359">
        <f>IFERROR(IF(-SUM(AF$21:AF548)+AF$16&lt;0.000001,0,IF($C549&gt;='H-32A-WP06 - Debt Service'!AD$25,'H-32A-WP06 - Debt Service'!AC$28/12,0)),"-")</f>
        <v>0</v>
      </c>
    </row>
    <row r="550" spans="2:32">
      <c r="B550" s="351">
        <f t="shared" si="33"/>
        <v>2063</v>
      </c>
      <c r="C550" s="368">
        <f t="shared" si="35"/>
        <v>59568</v>
      </c>
      <c r="D550" s="368"/>
      <c r="E550" s="359">
        <f>IFERROR(IF(-SUM(E$33:E549)+E$16&lt;0.000001,0,IF($C550&gt;='H-32A-WP06 - Debt Service'!C$25,'H-32A-WP06 - Debt Service'!C$28/12,0)),"-")</f>
        <v>0</v>
      </c>
      <c r="F550" s="359">
        <f>IFERROR(IF(-SUM(F$33:F549)+F$16&lt;0.000001,0,IF($C550&gt;='H-32A-WP06 - Debt Service'!D$25,'H-32A-WP06 - Debt Service'!D$28/12,0)),"-")</f>
        <v>0</v>
      </c>
      <c r="G550" s="359">
        <f>IFERROR(IF(-SUM(G$33:G549)+G$16&lt;0.000001,0,IF($C550&gt;='H-32A-WP06 - Debt Service'!E$25,'H-32A-WP06 - Debt Service'!E$28/12,0)),"-")</f>
        <v>0</v>
      </c>
      <c r="H550" s="359">
        <f>IFERROR(IF(-SUM(H$21:H549)+H$16&lt;0.000001,0,IF($C550&gt;='H-32A-WP06 - Debt Service'!F$25,'H-32A-WP06 - Debt Service'!F$28/12,0)),"-")</f>
        <v>0</v>
      </c>
      <c r="I550" s="359">
        <f>IFERROR(IF(-SUM(I$21:I549)+I$16&lt;0.000001,0,IF($C550&gt;='H-32A-WP06 - Debt Service'!G$25,'H-32A-WP06 - Debt Service'!G$28/12,0)),"-")</f>
        <v>0</v>
      </c>
      <c r="J550" s="359">
        <f>IFERROR(IF(-SUM(J$21:J549)+J$16&lt;0.000001,0,IF($C550&gt;='H-32A-WP06 - Debt Service'!H$25,'H-32A-WP06 - Debt Service'!H$28/12,0)),"-")</f>
        <v>0</v>
      </c>
      <c r="K550" s="359">
        <f>IFERROR(IF(-SUM(K$21:K549)+K$16&lt;0.000001,0,IF($C550&gt;='H-32A-WP06 - Debt Service'!I$25,'H-32A-WP06 - Debt Service'!I$28/12,0)),"-")</f>
        <v>0</v>
      </c>
      <c r="L550" s="359">
        <f>IFERROR(IF(-SUM(L$21:L549)+L$16&lt;0.000001,0,IF($C550&gt;='H-32A-WP06 - Debt Service'!J$25,'H-32A-WP06 - Debt Service'!J$28/12,0)),"-")</f>
        <v>0</v>
      </c>
      <c r="M550" s="359">
        <f>IFERROR(IF(-SUM(M$21:M549)+M$16&lt;0.000001,0,IF($C550&gt;='H-32A-WP06 - Debt Service'!K$25,'H-32A-WP06 - Debt Service'!K$28/12,0)),"-")</f>
        <v>0</v>
      </c>
      <c r="N550" s="359">
        <f>IFERROR(IF(-SUM(N$21:N549)+N$16&lt;0.000001,0,IF($C550&gt;='H-32A-WP06 - Debt Service'!L$25,'H-32A-WP06 - Debt Service'!L$28/12,0)),"-")</f>
        <v>0</v>
      </c>
      <c r="O550" s="359">
        <f>IFERROR(IF(-SUM(O$21:O549)+O$16&lt;0.000001,0,IF($C550&gt;='H-32A-WP06 - Debt Service'!M$25,'H-32A-WP06 - Debt Service'!M$28/12,0)),"-")</f>
        <v>0</v>
      </c>
      <c r="P550" s="359">
        <f>IFERROR(IF(-SUM(P$21:P549)+P$16&lt;0.000001,0,IF($C550&gt;='H-32A-WP06 - Debt Service'!N$25,'H-32A-WP06 - Debt Service'!N$28/12,0)),"-")</f>
        <v>0</v>
      </c>
      <c r="Q550" s="449"/>
      <c r="R550" s="351">
        <f t="shared" si="34"/>
        <v>2063</v>
      </c>
      <c r="S550" s="368">
        <f t="shared" si="36"/>
        <v>59568</v>
      </c>
      <c r="T550" s="368"/>
      <c r="U550" s="359">
        <f>IFERROR(IF(-SUM(U$33:U549)+U$16&lt;0.000001,0,IF($C550&gt;='H-32A-WP06 - Debt Service'!R$25,'H-32A-WP06 - Debt Service'!R$28/12,0)),"-")</f>
        <v>0</v>
      </c>
      <c r="V550" s="359">
        <f>IFERROR(IF(-SUM(V$21:V549)+V$16&lt;0.000001,0,IF($C550&gt;='H-32A-WP06 - Debt Service'!S$25,'H-32A-WP06 - Debt Service'!S$28/12,0)),"-")</f>
        <v>0</v>
      </c>
      <c r="W550" s="359">
        <f>IFERROR(IF(-SUM(W$21:W549)+W$16&lt;0.000001,0,IF($C550&gt;='H-32A-WP06 - Debt Service'!T$25,'H-32A-WP06 - Debt Service'!T$28/12,0)),"-")</f>
        <v>0</v>
      </c>
      <c r="X550" s="359">
        <f>IFERROR(IF(-SUM(X$21:X549)+X$16&lt;0.000001,0,IF($C550&gt;='H-32A-WP06 - Debt Service'!U$25,'H-32A-WP06 - Debt Service'!U$28/12,0)),"-")</f>
        <v>0</v>
      </c>
      <c r="Y550" s="359">
        <f>IFERROR(IF(-SUM(Y$21:Y549)+Y$16&lt;0.000001,0,IF($C550&gt;='H-32A-WP06 - Debt Service'!W$25,'H-32A-WP06 - Debt Service'!V$28/12,0)),"-")</f>
        <v>0</v>
      </c>
      <c r="Z550" s="359">
        <f>IFERROR(IF(-SUM(Z$21:Z549)+Z$16&lt;0.000001,0,IF($C550&gt;='H-32A-WP06 - Debt Service'!W$25,'H-32A-WP06 - Debt Service'!W$28/12,0)),"-")</f>
        <v>0</v>
      </c>
      <c r="AA550" s="359">
        <f>IFERROR(IF(-SUM(AA$21:AA549)+AA$16&lt;0.000001,0,IF($C550&gt;='H-32A-WP06 - Debt Service'!Y$25,'H-32A-WP06 - Debt Service'!X$28/12,0)),"-")</f>
        <v>0</v>
      </c>
      <c r="AB550" s="359">
        <f>IFERROR(IF(-SUM(AB$21:AB549)+AB$16&lt;0.000001,0,IF($C550&gt;='H-32A-WP06 - Debt Service'!Y$25,'H-32A-WP06 - Debt Service'!Y$28/12,0)),"-")</f>
        <v>0</v>
      </c>
      <c r="AC550" s="359">
        <f>IFERROR(IF(-SUM(AC$21:AC549)+AC$16&lt;0.000001,0,IF($C550&gt;='H-32A-WP06 - Debt Service'!Z$25,'H-32A-WP06 - Debt Service'!Z$28/12,0)),"-")</f>
        <v>0</v>
      </c>
      <c r="AD550" s="359">
        <f>IFERROR(IF(-SUM(AD$21:AD549)+AD$16&lt;0.000001,0,IF($C550&gt;='H-32A-WP06 - Debt Service'!AB$25,'H-32A-WP06 - Debt Service'!AA$28/12,0)),"-")</f>
        <v>0</v>
      </c>
      <c r="AE550" s="359">
        <f>IFERROR(IF(-SUM(AE$21:AE549)+AE$16&lt;0.000001,0,IF($C550&gt;='H-32A-WP06 - Debt Service'!AC$25,'H-32A-WP06 - Debt Service'!AB$28/12,0)),"-")</f>
        <v>0</v>
      </c>
      <c r="AF550" s="359">
        <f>IFERROR(IF(-SUM(AF$21:AF549)+AF$16&lt;0.000001,0,IF($C550&gt;='H-32A-WP06 - Debt Service'!AD$25,'H-32A-WP06 - Debt Service'!AC$28/12,0)),"-")</f>
        <v>0</v>
      </c>
    </row>
    <row r="551" spans="2:32">
      <c r="B551" s="351">
        <f t="shared" si="33"/>
        <v>2063</v>
      </c>
      <c r="C551" s="368">
        <f t="shared" si="35"/>
        <v>59596</v>
      </c>
      <c r="D551" s="368"/>
      <c r="E551" s="359">
        <f>IFERROR(IF(-SUM(E$33:E550)+E$16&lt;0.000001,0,IF($C551&gt;='H-32A-WP06 - Debt Service'!C$25,'H-32A-WP06 - Debt Service'!C$28/12,0)),"-")</f>
        <v>0</v>
      </c>
      <c r="F551" s="359">
        <f>IFERROR(IF(-SUM(F$33:F550)+F$16&lt;0.000001,0,IF($C551&gt;='H-32A-WP06 - Debt Service'!D$25,'H-32A-WP06 - Debt Service'!D$28/12,0)),"-")</f>
        <v>0</v>
      </c>
      <c r="G551" s="359">
        <f>IFERROR(IF(-SUM(G$33:G550)+G$16&lt;0.000001,0,IF($C551&gt;='H-32A-WP06 - Debt Service'!E$25,'H-32A-WP06 - Debt Service'!E$28/12,0)),"-")</f>
        <v>0</v>
      </c>
      <c r="H551" s="359">
        <f>IFERROR(IF(-SUM(H$21:H550)+H$16&lt;0.000001,0,IF($C551&gt;='H-32A-WP06 - Debt Service'!F$25,'H-32A-WP06 - Debt Service'!F$28/12,0)),"-")</f>
        <v>0</v>
      </c>
      <c r="I551" s="359">
        <f>IFERROR(IF(-SUM(I$21:I550)+I$16&lt;0.000001,0,IF($C551&gt;='H-32A-WP06 - Debt Service'!G$25,'H-32A-WP06 - Debt Service'!G$28/12,0)),"-")</f>
        <v>0</v>
      </c>
      <c r="J551" s="359">
        <f>IFERROR(IF(-SUM(J$21:J550)+J$16&lt;0.000001,0,IF($C551&gt;='H-32A-WP06 - Debt Service'!H$25,'H-32A-WP06 - Debt Service'!H$28/12,0)),"-")</f>
        <v>0</v>
      </c>
      <c r="K551" s="359">
        <f>IFERROR(IF(-SUM(K$21:K550)+K$16&lt;0.000001,0,IF($C551&gt;='H-32A-WP06 - Debt Service'!I$25,'H-32A-WP06 - Debt Service'!I$28/12,0)),"-")</f>
        <v>0</v>
      </c>
      <c r="L551" s="359">
        <f>IFERROR(IF(-SUM(L$21:L550)+L$16&lt;0.000001,0,IF($C551&gt;='H-32A-WP06 - Debt Service'!J$25,'H-32A-WP06 - Debt Service'!J$28/12,0)),"-")</f>
        <v>0</v>
      </c>
      <c r="M551" s="359">
        <f>IFERROR(IF(-SUM(M$21:M550)+M$16&lt;0.000001,0,IF($C551&gt;='H-32A-WP06 - Debt Service'!K$25,'H-32A-WP06 - Debt Service'!K$28/12,0)),"-")</f>
        <v>0</v>
      </c>
      <c r="N551" s="359">
        <f>IFERROR(IF(-SUM(N$21:N550)+N$16&lt;0.000001,0,IF($C551&gt;='H-32A-WP06 - Debt Service'!L$25,'H-32A-WP06 - Debt Service'!L$28/12,0)),"-")</f>
        <v>0</v>
      </c>
      <c r="O551" s="359">
        <f>IFERROR(IF(-SUM(O$21:O550)+O$16&lt;0.000001,0,IF($C551&gt;='H-32A-WP06 - Debt Service'!M$25,'H-32A-WP06 - Debt Service'!M$28/12,0)),"-")</f>
        <v>0</v>
      </c>
      <c r="P551" s="359">
        <f>IFERROR(IF(-SUM(P$21:P550)+P$16&lt;0.000001,0,IF($C551&gt;='H-32A-WP06 - Debt Service'!N$25,'H-32A-WP06 - Debt Service'!N$28/12,0)),"-")</f>
        <v>0</v>
      </c>
      <c r="Q551" s="449"/>
      <c r="R551" s="351">
        <f t="shared" si="34"/>
        <v>2063</v>
      </c>
      <c r="S551" s="368">
        <f t="shared" si="36"/>
        <v>59596</v>
      </c>
      <c r="T551" s="368"/>
      <c r="U551" s="359">
        <f>IFERROR(IF(-SUM(U$33:U550)+U$16&lt;0.000001,0,IF($C551&gt;='H-32A-WP06 - Debt Service'!R$25,'H-32A-WP06 - Debt Service'!R$28/12,0)),"-")</f>
        <v>0</v>
      </c>
      <c r="V551" s="359">
        <f>IFERROR(IF(-SUM(V$21:V550)+V$16&lt;0.000001,0,IF($C551&gt;='H-32A-WP06 - Debt Service'!S$25,'H-32A-WP06 - Debt Service'!S$28/12,0)),"-")</f>
        <v>0</v>
      </c>
      <c r="W551" s="359">
        <f>IFERROR(IF(-SUM(W$21:W550)+W$16&lt;0.000001,0,IF($C551&gt;='H-32A-WP06 - Debt Service'!T$25,'H-32A-WP06 - Debt Service'!T$28/12,0)),"-")</f>
        <v>0</v>
      </c>
      <c r="X551" s="359">
        <f>IFERROR(IF(-SUM(X$21:X550)+X$16&lt;0.000001,0,IF($C551&gt;='H-32A-WP06 - Debt Service'!U$25,'H-32A-WP06 - Debt Service'!U$28/12,0)),"-")</f>
        <v>0</v>
      </c>
      <c r="Y551" s="359">
        <f>IFERROR(IF(-SUM(Y$21:Y550)+Y$16&lt;0.000001,0,IF($C551&gt;='H-32A-WP06 - Debt Service'!W$25,'H-32A-WP06 - Debt Service'!V$28/12,0)),"-")</f>
        <v>0</v>
      </c>
      <c r="Z551" s="359">
        <f>IFERROR(IF(-SUM(Z$21:Z550)+Z$16&lt;0.000001,0,IF($C551&gt;='H-32A-WP06 - Debt Service'!W$25,'H-32A-WP06 - Debt Service'!W$28/12,0)),"-")</f>
        <v>0</v>
      </c>
      <c r="AA551" s="359">
        <f>IFERROR(IF(-SUM(AA$21:AA550)+AA$16&lt;0.000001,0,IF($C551&gt;='H-32A-WP06 - Debt Service'!Y$25,'H-32A-WP06 - Debt Service'!X$28/12,0)),"-")</f>
        <v>0</v>
      </c>
      <c r="AB551" s="359">
        <f>IFERROR(IF(-SUM(AB$21:AB550)+AB$16&lt;0.000001,0,IF($C551&gt;='H-32A-WP06 - Debt Service'!Y$25,'H-32A-WP06 - Debt Service'!Y$28/12,0)),"-")</f>
        <v>0</v>
      </c>
      <c r="AC551" s="359">
        <f>IFERROR(IF(-SUM(AC$21:AC550)+AC$16&lt;0.000001,0,IF($C551&gt;='H-32A-WP06 - Debt Service'!Z$25,'H-32A-WP06 - Debt Service'!Z$28/12,0)),"-")</f>
        <v>0</v>
      </c>
      <c r="AD551" s="359">
        <f>IFERROR(IF(-SUM(AD$21:AD550)+AD$16&lt;0.000001,0,IF($C551&gt;='H-32A-WP06 - Debt Service'!AB$25,'H-32A-WP06 - Debt Service'!AA$28/12,0)),"-")</f>
        <v>0</v>
      </c>
      <c r="AE551" s="359">
        <f>IFERROR(IF(-SUM(AE$21:AE550)+AE$16&lt;0.000001,0,IF($C551&gt;='H-32A-WP06 - Debt Service'!AC$25,'H-32A-WP06 - Debt Service'!AB$28/12,0)),"-")</f>
        <v>0</v>
      </c>
      <c r="AF551" s="359">
        <f>IFERROR(IF(-SUM(AF$21:AF550)+AF$16&lt;0.000001,0,IF($C551&gt;='H-32A-WP06 - Debt Service'!AD$25,'H-32A-WP06 - Debt Service'!AC$28/12,0)),"-")</f>
        <v>0</v>
      </c>
    </row>
    <row r="552" spans="2:32">
      <c r="B552" s="351">
        <f t="shared" si="33"/>
        <v>2063</v>
      </c>
      <c r="C552" s="368">
        <f t="shared" si="35"/>
        <v>59627</v>
      </c>
      <c r="D552" s="368"/>
      <c r="E552" s="359">
        <f>IFERROR(IF(-SUM(E$33:E551)+E$16&lt;0.000001,0,IF($C552&gt;='H-32A-WP06 - Debt Service'!C$25,'H-32A-WP06 - Debt Service'!C$28/12,0)),"-")</f>
        <v>0</v>
      </c>
      <c r="F552" s="359">
        <f>IFERROR(IF(-SUM(F$33:F551)+F$16&lt;0.000001,0,IF($C552&gt;='H-32A-WP06 - Debt Service'!D$25,'H-32A-WP06 - Debt Service'!D$28/12,0)),"-")</f>
        <v>0</v>
      </c>
      <c r="G552" s="359">
        <f>IFERROR(IF(-SUM(G$33:G551)+G$16&lt;0.000001,0,IF($C552&gt;='H-32A-WP06 - Debt Service'!E$25,'H-32A-WP06 - Debt Service'!E$28/12,0)),"-")</f>
        <v>0</v>
      </c>
      <c r="H552" s="359">
        <f>IFERROR(IF(-SUM(H$21:H551)+H$16&lt;0.000001,0,IF($C552&gt;='H-32A-WP06 - Debt Service'!F$25,'H-32A-WP06 - Debt Service'!F$28/12,0)),"-")</f>
        <v>0</v>
      </c>
      <c r="I552" s="359">
        <f>IFERROR(IF(-SUM(I$21:I551)+I$16&lt;0.000001,0,IF($C552&gt;='H-32A-WP06 - Debt Service'!G$25,'H-32A-WP06 - Debt Service'!G$28/12,0)),"-")</f>
        <v>0</v>
      </c>
      <c r="J552" s="359">
        <f>IFERROR(IF(-SUM(J$21:J551)+J$16&lt;0.000001,0,IF($C552&gt;='H-32A-WP06 - Debt Service'!H$25,'H-32A-WP06 - Debt Service'!H$28/12,0)),"-")</f>
        <v>0</v>
      </c>
      <c r="K552" s="359">
        <f>IFERROR(IF(-SUM(K$21:K551)+K$16&lt;0.000001,0,IF($C552&gt;='H-32A-WP06 - Debt Service'!I$25,'H-32A-WP06 - Debt Service'!I$28/12,0)),"-")</f>
        <v>0</v>
      </c>
      <c r="L552" s="359">
        <f>IFERROR(IF(-SUM(L$21:L551)+L$16&lt;0.000001,0,IF($C552&gt;='H-32A-WP06 - Debt Service'!J$25,'H-32A-WP06 - Debt Service'!J$28/12,0)),"-")</f>
        <v>0</v>
      </c>
      <c r="M552" s="359">
        <f>IFERROR(IF(-SUM(M$21:M551)+M$16&lt;0.000001,0,IF($C552&gt;='H-32A-WP06 - Debt Service'!K$25,'H-32A-WP06 - Debt Service'!K$28/12,0)),"-")</f>
        <v>0</v>
      </c>
      <c r="N552" s="359">
        <f>IFERROR(IF(-SUM(N$21:N551)+N$16&lt;0.000001,0,IF($C552&gt;='H-32A-WP06 - Debt Service'!L$25,'H-32A-WP06 - Debt Service'!L$28/12,0)),"-")</f>
        <v>0</v>
      </c>
      <c r="O552" s="359">
        <f>IFERROR(IF(-SUM(O$21:O551)+O$16&lt;0.000001,0,IF($C552&gt;='H-32A-WP06 - Debt Service'!M$25,'H-32A-WP06 - Debt Service'!M$28/12,0)),"-")</f>
        <v>0</v>
      </c>
      <c r="P552" s="359">
        <f>IFERROR(IF(-SUM(P$21:P551)+P$16&lt;0.000001,0,IF($C552&gt;='H-32A-WP06 - Debt Service'!N$25,'H-32A-WP06 - Debt Service'!N$28/12,0)),"-")</f>
        <v>0</v>
      </c>
      <c r="Q552" s="449"/>
      <c r="R552" s="351">
        <f t="shared" si="34"/>
        <v>2063</v>
      </c>
      <c r="S552" s="368">
        <f t="shared" si="36"/>
        <v>59627</v>
      </c>
      <c r="T552" s="368"/>
      <c r="U552" s="359">
        <f>IFERROR(IF(-SUM(U$33:U551)+U$16&lt;0.000001,0,IF($C552&gt;='H-32A-WP06 - Debt Service'!R$25,'H-32A-WP06 - Debt Service'!R$28/12,0)),"-")</f>
        <v>0</v>
      </c>
      <c r="V552" s="359">
        <f>IFERROR(IF(-SUM(V$21:V551)+V$16&lt;0.000001,0,IF($C552&gt;='H-32A-WP06 - Debt Service'!S$25,'H-32A-WP06 - Debt Service'!S$28/12,0)),"-")</f>
        <v>0</v>
      </c>
      <c r="W552" s="359">
        <f>IFERROR(IF(-SUM(W$21:W551)+W$16&lt;0.000001,0,IF($C552&gt;='H-32A-WP06 - Debt Service'!T$25,'H-32A-WP06 - Debt Service'!T$28/12,0)),"-")</f>
        <v>0</v>
      </c>
      <c r="X552" s="359">
        <f>IFERROR(IF(-SUM(X$21:X551)+X$16&lt;0.000001,0,IF($C552&gt;='H-32A-WP06 - Debt Service'!U$25,'H-32A-WP06 - Debt Service'!U$28/12,0)),"-")</f>
        <v>0</v>
      </c>
      <c r="Y552" s="359">
        <f>IFERROR(IF(-SUM(Y$21:Y551)+Y$16&lt;0.000001,0,IF($C552&gt;='H-32A-WP06 - Debt Service'!W$25,'H-32A-WP06 - Debt Service'!V$28/12,0)),"-")</f>
        <v>0</v>
      </c>
      <c r="Z552" s="359">
        <f>IFERROR(IF(-SUM(Z$21:Z551)+Z$16&lt;0.000001,0,IF($C552&gt;='H-32A-WP06 - Debt Service'!W$25,'H-32A-WP06 - Debt Service'!W$28/12,0)),"-")</f>
        <v>0</v>
      </c>
      <c r="AA552" s="359">
        <f>IFERROR(IF(-SUM(AA$21:AA551)+AA$16&lt;0.000001,0,IF($C552&gt;='H-32A-WP06 - Debt Service'!Y$25,'H-32A-WP06 - Debt Service'!X$28/12,0)),"-")</f>
        <v>0</v>
      </c>
      <c r="AB552" s="359">
        <f>IFERROR(IF(-SUM(AB$21:AB551)+AB$16&lt;0.000001,0,IF($C552&gt;='H-32A-WP06 - Debt Service'!Y$25,'H-32A-WP06 - Debt Service'!Y$28/12,0)),"-")</f>
        <v>0</v>
      </c>
      <c r="AC552" s="359">
        <f>IFERROR(IF(-SUM(AC$21:AC551)+AC$16&lt;0.000001,0,IF($C552&gt;='H-32A-WP06 - Debt Service'!Z$25,'H-32A-WP06 - Debt Service'!Z$28/12,0)),"-")</f>
        <v>0</v>
      </c>
      <c r="AD552" s="359">
        <f>IFERROR(IF(-SUM(AD$21:AD551)+AD$16&lt;0.000001,0,IF($C552&gt;='H-32A-WP06 - Debt Service'!AB$25,'H-32A-WP06 - Debt Service'!AA$28/12,0)),"-")</f>
        <v>0</v>
      </c>
      <c r="AE552" s="359">
        <f>IFERROR(IF(-SUM(AE$21:AE551)+AE$16&lt;0.000001,0,IF($C552&gt;='H-32A-WP06 - Debt Service'!AC$25,'H-32A-WP06 - Debt Service'!AB$28/12,0)),"-")</f>
        <v>0</v>
      </c>
      <c r="AF552" s="359">
        <f>IFERROR(IF(-SUM(AF$21:AF551)+AF$16&lt;0.000001,0,IF($C552&gt;='H-32A-WP06 - Debt Service'!AD$25,'H-32A-WP06 - Debt Service'!AC$28/12,0)),"-")</f>
        <v>0</v>
      </c>
    </row>
    <row r="553" spans="2:32">
      <c r="B553" s="351">
        <f t="shared" si="33"/>
        <v>2063</v>
      </c>
      <c r="C553" s="368">
        <f t="shared" si="35"/>
        <v>59657</v>
      </c>
      <c r="D553" s="368"/>
      <c r="E553" s="359">
        <f>IFERROR(IF(-SUM(E$33:E552)+E$16&lt;0.000001,0,IF($C553&gt;='H-32A-WP06 - Debt Service'!C$25,'H-32A-WP06 - Debt Service'!C$28/12,0)),"-")</f>
        <v>0</v>
      </c>
      <c r="F553" s="359">
        <f>IFERROR(IF(-SUM(F$33:F552)+F$16&lt;0.000001,0,IF($C553&gt;='H-32A-WP06 - Debt Service'!D$25,'H-32A-WP06 - Debt Service'!D$28/12,0)),"-")</f>
        <v>0</v>
      </c>
      <c r="G553" s="359">
        <f>IFERROR(IF(-SUM(G$33:G552)+G$16&lt;0.000001,0,IF($C553&gt;='H-32A-WP06 - Debt Service'!E$25,'H-32A-WP06 - Debt Service'!E$28/12,0)),"-")</f>
        <v>0</v>
      </c>
      <c r="H553" s="359">
        <f>IFERROR(IF(-SUM(H$21:H552)+H$16&lt;0.000001,0,IF($C553&gt;='H-32A-WP06 - Debt Service'!F$25,'H-32A-WP06 - Debt Service'!F$28/12,0)),"-")</f>
        <v>0</v>
      </c>
      <c r="I553" s="359">
        <f>IFERROR(IF(-SUM(I$21:I552)+I$16&lt;0.000001,0,IF($C553&gt;='H-32A-WP06 - Debt Service'!G$25,'H-32A-WP06 - Debt Service'!G$28/12,0)),"-")</f>
        <v>0</v>
      </c>
      <c r="J553" s="359">
        <f>IFERROR(IF(-SUM(J$21:J552)+J$16&lt;0.000001,0,IF($C553&gt;='H-32A-WP06 - Debt Service'!H$25,'H-32A-WP06 - Debt Service'!H$28/12,0)),"-")</f>
        <v>0</v>
      </c>
      <c r="K553" s="359">
        <f>IFERROR(IF(-SUM(K$21:K552)+K$16&lt;0.000001,0,IF($C553&gt;='H-32A-WP06 - Debt Service'!I$25,'H-32A-WP06 - Debt Service'!I$28/12,0)),"-")</f>
        <v>0</v>
      </c>
      <c r="L553" s="359">
        <f>IFERROR(IF(-SUM(L$21:L552)+L$16&lt;0.000001,0,IF($C553&gt;='H-32A-WP06 - Debt Service'!J$25,'H-32A-WP06 - Debt Service'!J$28/12,0)),"-")</f>
        <v>0</v>
      </c>
      <c r="M553" s="359">
        <f>IFERROR(IF(-SUM(M$21:M552)+M$16&lt;0.000001,0,IF($C553&gt;='H-32A-WP06 - Debt Service'!K$25,'H-32A-WP06 - Debt Service'!K$28/12,0)),"-")</f>
        <v>0</v>
      </c>
      <c r="N553" s="359">
        <f>IFERROR(IF(-SUM(N$21:N552)+N$16&lt;0.000001,0,IF($C553&gt;='H-32A-WP06 - Debt Service'!L$25,'H-32A-WP06 - Debt Service'!L$28/12,0)),"-")</f>
        <v>0</v>
      </c>
      <c r="O553" s="359">
        <f>IFERROR(IF(-SUM(O$21:O552)+O$16&lt;0.000001,0,IF($C553&gt;='H-32A-WP06 - Debt Service'!M$25,'H-32A-WP06 - Debt Service'!M$28/12,0)),"-")</f>
        <v>0</v>
      </c>
      <c r="P553" s="359">
        <f>IFERROR(IF(-SUM(P$21:P552)+P$16&lt;0.000001,0,IF($C553&gt;='H-32A-WP06 - Debt Service'!N$25,'H-32A-WP06 - Debt Service'!N$28/12,0)),"-")</f>
        <v>0</v>
      </c>
      <c r="Q553" s="449"/>
      <c r="R553" s="351">
        <f t="shared" si="34"/>
        <v>2063</v>
      </c>
      <c r="S553" s="368">
        <f t="shared" si="36"/>
        <v>59657</v>
      </c>
      <c r="T553" s="368"/>
      <c r="U553" s="359">
        <f>IFERROR(IF(-SUM(U$33:U552)+U$16&lt;0.000001,0,IF($C553&gt;='H-32A-WP06 - Debt Service'!R$25,'H-32A-WP06 - Debt Service'!R$28/12,0)),"-")</f>
        <v>0</v>
      </c>
      <c r="V553" s="359">
        <f>IFERROR(IF(-SUM(V$21:V552)+V$16&lt;0.000001,0,IF($C553&gt;='H-32A-WP06 - Debt Service'!S$25,'H-32A-WP06 - Debt Service'!S$28/12,0)),"-")</f>
        <v>0</v>
      </c>
      <c r="W553" s="359">
        <f>IFERROR(IF(-SUM(W$21:W552)+W$16&lt;0.000001,0,IF($C553&gt;='H-32A-WP06 - Debt Service'!T$25,'H-32A-WP06 - Debt Service'!T$28/12,0)),"-")</f>
        <v>0</v>
      </c>
      <c r="X553" s="359">
        <f>IFERROR(IF(-SUM(X$21:X552)+X$16&lt;0.000001,0,IF($C553&gt;='H-32A-WP06 - Debt Service'!U$25,'H-32A-WP06 - Debt Service'!U$28/12,0)),"-")</f>
        <v>0</v>
      </c>
      <c r="Y553" s="359">
        <f>IFERROR(IF(-SUM(Y$21:Y552)+Y$16&lt;0.000001,0,IF($C553&gt;='H-32A-WP06 - Debt Service'!W$25,'H-32A-WP06 - Debt Service'!V$28/12,0)),"-")</f>
        <v>0</v>
      </c>
      <c r="Z553" s="359">
        <f>IFERROR(IF(-SUM(Z$21:Z552)+Z$16&lt;0.000001,0,IF($C553&gt;='H-32A-WP06 - Debt Service'!W$25,'H-32A-WP06 - Debt Service'!W$28/12,0)),"-")</f>
        <v>0</v>
      </c>
      <c r="AA553" s="359">
        <f>IFERROR(IF(-SUM(AA$21:AA552)+AA$16&lt;0.000001,0,IF($C553&gt;='H-32A-WP06 - Debt Service'!Y$25,'H-32A-WP06 - Debt Service'!X$28/12,0)),"-")</f>
        <v>0</v>
      </c>
      <c r="AB553" s="359">
        <f>IFERROR(IF(-SUM(AB$21:AB552)+AB$16&lt;0.000001,0,IF($C553&gt;='H-32A-WP06 - Debt Service'!Y$25,'H-32A-WP06 - Debt Service'!Y$28/12,0)),"-")</f>
        <v>0</v>
      </c>
      <c r="AC553" s="359">
        <f>IFERROR(IF(-SUM(AC$21:AC552)+AC$16&lt;0.000001,0,IF($C553&gt;='H-32A-WP06 - Debt Service'!Z$25,'H-32A-WP06 - Debt Service'!Z$28/12,0)),"-")</f>
        <v>0</v>
      </c>
      <c r="AD553" s="359">
        <f>IFERROR(IF(-SUM(AD$21:AD552)+AD$16&lt;0.000001,0,IF($C553&gt;='H-32A-WP06 - Debt Service'!AB$25,'H-32A-WP06 - Debt Service'!AA$28/12,0)),"-")</f>
        <v>0</v>
      </c>
      <c r="AE553" s="359">
        <f>IFERROR(IF(-SUM(AE$21:AE552)+AE$16&lt;0.000001,0,IF($C553&gt;='H-32A-WP06 - Debt Service'!AC$25,'H-32A-WP06 - Debt Service'!AB$28/12,0)),"-")</f>
        <v>0</v>
      </c>
      <c r="AF553" s="359">
        <f>IFERROR(IF(-SUM(AF$21:AF552)+AF$16&lt;0.000001,0,IF($C553&gt;='H-32A-WP06 - Debt Service'!AD$25,'H-32A-WP06 - Debt Service'!AC$28/12,0)),"-")</f>
        <v>0</v>
      </c>
    </row>
    <row r="554" spans="2:32">
      <c r="B554" s="351">
        <f t="shared" si="33"/>
        <v>2063</v>
      </c>
      <c r="C554" s="368">
        <f t="shared" si="35"/>
        <v>59688</v>
      </c>
      <c r="D554" s="368"/>
      <c r="E554" s="359">
        <f>IFERROR(IF(-SUM(E$33:E553)+E$16&lt;0.000001,0,IF($C554&gt;='H-32A-WP06 - Debt Service'!C$25,'H-32A-WP06 - Debt Service'!C$28/12,0)),"-")</f>
        <v>0</v>
      </c>
      <c r="F554" s="359">
        <f>IFERROR(IF(-SUM(F$33:F553)+F$16&lt;0.000001,0,IF($C554&gt;='H-32A-WP06 - Debt Service'!D$25,'H-32A-WP06 - Debt Service'!D$28/12,0)),"-")</f>
        <v>0</v>
      </c>
      <c r="G554" s="359">
        <f>IFERROR(IF(-SUM(G$33:G553)+G$16&lt;0.000001,0,IF($C554&gt;='H-32A-WP06 - Debt Service'!E$25,'H-32A-WP06 - Debt Service'!E$28/12,0)),"-")</f>
        <v>0</v>
      </c>
      <c r="H554" s="359">
        <f>IFERROR(IF(-SUM(H$21:H553)+H$16&lt;0.000001,0,IF($C554&gt;='H-32A-WP06 - Debt Service'!F$25,'H-32A-WP06 - Debt Service'!F$28/12,0)),"-")</f>
        <v>0</v>
      </c>
      <c r="I554" s="359">
        <f>IFERROR(IF(-SUM(I$21:I553)+I$16&lt;0.000001,0,IF($C554&gt;='H-32A-WP06 - Debt Service'!G$25,'H-32A-WP06 - Debt Service'!G$28/12,0)),"-")</f>
        <v>0</v>
      </c>
      <c r="J554" s="359">
        <f>IFERROR(IF(-SUM(J$21:J553)+J$16&lt;0.000001,0,IF($C554&gt;='H-32A-WP06 - Debt Service'!H$25,'H-32A-WP06 - Debt Service'!H$28/12,0)),"-")</f>
        <v>0</v>
      </c>
      <c r="K554" s="359">
        <f>IFERROR(IF(-SUM(K$21:K553)+K$16&lt;0.000001,0,IF($C554&gt;='H-32A-WP06 - Debt Service'!I$25,'H-32A-WP06 - Debt Service'!I$28/12,0)),"-")</f>
        <v>0</v>
      </c>
      <c r="L554" s="359">
        <f>IFERROR(IF(-SUM(L$21:L553)+L$16&lt;0.000001,0,IF($C554&gt;='H-32A-WP06 - Debt Service'!J$25,'H-32A-WP06 - Debt Service'!J$28/12,0)),"-")</f>
        <v>0</v>
      </c>
      <c r="M554" s="359">
        <f>IFERROR(IF(-SUM(M$21:M553)+M$16&lt;0.000001,0,IF($C554&gt;='H-32A-WP06 - Debt Service'!K$25,'H-32A-WP06 - Debt Service'!K$28/12,0)),"-")</f>
        <v>0</v>
      </c>
      <c r="N554" s="359">
        <f>IFERROR(IF(-SUM(N$21:N553)+N$16&lt;0.000001,0,IF($C554&gt;='H-32A-WP06 - Debt Service'!L$25,'H-32A-WP06 - Debt Service'!L$28/12,0)),"-")</f>
        <v>0</v>
      </c>
      <c r="O554" s="359">
        <f>IFERROR(IF(-SUM(O$21:O553)+O$16&lt;0.000001,0,IF($C554&gt;='H-32A-WP06 - Debt Service'!M$25,'H-32A-WP06 - Debt Service'!M$28/12,0)),"-")</f>
        <v>0</v>
      </c>
      <c r="P554" s="359">
        <f>IFERROR(IF(-SUM(P$21:P553)+P$16&lt;0.000001,0,IF($C554&gt;='H-32A-WP06 - Debt Service'!N$25,'H-32A-WP06 - Debt Service'!N$28/12,0)),"-")</f>
        <v>0</v>
      </c>
      <c r="Q554" s="449"/>
      <c r="R554" s="351">
        <f t="shared" si="34"/>
        <v>2063</v>
      </c>
      <c r="S554" s="368">
        <f t="shared" si="36"/>
        <v>59688</v>
      </c>
      <c r="T554" s="368"/>
      <c r="U554" s="359">
        <f>IFERROR(IF(-SUM(U$33:U553)+U$16&lt;0.000001,0,IF($C554&gt;='H-32A-WP06 - Debt Service'!R$25,'H-32A-WP06 - Debt Service'!R$28/12,0)),"-")</f>
        <v>0</v>
      </c>
      <c r="V554" s="359">
        <f>IFERROR(IF(-SUM(V$21:V553)+V$16&lt;0.000001,0,IF($C554&gt;='H-32A-WP06 - Debt Service'!S$25,'H-32A-WP06 - Debt Service'!S$28/12,0)),"-")</f>
        <v>0</v>
      </c>
      <c r="W554" s="359">
        <f>IFERROR(IF(-SUM(W$21:W553)+W$16&lt;0.000001,0,IF($C554&gt;='H-32A-WP06 - Debt Service'!T$25,'H-32A-WP06 - Debt Service'!T$28/12,0)),"-")</f>
        <v>0</v>
      </c>
      <c r="X554" s="359">
        <f>IFERROR(IF(-SUM(X$21:X553)+X$16&lt;0.000001,0,IF($C554&gt;='H-32A-WP06 - Debt Service'!U$25,'H-32A-WP06 - Debt Service'!U$28/12,0)),"-")</f>
        <v>0</v>
      </c>
      <c r="Y554" s="359">
        <f>IFERROR(IF(-SUM(Y$21:Y553)+Y$16&lt;0.000001,0,IF($C554&gt;='H-32A-WP06 - Debt Service'!W$25,'H-32A-WP06 - Debt Service'!V$28/12,0)),"-")</f>
        <v>0</v>
      </c>
      <c r="Z554" s="359">
        <f>IFERROR(IF(-SUM(Z$21:Z553)+Z$16&lt;0.000001,0,IF($C554&gt;='H-32A-WP06 - Debt Service'!W$25,'H-32A-WP06 - Debt Service'!W$28/12,0)),"-")</f>
        <v>0</v>
      </c>
      <c r="AA554" s="359">
        <f>IFERROR(IF(-SUM(AA$21:AA553)+AA$16&lt;0.000001,0,IF($C554&gt;='H-32A-WP06 - Debt Service'!Y$25,'H-32A-WP06 - Debt Service'!X$28/12,0)),"-")</f>
        <v>0</v>
      </c>
      <c r="AB554" s="359">
        <f>IFERROR(IF(-SUM(AB$21:AB553)+AB$16&lt;0.000001,0,IF($C554&gt;='H-32A-WP06 - Debt Service'!Y$25,'H-32A-WP06 - Debt Service'!Y$28/12,0)),"-")</f>
        <v>0</v>
      </c>
      <c r="AC554" s="359">
        <f>IFERROR(IF(-SUM(AC$21:AC553)+AC$16&lt;0.000001,0,IF($C554&gt;='H-32A-WP06 - Debt Service'!Z$25,'H-32A-WP06 - Debt Service'!Z$28/12,0)),"-")</f>
        <v>0</v>
      </c>
      <c r="AD554" s="359">
        <f>IFERROR(IF(-SUM(AD$21:AD553)+AD$16&lt;0.000001,0,IF($C554&gt;='H-32A-WP06 - Debt Service'!AB$25,'H-32A-WP06 - Debt Service'!AA$28/12,0)),"-")</f>
        <v>0</v>
      </c>
      <c r="AE554" s="359">
        <f>IFERROR(IF(-SUM(AE$21:AE553)+AE$16&lt;0.000001,0,IF($C554&gt;='H-32A-WP06 - Debt Service'!AC$25,'H-32A-WP06 - Debt Service'!AB$28/12,0)),"-")</f>
        <v>0</v>
      </c>
      <c r="AF554" s="359">
        <f>IFERROR(IF(-SUM(AF$21:AF553)+AF$16&lt;0.000001,0,IF($C554&gt;='H-32A-WP06 - Debt Service'!AD$25,'H-32A-WP06 - Debt Service'!AC$28/12,0)),"-")</f>
        <v>0</v>
      </c>
    </row>
    <row r="555" spans="2:32">
      <c r="B555" s="351">
        <f t="shared" si="33"/>
        <v>2063</v>
      </c>
      <c r="C555" s="368">
        <f t="shared" si="35"/>
        <v>59718</v>
      </c>
      <c r="D555" s="368"/>
      <c r="E555" s="359">
        <f>IFERROR(IF(-SUM(E$33:E554)+E$16&lt;0.000001,0,IF($C555&gt;='H-32A-WP06 - Debt Service'!C$25,'H-32A-WP06 - Debt Service'!C$28/12,0)),"-")</f>
        <v>0</v>
      </c>
      <c r="F555" s="359">
        <f>IFERROR(IF(-SUM(F$33:F554)+F$16&lt;0.000001,0,IF($C555&gt;='H-32A-WP06 - Debt Service'!D$25,'H-32A-WP06 - Debt Service'!D$28/12,0)),"-")</f>
        <v>0</v>
      </c>
      <c r="G555" s="359">
        <f>IFERROR(IF(-SUM(G$33:G554)+G$16&lt;0.000001,0,IF($C555&gt;='H-32A-WP06 - Debt Service'!E$25,'H-32A-WP06 - Debt Service'!E$28/12,0)),"-")</f>
        <v>0</v>
      </c>
      <c r="H555" s="359">
        <f>IFERROR(IF(-SUM(H$21:H554)+H$16&lt;0.000001,0,IF($C555&gt;='H-32A-WP06 - Debt Service'!F$25,'H-32A-WP06 - Debt Service'!F$28/12,0)),"-")</f>
        <v>0</v>
      </c>
      <c r="I555" s="359">
        <f>IFERROR(IF(-SUM(I$21:I554)+I$16&lt;0.000001,0,IF($C555&gt;='H-32A-WP06 - Debt Service'!G$25,'H-32A-WP06 - Debt Service'!G$28/12,0)),"-")</f>
        <v>0</v>
      </c>
      <c r="J555" s="359">
        <f>IFERROR(IF(-SUM(J$21:J554)+J$16&lt;0.000001,0,IF($C555&gt;='H-32A-WP06 - Debt Service'!H$25,'H-32A-WP06 - Debt Service'!H$28/12,0)),"-")</f>
        <v>0</v>
      </c>
      <c r="K555" s="359">
        <f>IFERROR(IF(-SUM(K$21:K554)+K$16&lt;0.000001,0,IF($C555&gt;='H-32A-WP06 - Debt Service'!I$25,'H-32A-WP06 - Debt Service'!I$28/12,0)),"-")</f>
        <v>0</v>
      </c>
      <c r="L555" s="359">
        <f>IFERROR(IF(-SUM(L$21:L554)+L$16&lt;0.000001,0,IF($C555&gt;='H-32A-WP06 - Debt Service'!J$25,'H-32A-WP06 - Debt Service'!J$28/12,0)),"-")</f>
        <v>0</v>
      </c>
      <c r="M555" s="359">
        <f>IFERROR(IF(-SUM(M$21:M554)+M$16&lt;0.000001,0,IF($C555&gt;='H-32A-WP06 - Debt Service'!K$25,'H-32A-WP06 - Debt Service'!K$28/12,0)),"-")</f>
        <v>0</v>
      </c>
      <c r="N555" s="359">
        <f>IFERROR(IF(-SUM(N$21:N554)+N$16&lt;0.000001,0,IF($C555&gt;='H-32A-WP06 - Debt Service'!L$25,'H-32A-WP06 - Debt Service'!L$28/12,0)),"-")</f>
        <v>0</v>
      </c>
      <c r="O555" s="359">
        <f>IFERROR(IF(-SUM(O$21:O554)+O$16&lt;0.000001,0,IF($C555&gt;='H-32A-WP06 - Debt Service'!M$25,'H-32A-WP06 - Debt Service'!M$28/12,0)),"-")</f>
        <v>0</v>
      </c>
      <c r="P555" s="359">
        <f>IFERROR(IF(-SUM(P$21:P554)+P$16&lt;0.000001,0,IF($C555&gt;='H-32A-WP06 - Debt Service'!N$25,'H-32A-WP06 - Debt Service'!N$28/12,0)),"-")</f>
        <v>0</v>
      </c>
      <c r="Q555" s="449"/>
      <c r="R555" s="351">
        <f t="shared" si="34"/>
        <v>2063</v>
      </c>
      <c r="S555" s="368">
        <f t="shared" si="36"/>
        <v>59718</v>
      </c>
      <c r="T555" s="368"/>
      <c r="U555" s="359">
        <f>IFERROR(IF(-SUM(U$33:U554)+U$16&lt;0.000001,0,IF($C555&gt;='H-32A-WP06 - Debt Service'!R$25,'H-32A-WP06 - Debt Service'!R$28/12,0)),"-")</f>
        <v>0</v>
      </c>
      <c r="V555" s="359">
        <f>IFERROR(IF(-SUM(V$21:V554)+V$16&lt;0.000001,0,IF($C555&gt;='H-32A-WP06 - Debt Service'!S$25,'H-32A-WP06 - Debt Service'!S$28/12,0)),"-")</f>
        <v>0</v>
      </c>
      <c r="W555" s="359">
        <f>IFERROR(IF(-SUM(W$21:W554)+W$16&lt;0.000001,0,IF($C555&gt;='H-32A-WP06 - Debt Service'!T$25,'H-32A-WP06 - Debt Service'!T$28/12,0)),"-")</f>
        <v>0</v>
      </c>
      <c r="X555" s="359">
        <f>IFERROR(IF(-SUM(X$21:X554)+X$16&lt;0.000001,0,IF($C555&gt;='H-32A-WP06 - Debt Service'!U$25,'H-32A-WP06 - Debt Service'!U$28/12,0)),"-")</f>
        <v>0</v>
      </c>
      <c r="Y555" s="359">
        <f>IFERROR(IF(-SUM(Y$21:Y554)+Y$16&lt;0.000001,0,IF($C555&gt;='H-32A-WP06 - Debt Service'!W$25,'H-32A-WP06 - Debt Service'!V$28/12,0)),"-")</f>
        <v>0</v>
      </c>
      <c r="Z555" s="359">
        <f>IFERROR(IF(-SUM(Z$21:Z554)+Z$16&lt;0.000001,0,IF($C555&gt;='H-32A-WP06 - Debt Service'!W$25,'H-32A-WP06 - Debt Service'!W$28/12,0)),"-")</f>
        <v>0</v>
      </c>
      <c r="AA555" s="359">
        <f>IFERROR(IF(-SUM(AA$21:AA554)+AA$16&lt;0.000001,0,IF($C555&gt;='H-32A-WP06 - Debt Service'!Y$25,'H-32A-WP06 - Debt Service'!X$28/12,0)),"-")</f>
        <v>0</v>
      </c>
      <c r="AB555" s="359">
        <f>IFERROR(IF(-SUM(AB$21:AB554)+AB$16&lt;0.000001,0,IF($C555&gt;='H-32A-WP06 - Debt Service'!Y$25,'H-32A-WP06 - Debt Service'!Y$28/12,0)),"-")</f>
        <v>0</v>
      </c>
      <c r="AC555" s="359">
        <f>IFERROR(IF(-SUM(AC$21:AC554)+AC$16&lt;0.000001,0,IF($C555&gt;='H-32A-WP06 - Debt Service'!Z$25,'H-32A-WP06 - Debt Service'!Z$28/12,0)),"-")</f>
        <v>0</v>
      </c>
      <c r="AD555" s="359">
        <f>IFERROR(IF(-SUM(AD$21:AD554)+AD$16&lt;0.000001,0,IF($C555&gt;='H-32A-WP06 - Debt Service'!AB$25,'H-32A-WP06 - Debt Service'!AA$28/12,0)),"-")</f>
        <v>0</v>
      </c>
      <c r="AE555" s="359">
        <f>IFERROR(IF(-SUM(AE$21:AE554)+AE$16&lt;0.000001,0,IF($C555&gt;='H-32A-WP06 - Debt Service'!AC$25,'H-32A-WP06 - Debt Service'!AB$28/12,0)),"-")</f>
        <v>0</v>
      </c>
      <c r="AF555" s="359">
        <f>IFERROR(IF(-SUM(AF$21:AF554)+AF$16&lt;0.000001,0,IF($C555&gt;='H-32A-WP06 - Debt Service'!AD$25,'H-32A-WP06 - Debt Service'!AC$28/12,0)),"-")</f>
        <v>0</v>
      </c>
    </row>
    <row r="556" spans="2:32">
      <c r="B556" s="351">
        <f t="shared" si="33"/>
        <v>2063</v>
      </c>
      <c r="C556" s="368">
        <f t="shared" si="35"/>
        <v>59749</v>
      </c>
      <c r="D556" s="368"/>
      <c r="E556" s="359">
        <f>IFERROR(IF(-SUM(E$33:E555)+E$16&lt;0.000001,0,IF($C556&gt;='H-32A-WP06 - Debt Service'!C$25,'H-32A-WP06 - Debt Service'!C$28/12,0)),"-")</f>
        <v>0</v>
      </c>
      <c r="F556" s="359">
        <f>IFERROR(IF(-SUM(F$33:F555)+F$16&lt;0.000001,0,IF($C556&gt;='H-32A-WP06 - Debt Service'!D$25,'H-32A-WP06 - Debt Service'!D$28/12,0)),"-")</f>
        <v>0</v>
      </c>
      <c r="G556" s="359">
        <f>IFERROR(IF(-SUM(G$33:G555)+G$16&lt;0.000001,0,IF($C556&gt;='H-32A-WP06 - Debt Service'!E$25,'H-32A-WP06 - Debt Service'!E$28/12,0)),"-")</f>
        <v>0</v>
      </c>
      <c r="H556" s="359">
        <f>IFERROR(IF(-SUM(H$21:H555)+H$16&lt;0.000001,0,IF($C556&gt;='H-32A-WP06 - Debt Service'!F$25,'H-32A-WP06 - Debt Service'!F$28/12,0)),"-")</f>
        <v>0</v>
      </c>
      <c r="I556" s="359">
        <f>IFERROR(IF(-SUM(I$21:I555)+I$16&lt;0.000001,0,IF($C556&gt;='H-32A-WP06 - Debt Service'!G$25,'H-32A-WP06 - Debt Service'!G$28/12,0)),"-")</f>
        <v>0</v>
      </c>
      <c r="J556" s="359">
        <f>IFERROR(IF(-SUM(J$21:J555)+J$16&lt;0.000001,0,IF($C556&gt;='H-32A-WP06 - Debt Service'!H$25,'H-32A-WP06 - Debt Service'!H$28/12,0)),"-")</f>
        <v>0</v>
      </c>
      <c r="K556" s="359">
        <f>IFERROR(IF(-SUM(K$21:K555)+K$16&lt;0.000001,0,IF($C556&gt;='H-32A-WP06 - Debt Service'!I$25,'H-32A-WP06 - Debt Service'!I$28/12,0)),"-")</f>
        <v>0</v>
      </c>
      <c r="L556" s="359">
        <f>IFERROR(IF(-SUM(L$21:L555)+L$16&lt;0.000001,0,IF($C556&gt;='H-32A-WP06 - Debt Service'!J$25,'H-32A-WP06 - Debt Service'!J$28/12,0)),"-")</f>
        <v>0</v>
      </c>
      <c r="M556" s="359">
        <f>IFERROR(IF(-SUM(M$21:M555)+M$16&lt;0.000001,0,IF($C556&gt;='H-32A-WP06 - Debt Service'!K$25,'H-32A-WP06 - Debt Service'!K$28/12,0)),"-")</f>
        <v>0</v>
      </c>
      <c r="N556" s="359">
        <f>IFERROR(IF(-SUM(N$21:N555)+N$16&lt;0.000001,0,IF($C556&gt;='H-32A-WP06 - Debt Service'!L$25,'H-32A-WP06 - Debt Service'!L$28/12,0)),"-")</f>
        <v>0</v>
      </c>
      <c r="O556" s="359">
        <f>IFERROR(IF(-SUM(O$21:O555)+O$16&lt;0.000001,0,IF($C556&gt;='H-32A-WP06 - Debt Service'!M$25,'H-32A-WP06 - Debt Service'!M$28/12,0)),"-")</f>
        <v>0</v>
      </c>
      <c r="P556" s="359">
        <f>IFERROR(IF(-SUM(P$21:P555)+P$16&lt;0.000001,0,IF($C556&gt;='H-32A-WP06 - Debt Service'!N$25,'H-32A-WP06 - Debt Service'!N$28/12,0)),"-")</f>
        <v>0</v>
      </c>
      <c r="Q556" s="449"/>
      <c r="R556" s="351">
        <f t="shared" si="34"/>
        <v>2063</v>
      </c>
      <c r="S556" s="368">
        <f t="shared" si="36"/>
        <v>59749</v>
      </c>
      <c r="T556" s="368"/>
      <c r="U556" s="359">
        <f>IFERROR(IF(-SUM(U$33:U555)+U$16&lt;0.000001,0,IF($C556&gt;='H-32A-WP06 - Debt Service'!R$25,'H-32A-WP06 - Debt Service'!R$28/12,0)),"-")</f>
        <v>0</v>
      </c>
      <c r="V556" s="359">
        <f>IFERROR(IF(-SUM(V$21:V555)+V$16&lt;0.000001,0,IF($C556&gt;='H-32A-WP06 - Debt Service'!S$25,'H-32A-WP06 - Debt Service'!S$28/12,0)),"-")</f>
        <v>0</v>
      </c>
      <c r="W556" s="359">
        <f>IFERROR(IF(-SUM(W$21:W555)+W$16&lt;0.000001,0,IF($C556&gt;='H-32A-WP06 - Debt Service'!T$25,'H-32A-WP06 - Debt Service'!T$28/12,0)),"-")</f>
        <v>0</v>
      </c>
      <c r="X556" s="359">
        <f>IFERROR(IF(-SUM(X$21:X555)+X$16&lt;0.000001,0,IF($C556&gt;='H-32A-WP06 - Debt Service'!U$25,'H-32A-WP06 - Debt Service'!U$28/12,0)),"-")</f>
        <v>0</v>
      </c>
      <c r="Y556" s="359">
        <f>IFERROR(IF(-SUM(Y$21:Y555)+Y$16&lt;0.000001,0,IF($C556&gt;='H-32A-WP06 - Debt Service'!W$25,'H-32A-WP06 - Debt Service'!V$28/12,0)),"-")</f>
        <v>0</v>
      </c>
      <c r="Z556" s="359">
        <f>IFERROR(IF(-SUM(Z$21:Z555)+Z$16&lt;0.000001,0,IF($C556&gt;='H-32A-WP06 - Debt Service'!W$25,'H-32A-WP06 - Debt Service'!W$28/12,0)),"-")</f>
        <v>0</v>
      </c>
      <c r="AA556" s="359">
        <f>IFERROR(IF(-SUM(AA$21:AA555)+AA$16&lt;0.000001,0,IF($C556&gt;='H-32A-WP06 - Debt Service'!Y$25,'H-32A-WP06 - Debt Service'!X$28/12,0)),"-")</f>
        <v>0</v>
      </c>
      <c r="AB556" s="359">
        <f>IFERROR(IF(-SUM(AB$21:AB555)+AB$16&lt;0.000001,0,IF($C556&gt;='H-32A-WP06 - Debt Service'!Y$25,'H-32A-WP06 - Debt Service'!Y$28/12,0)),"-")</f>
        <v>0</v>
      </c>
      <c r="AC556" s="359">
        <f>IFERROR(IF(-SUM(AC$21:AC555)+AC$16&lt;0.000001,0,IF($C556&gt;='H-32A-WP06 - Debt Service'!Z$25,'H-32A-WP06 - Debt Service'!Z$28/12,0)),"-")</f>
        <v>0</v>
      </c>
      <c r="AD556" s="359">
        <f>IFERROR(IF(-SUM(AD$21:AD555)+AD$16&lt;0.000001,0,IF($C556&gt;='H-32A-WP06 - Debt Service'!AB$25,'H-32A-WP06 - Debt Service'!AA$28/12,0)),"-")</f>
        <v>0</v>
      </c>
      <c r="AE556" s="359">
        <f>IFERROR(IF(-SUM(AE$21:AE555)+AE$16&lt;0.000001,0,IF($C556&gt;='H-32A-WP06 - Debt Service'!AC$25,'H-32A-WP06 - Debt Service'!AB$28/12,0)),"-")</f>
        <v>0</v>
      </c>
      <c r="AF556" s="359">
        <f>IFERROR(IF(-SUM(AF$21:AF555)+AF$16&lt;0.000001,0,IF($C556&gt;='H-32A-WP06 - Debt Service'!AD$25,'H-32A-WP06 - Debt Service'!AC$28/12,0)),"-")</f>
        <v>0</v>
      </c>
    </row>
    <row r="557" spans="2:32">
      <c r="B557" s="351">
        <f t="shared" si="33"/>
        <v>2063</v>
      </c>
      <c r="C557" s="368">
        <f t="shared" si="35"/>
        <v>59780</v>
      </c>
      <c r="D557" s="368"/>
      <c r="E557" s="359">
        <f>IFERROR(IF(-SUM(E$33:E556)+E$16&lt;0.000001,0,IF($C557&gt;='H-32A-WP06 - Debt Service'!C$25,'H-32A-WP06 - Debt Service'!C$28/12,0)),"-")</f>
        <v>0</v>
      </c>
      <c r="F557" s="359">
        <f>IFERROR(IF(-SUM(F$33:F556)+F$16&lt;0.000001,0,IF($C557&gt;='H-32A-WP06 - Debt Service'!D$25,'H-32A-WP06 - Debt Service'!D$28/12,0)),"-")</f>
        <v>0</v>
      </c>
      <c r="G557" s="359">
        <f>IFERROR(IF(-SUM(G$33:G556)+G$16&lt;0.000001,0,IF($C557&gt;='H-32A-WP06 - Debt Service'!E$25,'H-32A-WP06 - Debt Service'!E$28/12,0)),"-")</f>
        <v>0</v>
      </c>
      <c r="H557" s="359">
        <f>IFERROR(IF(-SUM(H$21:H556)+H$16&lt;0.000001,0,IF($C557&gt;='H-32A-WP06 - Debt Service'!F$25,'H-32A-WP06 - Debt Service'!F$28/12,0)),"-")</f>
        <v>0</v>
      </c>
      <c r="I557" s="359">
        <f>IFERROR(IF(-SUM(I$21:I556)+I$16&lt;0.000001,0,IF($C557&gt;='H-32A-WP06 - Debt Service'!G$25,'H-32A-WP06 - Debt Service'!G$28/12,0)),"-")</f>
        <v>0</v>
      </c>
      <c r="J557" s="359">
        <f>IFERROR(IF(-SUM(J$21:J556)+J$16&lt;0.000001,0,IF($C557&gt;='H-32A-WP06 - Debt Service'!H$25,'H-32A-WP06 - Debt Service'!H$28/12,0)),"-")</f>
        <v>0</v>
      </c>
      <c r="K557" s="359">
        <f>IFERROR(IF(-SUM(K$21:K556)+K$16&lt;0.000001,0,IF($C557&gt;='H-32A-WP06 - Debt Service'!I$25,'H-32A-WP06 - Debt Service'!I$28/12,0)),"-")</f>
        <v>0</v>
      </c>
      <c r="L557" s="359">
        <f>IFERROR(IF(-SUM(L$21:L556)+L$16&lt;0.000001,0,IF($C557&gt;='H-32A-WP06 - Debt Service'!J$25,'H-32A-WP06 - Debt Service'!J$28/12,0)),"-")</f>
        <v>0</v>
      </c>
      <c r="M557" s="359">
        <f>IFERROR(IF(-SUM(M$21:M556)+M$16&lt;0.000001,0,IF($C557&gt;='H-32A-WP06 - Debt Service'!K$25,'H-32A-WP06 - Debt Service'!K$28/12,0)),"-")</f>
        <v>0</v>
      </c>
      <c r="N557" s="359">
        <f>IFERROR(IF(-SUM(N$21:N556)+N$16&lt;0.000001,0,IF($C557&gt;='H-32A-WP06 - Debt Service'!L$25,'H-32A-WP06 - Debt Service'!L$28/12,0)),"-")</f>
        <v>0</v>
      </c>
      <c r="O557" s="359">
        <f>IFERROR(IF(-SUM(O$21:O556)+O$16&lt;0.000001,0,IF($C557&gt;='H-32A-WP06 - Debt Service'!M$25,'H-32A-WP06 - Debt Service'!M$28/12,0)),"-")</f>
        <v>0</v>
      </c>
      <c r="P557" s="359">
        <f>IFERROR(IF(-SUM(P$21:P556)+P$16&lt;0.000001,0,IF($C557&gt;='H-32A-WP06 - Debt Service'!N$25,'H-32A-WP06 - Debt Service'!N$28/12,0)),"-")</f>
        <v>0</v>
      </c>
      <c r="Q557" s="449"/>
      <c r="R557" s="351">
        <f t="shared" si="34"/>
        <v>2063</v>
      </c>
      <c r="S557" s="368">
        <f t="shared" si="36"/>
        <v>59780</v>
      </c>
      <c r="T557" s="368"/>
      <c r="U557" s="359">
        <f>IFERROR(IF(-SUM(U$33:U556)+U$16&lt;0.000001,0,IF($C557&gt;='H-32A-WP06 - Debt Service'!R$25,'H-32A-WP06 - Debt Service'!R$28/12,0)),"-")</f>
        <v>0</v>
      </c>
      <c r="V557" s="359">
        <f>IFERROR(IF(-SUM(V$21:V556)+V$16&lt;0.000001,0,IF($C557&gt;='H-32A-WP06 - Debt Service'!S$25,'H-32A-WP06 - Debt Service'!S$28/12,0)),"-")</f>
        <v>0</v>
      </c>
      <c r="W557" s="359">
        <f>IFERROR(IF(-SUM(W$21:W556)+W$16&lt;0.000001,0,IF($C557&gt;='H-32A-WP06 - Debt Service'!T$25,'H-32A-WP06 - Debt Service'!T$28/12,0)),"-")</f>
        <v>0</v>
      </c>
      <c r="X557" s="359">
        <f>IFERROR(IF(-SUM(X$21:X556)+X$16&lt;0.000001,0,IF($C557&gt;='H-32A-WP06 - Debt Service'!U$25,'H-32A-WP06 - Debt Service'!U$28/12,0)),"-")</f>
        <v>0</v>
      </c>
      <c r="Y557" s="359">
        <f>IFERROR(IF(-SUM(Y$21:Y556)+Y$16&lt;0.000001,0,IF($C557&gt;='H-32A-WP06 - Debt Service'!W$25,'H-32A-WP06 - Debt Service'!V$28/12,0)),"-")</f>
        <v>0</v>
      </c>
      <c r="Z557" s="359">
        <f>IFERROR(IF(-SUM(Z$21:Z556)+Z$16&lt;0.000001,0,IF($C557&gt;='H-32A-WP06 - Debt Service'!W$25,'H-32A-WP06 - Debt Service'!W$28/12,0)),"-")</f>
        <v>0</v>
      </c>
      <c r="AA557" s="359">
        <f>IFERROR(IF(-SUM(AA$21:AA556)+AA$16&lt;0.000001,0,IF($C557&gt;='H-32A-WP06 - Debt Service'!Y$25,'H-32A-WP06 - Debt Service'!X$28/12,0)),"-")</f>
        <v>0</v>
      </c>
      <c r="AB557" s="359">
        <f>IFERROR(IF(-SUM(AB$21:AB556)+AB$16&lt;0.000001,0,IF($C557&gt;='H-32A-WP06 - Debt Service'!Y$25,'H-32A-WP06 - Debt Service'!Y$28/12,0)),"-")</f>
        <v>0</v>
      </c>
      <c r="AC557" s="359">
        <f>IFERROR(IF(-SUM(AC$21:AC556)+AC$16&lt;0.000001,0,IF($C557&gt;='H-32A-WP06 - Debt Service'!Z$25,'H-32A-WP06 - Debt Service'!Z$28/12,0)),"-")</f>
        <v>0</v>
      </c>
      <c r="AD557" s="359">
        <f>IFERROR(IF(-SUM(AD$21:AD556)+AD$16&lt;0.000001,0,IF($C557&gt;='H-32A-WP06 - Debt Service'!AB$25,'H-32A-WP06 - Debt Service'!AA$28/12,0)),"-")</f>
        <v>0</v>
      </c>
      <c r="AE557" s="359">
        <f>IFERROR(IF(-SUM(AE$21:AE556)+AE$16&lt;0.000001,0,IF($C557&gt;='H-32A-WP06 - Debt Service'!AC$25,'H-32A-WP06 - Debt Service'!AB$28/12,0)),"-")</f>
        <v>0</v>
      </c>
      <c r="AF557" s="359">
        <f>IFERROR(IF(-SUM(AF$21:AF556)+AF$16&lt;0.000001,0,IF($C557&gt;='H-32A-WP06 - Debt Service'!AD$25,'H-32A-WP06 - Debt Service'!AC$28/12,0)),"-")</f>
        <v>0</v>
      </c>
    </row>
    <row r="558" spans="2:32">
      <c r="B558" s="351">
        <f t="shared" si="33"/>
        <v>2063</v>
      </c>
      <c r="C558" s="368">
        <f t="shared" si="35"/>
        <v>59810</v>
      </c>
      <c r="D558" s="368"/>
      <c r="E558" s="359">
        <f>IFERROR(IF(-SUM(E$33:E557)+E$16&lt;0.000001,0,IF($C558&gt;='H-32A-WP06 - Debt Service'!C$25,'H-32A-WP06 - Debt Service'!C$28/12,0)),"-")</f>
        <v>0</v>
      </c>
      <c r="F558" s="359">
        <f>IFERROR(IF(-SUM(F$33:F557)+F$16&lt;0.000001,0,IF($C558&gt;='H-32A-WP06 - Debt Service'!D$25,'H-32A-WP06 - Debt Service'!D$28/12,0)),"-")</f>
        <v>0</v>
      </c>
      <c r="G558" s="359">
        <f>IFERROR(IF(-SUM(G$33:G557)+G$16&lt;0.000001,0,IF($C558&gt;='H-32A-WP06 - Debt Service'!E$25,'H-32A-WP06 - Debt Service'!E$28/12,0)),"-")</f>
        <v>0</v>
      </c>
      <c r="H558" s="359">
        <f>IFERROR(IF(-SUM(H$21:H557)+H$16&lt;0.000001,0,IF($C558&gt;='H-32A-WP06 - Debt Service'!F$25,'H-32A-WP06 - Debt Service'!F$28/12,0)),"-")</f>
        <v>0</v>
      </c>
      <c r="I558" s="359">
        <f>IFERROR(IF(-SUM(I$21:I557)+I$16&lt;0.000001,0,IF($C558&gt;='H-32A-WP06 - Debt Service'!G$25,'H-32A-WP06 - Debt Service'!G$28/12,0)),"-")</f>
        <v>0</v>
      </c>
      <c r="J558" s="359">
        <f>IFERROR(IF(-SUM(J$21:J557)+J$16&lt;0.000001,0,IF($C558&gt;='H-32A-WP06 - Debt Service'!H$25,'H-32A-WP06 - Debt Service'!H$28/12,0)),"-")</f>
        <v>0</v>
      </c>
      <c r="K558" s="359">
        <f>IFERROR(IF(-SUM(K$21:K557)+K$16&lt;0.000001,0,IF($C558&gt;='H-32A-WP06 - Debt Service'!I$25,'H-32A-WP06 - Debt Service'!I$28/12,0)),"-")</f>
        <v>0</v>
      </c>
      <c r="L558" s="359">
        <f>IFERROR(IF(-SUM(L$21:L557)+L$16&lt;0.000001,0,IF($C558&gt;='H-32A-WP06 - Debt Service'!J$25,'H-32A-WP06 - Debt Service'!J$28/12,0)),"-")</f>
        <v>0</v>
      </c>
      <c r="M558" s="359">
        <f>IFERROR(IF(-SUM(M$21:M557)+M$16&lt;0.000001,0,IF($C558&gt;='H-32A-WP06 - Debt Service'!K$25,'H-32A-WP06 - Debt Service'!K$28/12,0)),"-")</f>
        <v>0</v>
      </c>
      <c r="N558" s="359">
        <f>IFERROR(IF(-SUM(N$21:N557)+N$16&lt;0.000001,0,IF($C558&gt;='H-32A-WP06 - Debt Service'!L$25,'H-32A-WP06 - Debt Service'!L$28/12,0)),"-")</f>
        <v>0</v>
      </c>
      <c r="O558" s="359">
        <f>IFERROR(IF(-SUM(O$21:O557)+O$16&lt;0.000001,0,IF($C558&gt;='H-32A-WP06 - Debt Service'!M$25,'H-32A-WP06 - Debt Service'!M$28/12,0)),"-")</f>
        <v>0</v>
      </c>
      <c r="P558" s="359">
        <f>IFERROR(IF(-SUM(P$21:P557)+P$16&lt;0.000001,0,IF($C558&gt;='H-32A-WP06 - Debt Service'!N$25,'H-32A-WP06 - Debt Service'!N$28/12,0)),"-")</f>
        <v>0</v>
      </c>
      <c r="Q558" s="449"/>
      <c r="R558" s="351">
        <f t="shared" si="34"/>
        <v>2063</v>
      </c>
      <c r="S558" s="368">
        <f t="shared" si="36"/>
        <v>59810</v>
      </c>
      <c r="T558" s="368"/>
      <c r="U558" s="359">
        <f>IFERROR(IF(-SUM(U$33:U557)+U$16&lt;0.000001,0,IF($C558&gt;='H-32A-WP06 - Debt Service'!R$25,'H-32A-WP06 - Debt Service'!R$28/12,0)),"-")</f>
        <v>0</v>
      </c>
      <c r="V558" s="359">
        <f>IFERROR(IF(-SUM(V$21:V557)+V$16&lt;0.000001,0,IF($C558&gt;='H-32A-WP06 - Debt Service'!S$25,'H-32A-WP06 - Debt Service'!S$28/12,0)),"-")</f>
        <v>0</v>
      </c>
      <c r="W558" s="359">
        <f>IFERROR(IF(-SUM(W$21:W557)+W$16&lt;0.000001,0,IF($C558&gt;='H-32A-WP06 - Debt Service'!T$25,'H-32A-WP06 - Debt Service'!T$28/12,0)),"-")</f>
        <v>0</v>
      </c>
      <c r="X558" s="359">
        <f>IFERROR(IF(-SUM(X$21:X557)+X$16&lt;0.000001,0,IF($C558&gt;='H-32A-WP06 - Debt Service'!U$25,'H-32A-WP06 - Debt Service'!U$28/12,0)),"-")</f>
        <v>0</v>
      </c>
      <c r="Y558" s="359">
        <f>IFERROR(IF(-SUM(Y$21:Y557)+Y$16&lt;0.000001,0,IF($C558&gt;='H-32A-WP06 - Debt Service'!W$25,'H-32A-WP06 - Debt Service'!V$28/12,0)),"-")</f>
        <v>0</v>
      </c>
      <c r="Z558" s="359">
        <f>IFERROR(IF(-SUM(Z$21:Z557)+Z$16&lt;0.000001,0,IF($C558&gt;='H-32A-WP06 - Debt Service'!W$25,'H-32A-WP06 - Debt Service'!W$28/12,0)),"-")</f>
        <v>0</v>
      </c>
      <c r="AA558" s="359">
        <f>IFERROR(IF(-SUM(AA$21:AA557)+AA$16&lt;0.000001,0,IF($C558&gt;='H-32A-WP06 - Debt Service'!Y$25,'H-32A-WP06 - Debt Service'!X$28/12,0)),"-")</f>
        <v>0</v>
      </c>
      <c r="AB558" s="359">
        <f>IFERROR(IF(-SUM(AB$21:AB557)+AB$16&lt;0.000001,0,IF($C558&gt;='H-32A-WP06 - Debt Service'!Y$25,'H-32A-WP06 - Debt Service'!Y$28/12,0)),"-")</f>
        <v>0</v>
      </c>
      <c r="AC558" s="359">
        <f>IFERROR(IF(-SUM(AC$21:AC557)+AC$16&lt;0.000001,0,IF($C558&gt;='H-32A-WP06 - Debt Service'!Z$25,'H-32A-WP06 - Debt Service'!Z$28/12,0)),"-")</f>
        <v>0</v>
      </c>
      <c r="AD558" s="359">
        <f>IFERROR(IF(-SUM(AD$21:AD557)+AD$16&lt;0.000001,0,IF($C558&gt;='H-32A-WP06 - Debt Service'!AB$25,'H-32A-WP06 - Debt Service'!AA$28/12,0)),"-")</f>
        <v>0</v>
      </c>
      <c r="AE558" s="359">
        <f>IFERROR(IF(-SUM(AE$21:AE557)+AE$16&lt;0.000001,0,IF($C558&gt;='H-32A-WP06 - Debt Service'!AC$25,'H-32A-WP06 - Debt Service'!AB$28/12,0)),"-")</f>
        <v>0</v>
      </c>
      <c r="AF558" s="359">
        <f>IFERROR(IF(-SUM(AF$21:AF557)+AF$16&lt;0.000001,0,IF($C558&gt;='H-32A-WP06 - Debt Service'!AD$25,'H-32A-WP06 - Debt Service'!AC$28/12,0)),"-")</f>
        <v>0</v>
      </c>
    </row>
    <row r="559" spans="2:32">
      <c r="B559" s="351">
        <f t="shared" si="33"/>
        <v>2063</v>
      </c>
      <c r="C559" s="368">
        <f t="shared" si="35"/>
        <v>59841</v>
      </c>
      <c r="D559" s="368"/>
      <c r="E559" s="359">
        <f>IFERROR(IF(-SUM(E$33:E558)+E$16&lt;0.000001,0,IF($C559&gt;='H-32A-WP06 - Debt Service'!C$25,'H-32A-WP06 - Debt Service'!C$28/12,0)),"-")</f>
        <v>0</v>
      </c>
      <c r="F559" s="359">
        <f>IFERROR(IF(-SUM(F$33:F558)+F$16&lt;0.000001,0,IF($C559&gt;='H-32A-WP06 - Debt Service'!D$25,'H-32A-WP06 - Debt Service'!D$28/12,0)),"-")</f>
        <v>0</v>
      </c>
      <c r="G559" s="359">
        <f>IFERROR(IF(-SUM(G$33:G558)+G$16&lt;0.000001,0,IF($C559&gt;='H-32A-WP06 - Debt Service'!E$25,'H-32A-WP06 - Debt Service'!E$28/12,0)),"-")</f>
        <v>0</v>
      </c>
      <c r="H559" s="359">
        <f>IFERROR(IF(-SUM(H$21:H558)+H$16&lt;0.000001,0,IF($C559&gt;='H-32A-WP06 - Debt Service'!F$25,'H-32A-WP06 - Debt Service'!F$28/12,0)),"-")</f>
        <v>0</v>
      </c>
      <c r="I559" s="359">
        <f>IFERROR(IF(-SUM(I$21:I558)+I$16&lt;0.000001,0,IF($C559&gt;='H-32A-WP06 - Debt Service'!G$25,'H-32A-WP06 - Debt Service'!G$28/12,0)),"-")</f>
        <v>0</v>
      </c>
      <c r="J559" s="359">
        <f>IFERROR(IF(-SUM(J$21:J558)+J$16&lt;0.000001,0,IF($C559&gt;='H-32A-WP06 - Debt Service'!H$25,'H-32A-WP06 - Debt Service'!H$28/12,0)),"-")</f>
        <v>0</v>
      </c>
      <c r="K559" s="359">
        <f>IFERROR(IF(-SUM(K$21:K558)+K$16&lt;0.000001,0,IF($C559&gt;='H-32A-WP06 - Debt Service'!I$25,'H-32A-WP06 - Debt Service'!I$28/12,0)),"-")</f>
        <v>0</v>
      </c>
      <c r="L559" s="359">
        <f>IFERROR(IF(-SUM(L$21:L558)+L$16&lt;0.000001,0,IF($C559&gt;='H-32A-WP06 - Debt Service'!J$25,'H-32A-WP06 - Debt Service'!J$28/12,0)),"-")</f>
        <v>0</v>
      </c>
      <c r="M559" s="359">
        <f>IFERROR(IF(-SUM(M$21:M558)+M$16&lt;0.000001,0,IF($C559&gt;='H-32A-WP06 - Debt Service'!K$25,'H-32A-WP06 - Debt Service'!K$28/12,0)),"-")</f>
        <v>0</v>
      </c>
      <c r="N559" s="359">
        <f>IFERROR(IF(-SUM(N$21:N558)+N$16&lt;0.000001,0,IF($C559&gt;='H-32A-WP06 - Debt Service'!L$25,'H-32A-WP06 - Debt Service'!L$28/12,0)),"-")</f>
        <v>0</v>
      </c>
      <c r="O559" s="359">
        <f>IFERROR(IF(-SUM(O$21:O558)+O$16&lt;0.000001,0,IF($C559&gt;='H-32A-WP06 - Debt Service'!M$25,'H-32A-WP06 - Debt Service'!M$28/12,0)),"-")</f>
        <v>0</v>
      </c>
      <c r="P559" s="359">
        <f>IFERROR(IF(-SUM(P$21:P558)+P$16&lt;0.000001,0,IF($C559&gt;='H-32A-WP06 - Debt Service'!N$25,'H-32A-WP06 - Debt Service'!N$28/12,0)),"-")</f>
        <v>0</v>
      </c>
      <c r="Q559" s="449"/>
      <c r="R559" s="351">
        <f t="shared" si="34"/>
        <v>2063</v>
      </c>
      <c r="S559" s="368">
        <f t="shared" si="36"/>
        <v>59841</v>
      </c>
      <c r="T559" s="368"/>
      <c r="U559" s="359">
        <f>IFERROR(IF(-SUM(U$33:U558)+U$16&lt;0.000001,0,IF($C559&gt;='H-32A-WP06 - Debt Service'!R$25,'H-32A-WP06 - Debt Service'!R$28/12,0)),"-")</f>
        <v>0</v>
      </c>
      <c r="V559" s="359">
        <f>IFERROR(IF(-SUM(V$21:V558)+V$16&lt;0.000001,0,IF($C559&gt;='H-32A-WP06 - Debt Service'!S$25,'H-32A-WP06 - Debt Service'!S$28/12,0)),"-")</f>
        <v>0</v>
      </c>
      <c r="W559" s="359">
        <f>IFERROR(IF(-SUM(W$21:W558)+W$16&lt;0.000001,0,IF($C559&gt;='H-32A-WP06 - Debt Service'!T$25,'H-32A-WP06 - Debt Service'!T$28/12,0)),"-")</f>
        <v>0</v>
      </c>
      <c r="X559" s="359">
        <f>IFERROR(IF(-SUM(X$21:X558)+X$16&lt;0.000001,0,IF($C559&gt;='H-32A-WP06 - Debt Service'!U$25,'H-32A-WP06 - Debt Service'!U$28/12,0)),"-")</f>
        <v>0</v>
      </c>
      <c r="Y559" s="359">
        <f>IFERROR(IF(-SUM(Y$21:Y558)+Y$16&lt;0.000001,0,IF($C559&gt;='H-32A-WP06 - Debt Service'!W$25,'H-32A-WP06 - Debt Service'!V$28/12,0)),"-")</f>
        <v>0</v>
      </c>
      <c r="Z559" s="359">
        <f>IFERROR(IF(-SUM(Z$21:Z558)+Z$16&lt;0.000001,0,IF($C559&gt;='H-32A-WP06 - Debt Service'!W$25,'H-32A-WP06 - Debt Service'!W$28/12,0)),"-")</f>
        <v>0</v>
      </c>
      <c r="AA559" s="359">
        <f>IFERROR(IF(-SUM(AA$21:AA558)+AA$16&lt;0.000001,0,IF($C559&gt;='H-32A-WP06 - Debt Service'!Y$25,'H-32A-WP06 - Debt Service'!X$28/12,0)),"-")</f>
        <v>0</v>
      </c>
      <c r="AB559" s="359">
        <f>IFERROR(IF(-SUM(AB$21:AB558)+AB$16&lt;0.000001,0,IF($C559&gt;='H-32A-WP06 - Debt Service'!Y$25,'H-32A-WP06 - Debt Service'!Y$28/12,0)),"-")</f>
        <v>0</v>
      </c>
      <c r="AC559" s="359">
        <f>IFERROR(IF(-SUM(AC$21:AC558)+AC$16&lt;0.000001,0,IF($C559&gt;='H-32A-WP06 - Debt Service'!Z$25,'H-32A-WP06 - Debt Service'!Z$28/12,0)),"-")</f>
        <v>0</v>
      </c>
      <c r="AD559" s="359">
        <f>IFERROR(IF(-SUM(AD$21:AD558)+AD$16&lt;0.000001,0,IF($C559&gt;='H-32A-WP06 - Debt Service'!AB$25,'H-32A-WP06 - Debt Service'!AA$28/12,0)),"-")</f>
        <v>0</v>
      </c>
      <c r="AE559" s="359">
        <f>IFERROR(IF(-SUM(AE$21:AE558)+AE$16&lt;0.000001,0,IF($C559&gt;='H-32A-WP06 - Debt Service'!AC$25,'H-32A-WP06 - Debt Service'!AB$28/12,0)),"-")</f>
        <v>0</v>
      </c>
      <c r="AF559" s="359">
        <f>IFERROR(IF(-SUM(AF$21:AF558)+AF$16&lt;0.000001,0,IF($C559&gt;='H-32A-WP06 - Debt Service'!AD$25,'H-32A-WP06 - Debt Service'!AC$28/12,0)),"-")</f>
        <v>0</v>
      </c>
    </row>
    <row r="560" spans="2:32">
      <c r="B560" s="351">
        <f t="shared" si="33"/>
        <v>2063</v>
      </c>
      <c r="C560" s="368">
        <f t="shared" si="35"/>
        <v>59871</v>
      </c>
      <c r="D560" s="368"/>
      <c r="E560" s="359">
        <f>IFERROR(IF(-SUM(E$33:E559)+E$16&lt;0.000001,0,IF($C560&gt;='H-32A-WP06 - Debt Service'!C$25,'H-32A-WP06 - Debt Service'!C$28/12,0)),"-")</f>
        <v>0</v>
      </c>
      <c r="F560" s="359">
        <f>IFERROR(IF(-SUM(F$33:F559)+F$16&lt;0.000001,0,IF($C560&gt;='H-32A-WP06 - Debt Service'!D$25,'H-32A-WP06 - Debt Service'!D$28/12,0)),"-")</f>
        <v>0</v>
      </c>
      <c r="G560" s="359">
        <f>IFERROR(IF(-SUM(G$33:G559)+G$16&lt;0.000001,0,IF($C560&gt;='H-32A-WP06 - Debt Service'!E$25,'H-32A-WP06 - Debt Service'!E$28/12,0)),"-")</f>
        <v>0</v>
      </c>
      <c r="H560" s="359">
        <f>IFERROR(IF(-SUM(H$21:H559)+H$16&lt;0.000001,0,IF($C560&gt;='H-32A-WP06 - Debt Service'!F$25,'H-32A-WP06 - Debt Service'!F$28/12,0)),"-")</f>
        <v>0</v>
      </c>
      <c r="I560" s="359">
        <f>IFERROR(IF(-SUM(I$21:I559)+I$16&lt;0.000001,0,IF($C560&gt;='H-32A-WP06 - Debt Service'!G$25,'H-32A-WP06 - Debt Service'!G$28/12,0)),"-")</f>
        <v>0</v>
      </c>
      <c r="J560" s="359">
        <f>IFERROR(IF(-SUM(J$21:J559)+J$16&lt;0.000001,0,IF($C560&gt;='H-32A-WP06 - Debt Service'!H$25,'H-32A-WP06 - Debt Service'!H$28/12,0)),"-")</f>
        <v>0</v>
      </c>
      <c r="K560" s="359">
        <f>IFERROR(IF(-SUM(K$21:K559)+K$16&lt;0.000001,0,IF($C560&gt;='H-32A-WP06 - Debt Service'!I$25,'H-32A-WP06 - Debt Service'!I$28/12,0)),"-")</f>
        <v>0</v>
      </c>
      <c r="L560" s="359">
        <f>IFERROR(IF(-SUM(L$21:L559)+L$16&lt;0.000001,0,IF($C560&gt;='H-32A-WP06 - Debt Service'!J$25,'H-32A-WP06 - Debt Service'!J$28/12,0)),"-")</f>
        <v>0</v>
      </c>
      <c r="M560" s="359">
        <f>IFERROR(IF(-SUM(M$21:M559)+M$16&lt;0.000001,0,IF($C560&gt;='H-32A-WP06 - Debt Service'!K$25,'H-32A-WP06 - Debt Service'!K$28/12,0)),"-")</f>
        <v>0</v>
      </c>
      <c r="N560" s="359">
        <f>IFERROR(IF(-SUM(N$21:N559)+N$16&lt;0.000001,0,IF($C560&gt;='H-32A-WP06 - Debt Service'!L$25,'H-32A-WP06 - Debt Service'!L$28/12,0)),"-")</f>
        <v>0</v>
      </c>
      <c r="O560" s="359">
        <f>IFERROR(IF(-SUM(O$21:O559)+O$16&lt;0.000001,0,IF($C560&gt;='H-32A-WP06 - Debt Service'!M$25,'H-32A-WP06 - Debt Service'!M$28/12,0)),"-")</f>
        <v>0</v>
      </c>
      <c r="P560" s="359">
        <f>IFERROR(IF(-SUM(P$21:P559)+P$16&lt;0.000001,0,IF($C560&gt;='H-32A-WP06 - Debt Service'!N$25,'H-32A-WP06 - Debt Service'!N$28/12,0)),"-")</f>
        <v>0</v>
      </c>
      <c r="Q560" s="449"/>
      <c r="R560" s="351">
        <f t="shared" si="34"/>
        <v>2063</v>
      </c>
      <c r="S560" s="368">
        <f t="shared" si="36"/>
        <v>59871</v>
      </c>
      <c r="T560" s="368"/>
      <c r="U560" s="359">
        <f>IFERROR(IF(-SUM(U$33:U559)+U$16&lt;0.000001,0,IF($C560&gt;='H-32A-WP06 - Debt Service'!R$25,'H-32A-WP06 - Debt Service'!R$28/12,0)),"-")</f>
        <v>0</v>
      </c>
      <c r="V560" s="359">
        <f>IFERROR(IF(-SUM(V$21:V559)+V$16&lt;0.000001,0,IF($C560&gt;='H-32A-WP06 - Debt Service'!S$25,'H-32A-WP06 - Debt Service'!S$28/12,0)),"-")</f>
        <v>0</v>
      </c>
      <c r="W560" s="359">
        <f>IFERROR(IF(-SUM(W$21:W559)+W$16&lt;0.000001,0,IF($C560&gt;='H-32A-WP06 - Debt Service'!T$25,'H-32A-WP06 - Debt Service'!T$28/12,0)),"-")</f>
        <v>0</v>
      </c>
      <c r="X560" s="359">
        <f>IFERROR(IF(-SUM(X$21:X559)+X$16&lt;0.000001,0,IF($C560&gt;='H-32A-WP06 - Debt Service'!U$25,'H-32A-WP06 - Debt Service'!U$28/12,0)),"-")</f>
        <v>0</v>
      </c>
      <c r="Y560" s="359">
        <f>IFERROR(IF(-SUM(Y$21:Y559)+Y$16&lt;0.000001,0,IF($C560&gt;='H-32A-WP06 - Debt Service'!W$25,'H-32A-WP06 - Debt Service'!V$28/12,0)),"-")</f>
        <v>0</v>
      </c>
      <c r="Z560" s="359">
        <f>IFERROR(IF(-SUM(Z$21:Z559)+Z$16&lt;0.000001,0,IF($C560&gt;='H-32A-WP06 - Debt Service'!W$25,'H-32A-WP06 - Debt Service'!W$28/12,0)),"-")</f>
        <v>0</v>
      </c>
      <c r="AA560" s="359">
        <f>IFERROR(IF(-SUM(AA$21:AA559)+AA$16&lt;0.000001,0,IF($C560&gt;='H-32A-WP06 - Debt Service'!Y$25,'H-32A-WP06 - Debt Service'!X$28/12,0)),"-")</f>
        <v>0</v>
      </c>
      <c r="AB560" s="359">
        <f>IFERROR(IF(-SUM(AB$21:AB559)+AB$16&lt;0.000001,0,IF($C560&gt;='H-32A-WP06 - Debt Service'!Y$25,'H-32A-WP06 - Debt Service'!Y$28/12,0)),"-")</f>
        <v>0</v>
      </c>
      <c r="AC560" s="359">
        <f>IFERROR(IF(-SUM(AC$21:AC559)+AC$16&lt;0.000001,0,IF($C560&gt;='H-32A-WP06 - Debt Service'!Z$25,'H-32A-WP06 - Debt Service'!Z$28/12,0)),"-")</f>
        <v>0</v>
      </c>
      <c r="AD560" s="359">
        <f>IFERROR(IF(-SUM(AD$21:AD559)+AD$16&lt;0.000001,0,IF($C560&gt;='H-32A-WP06 - Debt Service'!AB$25,'H-32A-WP06 - Debt Service'!AA$28/12,0)),"-")</f>
        <v>0</v>
      </c>
      <c r="AE560" s="359">
        <f>IFERROR(IF(-SUM(AE$21:AE559)+AE$16&lt;0.000001,0,IF($C560&gt;='H-32A-WP06 - Debt Service'!AC$25,'H-32A-WP06 - Debt Service'!AB$28/12,0)),"-")</f>
        <v>0</v>
      </c>
      <c r="AF560" s="359">
        <f>IFERROR(IF(-SUM(AF$21:AF559)+AF$16&lt;0.000001,0,IF($C560&gt;='H-32A-WP06 - Debt Service'!AD$25,'H-32A-WP06 - Debt Service'!AC$28/12,0)),"-")</f>
        <v>0</v>
      </c>
    </row>
    <row r="561" spans="2:32">
      <c r="B561" s="351">
        <f t="shared" si="33"/>
        <v>2064</v>
      </c>
      <c r="C561" s="368">
        <f t="shared" si="35"/>
        <v>59902</v>
      </c>
      <c r="D561" s="368"/>
      <c r="E561" s="359">
        <f>IFERROR(IF(-SUM(E$33:E560)+E$16&lt;0.000001,0,IF($C561&gt;='H-32A-WP06 - Debt Service'!C$25,'H-32A-WP06 - Debt Service'!C$28/12,0)),"-")</f>
        <v>0</v>
      </c>
      <c r="F561" s="359">
        <f>IFERROR(IF(-SUM(F$33:F560)+F$16&lt;0.000001,0,IF($C561&gt;='H-32A-WP06 - Debt Service'!D$25,'H-32A-WP06 - Debt Service'!D$28/12,0)),"-")</f>
        <v>0</v>
      </c>
      <c r="G561" s="359">
        <f>IFERROR(IF(-SUM(G$33:G560)+G$16&lt;0.000001,0,IF($C561&gt;='H-32A-WP06 - Debt Service'!E$25,'H-32A-WP06 - Debt Service'!E$28/12,0)),"-")</f>
        <v>0</v>
      </c>
      <c r="H561" s="359">
        <f>IFERROR(IF(-SUM(H$21:H560)+H$16&lt;0.000001,0,IF($C561&gt;='H-32A-WP06 - Debt Service'!F$25,'H-32A-WP06 - Debt Service'!F$28/12,0)),"-")</f>
        <v>0</v>
      </c>
      <c r="I561" s="359">
        <f>IFERROR(IF(-SUM(I$21:I560)+I$16&lt;0.000001,0,IF($C561&gt;='H-32A-WP06 - Debt Service'!G$25,'H-32A-WP06 - Debt Service'!G$28/12,0)),"-")</f>
        <v>0</v>
      </c>
      <c r="J561" s="359">
        <f>IFERROR(IF(-SUM(J$21:J560)+J$16&lt;0.000001,0,IF($C561&gt;='H-32A-WP06 - Debt Service'!H$25,'H-32A-WP06 - Debt Service'!H$28/12,0)),"-")</f>
        <v>0</v>
      </c>
      <c r="K561" s="359">
        <f>IFERROR(IF(-SUM(K$21:K560)+K$16&lt;0.000001,0,IF($C561&gt;='H-32A-WP06 - Debt Service'!I$25,'H-32A-WP06 - Debt Service'!I$28/12,0)),"-")</f>
        <v>0</v>
      </c>
      <c r="L561" s="359">
        <f>IFERROR(IF(-SUM(L$21:L560)+L$16&lt;0.000001,0,IF($C561&gt;='H-32A-WP06 - Debt Service'!J$25,'H-32A-WP06 - Debt Service'!J$28/12,0)),"-")</f>
        <v>0</v>
      </c>
      <c r="M561" s="359">
        <f>IFERROR(IF(-SUM(M$21:M560)+M$16&lt;0.000001,0,IF($C561&gt;='H-32A-WP06 - Debt Service'!K$25,'H-32A-WP06 - Debt Service'!K$28/12,0)),"-")</f>
        <v>0</v>
      </c>
      <c r="N561" s="359">
        <f>IFERROR(IF(-SUM(N$21:N560)+N$16&lt;0.000001,0,IF($C561&gt;='H-32A-WP06 - Debt Service'!L$25,'H-32A-WP06 - Debt Service'!L$28/12,0)),"-")</f>
        <v>0</v>
      </c>
      <c r="O561" s="359">
        <f>IFERROR(IF(-SUM(O$21:O560)+O$16&lt;0.000001,0,IF($C561&gt;='H-32A-WP06 - Debt Service'!M$25,'H-32A-WP06 - Debt Service'!M$28/12,0)),"-")</f>
        <v>0</v>
      </c>
      <c r="P561" s="359">
        <f>IFERROR(IF(-SUM(P$21:P560)+P$16&lt;0.000001,0,IF($C561&gt;='H-32A-WP06 - Debt Service'!N$25,'H-32A-WP06 - Debt Service'!N$28/12,0)),"-")</f>
        <v>0</v>
      </c>
      <c r="Q561" s="449"/>
      <c r="R561" s="351">
        <f t="shared" si="34"/>
        <v>2064</v>
      </c>
      <c r="S561" s="368">
        <f t="shared" si="36"/>
        <v>59902</v>
      </c>
      <c r="T561" s="368"/>
      <c r="U561" s="359">
        <f>IFERROR(IF(-SUM(U$33:U560)+U$16&lt;0.000001,0,IF($C561&gt;='H-32A-WP06 - Debt Service'!R$25,'H-32A-WP06 - Debt Service'!R$28/12,0)),"-")</f>
        <v>0</v>
      </c>
      <c r="V561" s="359">
        <f>IFERROR(IF(-SUM(V$21:V560)+V$16&lt;0.000001,0,IF($C561&gt;='H-32A-WP06 - Debt Service'!S$25,'H-32A-WP06 - Debt Service'!S$28/12,0)),"-")</f>
        <v>0</v>
      </c>
      <c r="W561" s="359">
        <f>IFERROR(IF(-SUM(W$21:W560)+W$16&lt;0.000001,0,IF($C561&gt;='H-32A-WP06 - Debt Service'!T$25,'H-32A-WP06 - Debt Service'!T$28/12,0)),"-")</f>
        <v>0</v>
      </c>
      <c r="X561" s="359">
        <f>IFERROR(IF(-SUM(X$21:X560)+X$16&lt;0.000001,0,IF($C561&gt;='H-32A-WP06 - Debt Service'!U$25,'H-32A-WP06 - Debt Service'!U$28/12,0)),"-")</f>
        <v>0</v>
      </c>
      <c r="Y561" s="359">
        <f>IFERROR(IF(-SUM(Y$21:Y560)+Y$16&lt;0.000001,0,IF($C561&gt;='H-32A-WP06 - Debt Service'!W$25,'H-32A-WP06 - Debt Service'!V$28/12,0)),"-")</f>
        <v>0</v>
      </c>
      <c r="Z561" s="359">
        <f>IFERROR(IF(-SUM(Z$21:Z560)+Z$16&lt;0.000001,0,IF($C561&gt;='H-32A-WP06 - Debt Service'!W$25,'H-32A-WP06 - Debt Service'!W$28/12,0)),"-")</f>
        <v>0</v>
      </c>
      <c r="AA561" s="359">
        <f>IFERROR(IF(-SUM(AA$21:AA560)+AA$16&lt;0.000001,0,IF($C561&gt;='H-32A-WP06 - Debt Service'!Y$25,'H-32A-WP06 - Debt Service'!X$28/12,0)),"-")</f>
        <v>0</v>
      </c>
      <c r="AB561" s="359">
        <f>IFERROR(IF(-SUM(AB$21:AB560)+AB$16&lt;0.000001,0,IF($C561&gt;='H-32A-WP06 - Debt Service'!Y$25,'H-32A-WP06 - Debt Service'!Y$28/12,0)),"-")</f>
        <v>0</v>
      </c>
      <c r="AC561" s="359">
        <f>IFERROR(IF(-SUM(AC$21:AC560)+AC$16&lt;0.000001,0,IF($C561&gt;='H-32A-WP06 - Debt Service'!Z$25,'H-32A-WP06 - Debt Service'!Z$28/12,0)),"-")</f>
        <v>0</v>
      </c>
      <c r="AD561" s="359">
        <f>IFERROR(IF(-SUM(AD$21:AD560)+AD$16&lt;0.000001,0,IF($C561&gt;='H-32A-WP06 - Debt Service'!AB$25,'H-32A-WP06 - Debt Service'!AA$28/12,0)),"-")</f>
        <v>0</v>
      </c>
      <c r="AE561" s="359">
        <f>IFERROR(IF(-SUM(AE$21:AE560)+AE$16&lt;0.000001,0,IF($C561&gt;='H-32A-WP06 - Debt Service'!AC$25,'H-32A-WP06 - Debt Service'!AB$28/12,0)),"-")</f>
        <v>0</v>
      </c>
      <c r="AF561" s="359">
        <f>IFERROR(IF(-SUM(AF$21:AF560)+AF$16&lt;0.000001,0,IF($C561&gt;='H-32A-WP06 - Debt Service'!AD$25,'H-32A-WP06 - Debt Service'!AC$28/12,0)),"-")</f>
        <v>0</v>
      </c>
    </row>
    <row r="562" spans="2:32">
      <c r="B562" s="351">
        <f t="shared" si="33"/>
        <v>2064</v>
      </c>
      <c r="C562" s="368">
        <f t="shared" si="35"/>
        <v>59933</v>
      </c>
      <c r="D562" s="368"/>
      <c r="E562" s="359">
        <f>IFERROR(IF(-SUM(E$33:E561)+E$16&lt;0.000001,0,IF($C562&gt;='H-32A-WP06 - Debt Service'!C$25,'H-32A-WP06 - Debt Service'!C$28/12,0)),"-")</f>
        <v>0</v>
      </c>
      <c r="F562" s="359">
        <f>IFERROR(IF(-SUM(F$33:F561)+F$16&lt;0.000001,0,IF($C562&gt;='H-32A-WP06 - Debt Service'!D$25,'H-32A-WP06 - Debt Service'!D$28/12,0)),"-")</f>
        <v>0</v>
      </c>
      <c r="G562" s="359">
        <f>IFERROR(IF(-SUM(G$33:G561)+G$16&lt;0.000001,0,IF($C562&gt;='H-32A-WP06 - Debt Service'!E$25,'H-32A-WP06 - Debt Service'!E$28/12,0)),"-")</f>
        <v>0</v>
      </c>
      <c r="H562" s="359">
        <f>IFERROR(IF(-SUM(H$21:H561)+H$16&lt;0.000001,0,IF($C562&gt;='H-32A-WP06 - Debt Service'!F$25,'H-32A-WP06 - Debt Service'!F$28/12,0)),"-")</f>
        <v>0</v>
      </c>
      <c r="I562" s="359">
        <f>IFERROR(IF(-SUM(I$21:I561)+I$16&lt;0.000001,0,IF($C562&gt;='H-32A-WP06 - Debt Service'!G$25,'H-32A-WP06 - Debt Service'!G$28/12,0)),"-")</f>
        <v>0</v>
      </c>
      <c r="J562" s="359">
        <f>IFERROR(IF(-SUM(J$21:J561)+J$16&lt;0.000001,0,IF($C562&gt;='H-32A-WP06 - Debt Service'!H$25,'H-32A-WP06 - Debt Service'!H$28/12,0)),"-")</f>
        <v>0</v>
      </c>
      <c r="K562" s="359">
        <f>IFERROR(IF(-SUM(K$21:K561)+K$16&lt;0.000001,0,IF($C562&gt;='H-32A-WP06 - Debt Service'!I$25,'H-32A-WP06 - Debt Service'!I$28/12,0)),"-")</f>
        <v>0</v>
      </c>
      <c r="L562" s="359">
        <f>IFERROR(IF(-SUM(L$21:L561)+L$16&lt;0.000001,0,IF($C562&gt;='H-32A-WP06 - Debt Service'!J$25,'H-32A-WP06 - Debt Service'!J$28/12,0)),"-")</f>
        <v>0</v>
      </c>
      <c r="M562" s="359">
        <f>IFERROR(IF(-SUM(M$21:M561)+M$16&lt;0.000001,0,IF($C562&gt;='H-32A-WP06 - Debt Service'!K$25,'H-32A-WP06 - Debt Service'!K$28/12,0)),"-")</f>
        <v>0</v>
      </c>
      <c r="N562" s="359">
        <f>IFERROR(IF(-SUM(N$21:N561)+N$16&lt;0.000001,0,IF($C562&gt;='H-32A-WP06 - Debt Service'!L$25,'H-32A-WP06 - Debt Service'!L$28/12,0)),"-")</f>
        <v>0</v>
      </c>
      <c r="O562" s="359">
        <f>IFERROR(IF(-SUM(O$21:O561)+O$16&lt;0.000001,0,IF($C562&gt;='H-32A-WP06 - Debt Service'!M$25,'H-32A-WP06 - Debt Service'!M$28/12,0)),"-")</f>
        <v>0</v>
      </c>
      <c r="P562" s="359">
        <f>IFERROR(IF(-SUM(P$21:P561)+P$16&lt;0.000001,0,IF($C562&gt;='H-32A-WP06 - Debt Service'!N$25,'H-32A-WP06 - Debt Service'!N$28/12,0)),"-")</f>
        <v>0</v>
      </c>
      <c r="Q562" s="449"/>
      <c r="R562" s="351">
        <f t="shared" si="34"/>
        <v>2064</v>
      </c>
      <c r="S562" s="368">
        <f t="shared" si="36"/>
        <v>59933</v>
      </c>
      <c r="T562" s="368"/>
      <c r="U562" s="359">
        <f>IFERROR(IF(-SUM(U$33:U561)+U$16&lt;0.000001,0,IF($C562&gt;='H-32A-WP06 - Debt Service'!R$25,'H-32A-WP06 - Debt Service'!R$28/12,0)),"-")</f>
        <v>0</v>
      </c>
      <c r="V562" s="359">
        <f>IFERROR(IF(-SUM(V$21:V561)+V$16&lt;0.000001,0,IF($C562&gt;='H-32A-WP06 - Debt Service'!S$25,'H-32A-WP06 - Debt Service'!S$28/12,0)),"-")</f>
        <v>0</v>
      </c>
      <c r="W562" s="359">
        <f>IFERROR(IF(-SUM(W$21:W561)+W$16&lt;0.000001,0,IF($C562&gt;='H-32A-WP06 - Debt Service'!T$25,'H-32A-WP06 - Debt Service'!T$28/12,0)),"-")</f>
        <v>0</v>
      </c>
      <c r="X562" s="359">
        <f>IFERROR(IF(-SUM(X$21:X561)+X$16&lt;0.000001,0,IF($C562&gt;='H-32A-WP06 - Debt Service'!U$25,'H-32A-WP06 - Debt Service'!U$28/12,0)),"-")</f>
        <v>0</v>
      </c>
      <c r="Y562" s="359">
        <f>IFERROR(IF(-SUM(Y$21:Y561)+Y$16&lt;0.000001,0,IF($C562&gt;='H-32A-WP06 - Debt Service'!W$25,'H-32A-WP06 - Debt Service'!V$28/12,0)),"-")</f>
        <v>0</v>
      </c>
      <c r="Z562" s="359">
        <f>IFERROR(IF(-SUM(Z$21:Z561)+Z$16&lt;0.000001,0,IF($C562&gt;='H-32A-WP06 - Debt Service'!W$25,'H-32A-WP06 - Debt Service'!W$28/12,0)),"-")</f>
        <v>0</v>
      </c>
      <c r="AA562" s="359">
        <f>IFERROR(IF(-SUM(AA$21:AA561)+AA$16&lt;0.000001,0,IF($C562&gt;='H-32A-WP06 - Debt Service'!Y$25,'H-32A-WP06 - Debt Service'!X$28/12,0)),"-")</f>
        <v>0</v>
      </c>
      <c r="AB562" s="359">
        <f>IFERROR(IF(-SUM(AB$21:AB561)+AB$16&lt;0.000001,0,IF($C562&gt;='H-32A-WP06 - Debt Service'!Y$25,'H-32A-WP06 - Debt Service'!Y$28/12,0)),"-")</f>
        <v>0</v>
      </c>
      <c r="AC562" s="359">
        <f>IFERROR(IF(-SUM(AC$21:AC561)+AC$16&lt;0.000001,0,IF($C562&gt;='H-32A-WP06 - Debt Service'!Z$25,'H-32A-WP06 - Debt Service'!Z$28/12,0)),"-")</f>
        <v>0</v>
      </c>
      <c r="AD562" s="359">
        <f>IFERROR(IF(-SUM(AD$21:AD561)+AD$16&lt;0.000001,0,IF($C562&gt;='H-32A-WP06 - Debt Service'!AB$25,'H-32A-WP06 - Debt Service'!AA$28/12,0)),"-")</f>
        <v>0</v>
      </c>
      <c r="AE562" s="359">
        <f>IFERROR(IF(-SUM(AE$21:AE561)+AE$16&lt;0.000001,0,IF($C562&gt;='H-32A-WP06 - Debt Service'!AC$25,'H-32A-WP06 - Debt Service'!AB$28/12,0)),"-")</f>
        <v>0</v>
      </c>
      <c r="AF562" s="359">
        <f>IFERROR(IF(-SUM(AF$21:AF561)+AF$16&lt;0.000001,0,IF($C562&gt;='H-32A-WP06 - Debt Service'!AD$25,'H-32A-WP06 - Debt Service'!AC$28/12,0)),"-")</f>
        <v>0</v>
      </c>
    </row>
    <row r="563" spans="2:32">
      <c r="B563" s="351">
        <f t="shared" si="33"/>
        <v>2064</v>
      </c>
      <c r="C563" s="368">
        <f t="shared" si="35"/>
        <v>59962</v>
      </c>
      <c r="D563" s="368"/>
      <c r="E563" s="359">
        <f>IFERROR(IF(-SUM(E$33:E562)+E$16&lt;0.000001,0,IF($C563&gt;='H-32A-WP06 - Debt Service'!C$25,'H-32A-WP06 - Debt Service'!C$28/12,0)),"-")</f>
        <v>0</v>
      </c>
      <c r="F563" s="359">
        <f>IFERROR(IF(-SUM(F$33:F562)+F$16&lt;0.000001,0,IF($C563&gt;='H-32A-WP06 - Debt Service'!D$25,'H-32A-WP06 - Debt Service'!D$28/12,0)),"-")</f>
        <v>0</v>
      </c>
      <c r="G563" s="359">
        <f>IFERROR(IF(-SUM(G$33:G562)+G$16&lt;0.000001,0,IF($C563&gt;='H-32A-WP06 - Debt Service'!E$25,'H-32A-WP06 - Debt Service'!E$28/12,0)),"-")</f>
        <v>0</v>
      </c>
      <c r="H563" s="359">
        <f>IFERROR(IF(-SUM(H$21:H562)+H$16&lt;0.000001,0,IF($C563&gt;='H-32A-WP06 - Debt Service'!F$25,'H-32A-WP06 - Debt Service'!F$28/12,0)),"-")</f>
        <v>0</v>
      </c>
      <c r="I563" s="359">
        <f>IFERROR(IF(-SUM(I$21:I562)+I$16&lt;0.000001,0,IF($C563&gt;='H-32A-WP06 - Debt Service'!G$25,'H-32A-WP06 - Debt Service'!G$28/12,0)),"-")</f>
        <v>0</v>
      </c>
      <c r="J563" s="359">
        <f>IFERROR(IF(-SUM(J$21:J562)+J$16&lt;0.000001,0,IF($C563&gt;='H-32A-WP06 - Debt Service'!H$25,'H-32A-WP06 - Debt Service'!H$28/12,0)),"-")</f>
        <v>0</v>
      </c>
      <c r="K563" s="359">
        <f>IFERROR(IF(-SUM(K$21:K562)+K$16&lt;0.000001,0,IF($C563&gt;='H-32A-WP06 - Debt Service'!I$25,'H-32A-WP06 - Debt Service'!I$28/12,0)),"-")</f>
        <v>0</v>
      </c>
      <c r="L563" s="359">
        <f>IFERROR(IF(-SUM(L$21:L562)+L$16&lt;0.000001,0,IF($C563&gt;='H-32A-WP06 - Debt Service'!J$25,'H-32A-WP06 - Debt Service'!J$28/12,0)),"-")</f>
        <v>0</v>
      </c>
      <c r="M563" s="359">
        <f>IFERROR(IF(-SUM(M$21:M562)+M$16&lt;0.000001,0,IF($C563&gt;='H-32A-WP06 - Debt Service'!K$25,'H-32A-WP06 - Debt Service'!K$28/12,0)),"-")</f>
        <v>0</v>
      </c>
      <c r="N563" s="359">
        <f>IFERROR(IF(-SUM(N$21:N562)+N$16&lt;0.000001,0,IF($C563&gt;='H-32A-WP06 - Debt Service'!L$25,'H-32A-WP06 - Debt Service'!L$28/12,0)),"-")</f>
        <v>0</v>
      </c>
      <c r="O563" s="359">
        <f>IFERROR(IF(-SUM(O$21:O562)+O$16&lt;0.000001,0,IF($C563&gt;='H-32A-WP06 - Debt Service'!M$25,'H-32A-WP06 - Debt Service'!M$28/12,0)),"-")</f>
        <v>0</v>
      </c>
      <c r="P563" s="359">
        <f>IFERROR(IF(-SUM(P$21:P562)+P$16&lt;0.000001,0,IF($C563&gt;='H-32A-WP06 - Debt Service'!N$25,'H-32A-WP06 - Debt Service'!N$28/12,0)),"-")</f>
        <v>0</v>
      </c>
      <c r="Q563" s="449"/>
      <c r="R563" s="351">
        <f t="shared" si="34"/>
        <v>2064</v>
      </c>
      <c r="S563" s="368">
        <f t="shared" si="36"/>
        <v>59962</v>
      </c>
      <c r="T563" s="368"/>
      <c r="U563" s="359">
        <f>IFERROR(IF(-SUM(U$33:U562)+U$16&lt;0.000001,0,IF($C563&gt;='H-32A-WP06 - Debt Service'!R$25,'H-32A-WP06 - Debt Service'!R$28/12,0)),"-")</f>
        <v>0</v>
      </c>
      <c r="V563" s="359">
        <f>IFERROR(IF(-SUM(V$21:V562)+V$16&lt;0.000001,0,IF($C563&gt;='H-32A-WP06 - Debt Service'!S$25,'H-32A-WP06 - Debt Service'!S$28/12,0)),"-")</f>
        <v>0</v>
      </c>
      <c r="W563" s="359">
        <f>IFERROR(IF(-SUM(W$21:W562)+W$16&lt;0.000001,0,IF($C563&gt;='H-32A-WP06 - Debt Service'!T$25,'H-32A-WP06 - Debt Service'!T$28/12,0)),"-")</f>
        <v>0</v>
      </c>
      <c r="X563" s="359">
        <f>IFERROR(IF(-SUM(X$21:X562)+X$16&lt;0.000001,0,IF($C563&gt;='H-32A-WP06 - Debt Service'!U$25,'H-32A-WP06 - Debt Service'!U$28/12,0)),"-")</f>
        <v>0</v>
      </c>
      <c r="Y563" s="359">
        <f>IFERROR(IF(-SUM(Y$21:Y562)+Y$16&lt;0.000001,0,IF($C563&gt;='H-32A-WP06 - Debt Service'!W$25,'H-32A-WP06 - Debt Service'!V$28/12,0)),"-")</f>
        <v>0</v>
      </c>
      <c r="Z563" s="359">
        <f>IFERROR(IF(-SUM(Z$21:Z562)+Z$16&lt;0.000001,0,IF($C563&gt;='H-32A-WP06 - Debt Service'!W$25,'H-32A-WP06 - Debt Service'!W$28/12,0)),"-")</f>
        <v>0</v>
      </c>
      <c r="AA563" s="359">
        <f>IFERROR(IF(-SUM(AA$21:AA562)+AA$16&lt;0.000001,0,IF($C563&gt;='H-32A-WP06 - Debt Service'!Y$25,'H-32A-WP06 - Debt Service'!X$28/12,0)),"-")</f>
        <v>0</v>
      </c>
      <c r="AB563" s="359">
        <f>IFERROR(IF(-SUM(AB$21:AB562)+AB$16&lt;0.000001,0,IF($C563&gt;='H-32A-WP06 - Debt Service'!Y$25,'H-32A-WP06 - Debt Service'!Y$28/12,0)),"-")</f>
        <v>0</v>
      </c>
      <c r="AC563" s="359">
        <f>IFERROR(IF(-SUM(AC$21:AC562)+AC$16&lt;0.000001,0,IF($C563&gt;='H-32A-WP06 - Debt Service'!Z$25,'H-32A-WP06 - Debt Service'!Z$28/12,0)),"-")</f>
        <v>0</v>
      </c>
      <c r="AD563" s="359">
        <f>IFERROR(IF(-SUM(AD$21:AD562)+AD$16&lt;0.000001,0,IF($C563&gt;='H-32A-WP06 - Debt Service'!AB$25,'H-32A-WP06 - Debt Service'!AA$28/12,0)),"-")</f>
        <v>0</v>
      </c>
      <c r="AE563" s="359">
        <f>IFERROR(IF(-SUM(AE$21:AE562)+AE$16&lt;0.000001,0,IF($C563&gt;='H-32A-WP06 - Debt Service'!AC$25,'H-32A-WP06 - Debt Service'!AB$28/12,0)),"-")</f>
        <v>0</v>
      </c>
      <c r="AF563" s="359">
        <f>IFERROR(IF(-SUM(AF$21:AF562)+AF$16&lt;0.000001,0,IF($C563&gt;='H-32A-WP06 - Debt Service'!AD$25,'H-32A-WP06 - Debt Service'!AC$28/12,0)),"-")</f>
        <v>0</v>
      </c>
    </row>
    <row r="564" spans="2:32">
      <c r="B564" s="351">
        <f t="shared" si="33"/>
        <v>2064</v>
      </c>
      <c r="C564" s="368">
        <f t="shared" si="35"/>
        <v>59993</v>
      </c>
      <c r="D564" s="368"/>
      <c r="E564" s="359">
        <f>IFERROR(IF(-SUM(E$33:E563)+E$16&lt;0.000001,0,IF($C564&gt;='H-32A-WP06 - Debt Service'!C$25,'H-32A-WP06 - Debt Service'!C$28/12,0)),"-")</f>
        <v>0</v>
      </c>
      <c r="F564" s="359">
        <f>IFERROR(IF(-SUM(F$33:F563)+F$16&lt;0.000001,0,IF($C564&gt;='H-32A-WP06 - Debt Service'!D$25,'H-32A-WP06 - Debt Service'!D$28/12,0)),"-")</f>
        <v>0</v>
      </c>
      <c r="G564" s="359">
        <f>IFERROR(IF(-SUM(G$33:G563)+G$16&lt;0.000001,0,IF($C564&gt;='H-32A-WP06 - Debt Service'!E$25,'H-32A-WP06 - Debt Service'!E$28/12,0)),"-")</f>
        <v>0</v>
      </c>
      <c r="H564" s="359">
        <f>IFERROR(IF(-SUM(H$21:H563)+H$16&lt;0.000001,0,IF($C564&gt;='H-32A-WP06 - Debt Service'!F$25,'H-32A-WP06 - Debt Service'!F$28/12,0)),"-")</f>
        <v>0</v>
      </c>
      <c r="I564" s="359">
        <f>IFERROR(IF(-SUM(I$21:I563)+I$16&lt;0.000001,0,IF($C564&gt;='H-32A-WP06 - Debt Service'!G$25,'H-32A-WP06 - Debt Service'!G$28/12,0)),"-")</f>
        <v>0</v>
      </c>
      <c r="J564" s="359">
        <f>IFERROR(IF(-SUM(J$21:J563)+J$16&lt;0.000001,0,IF($C564&gt;='H-32A-WP06 - Debt Service'!H$25,'H-32A-WP06 - Debt Service'!H$28/12,0)),"-")</f>
        <v>0</v>
      </c>
      <c r="K564" s="359">
        <f>IFERROR(IF(-SUM(K$21:K563)+K$16&lt;0.000001,0,IF($C564&gt;='H-32A-WP06 - Debt Service'!I$25,'H-32A-WP06 - Debt Service'!I$28/12,0)),"-")</f>
        <v>0</v>
      </c>
      <c r="L564" s="359">
        <f>IFERROR(IF(-SUM(L$21:L563)+L$16&lt;0.000001,0,IF($C564&gt;='H-32A-WP06 - Debt Service'!J$25,'H-32A-WP06 - Debt Service'!J$28/12,0)),"-")</f>
        <v>0</v>
      </c>
      <c r="M564" s="359">
        <f>IFERROR(IF(-SUM(M$21:M563)+M$16&lt;0.000001,0,IF($C564&gt;='H-32A-WP06 - Debt Service'!K$25,'H-32A-WP06 - Debt Service'!K$28/12,0)),"-")</f>
        <v>0</v>
      </c>
      <c r="N564" s="359">
        <f>IFERROR(IF(-SUM(N$21:N563)+N$16&lt;0.000001,0,IF($C564&gt;='H-32A-WP06 - Debt Service'!L$25,'H-32A-WP06 - Debt Service'!L$28/12,0)),"-")</f>
        <v>0</v>
      </c>
      <c r="O564" s="359">
        <f>IFERROR(IF(-SUM(O$21:O563)+O$16&lt;0.000001,0,IF($C564&gt;='H-32A-WP06 - Debt Service'!M$25,'H-32A-WP06 - Debt Service'!M$28/12,0)),"-")</f>
        <v>0</v>
      </c>
      <c r="P564" s="359">
        <f>IFERROR(IF(-SUM(P$21:P563)+P$16&lt;0.000001,0,IF($C564&gt;='H-32A-WP06 - Debt Service'!N$25,'H-32A-WP06 - Debt Service'!N$28/12,0)),"-")</f>
        <v>0</v>
      </c>
      <c r="Q564" s="449"/>
      <c r="R564" s="351">
        <f t="shared" si="34"/>
        <v>2064</v>
      </c>
      <c r="S564" s="368">
        <f t="shared" si="36"/>
        <v>59993</v>
      </c>
      <c r="T564" s="368"/>
      <c r="U564" s="359">
        <f>IFERROR(IF(-SUM(U$33:U563)+U$16&lt;0.000001,0,IF($C564&gt;='H-32A-WP06 - Debt Service'!R$25,'H-32A-WP06 - Debt Service'!R$28/12,0)),"-")</f>
        <v>0</v>
      </c>
      <c r="V564" s="359">
        <f>IFERROR(IF(-SUM(V$21:V563)+V$16&lt;0.000001,0,IF($C564&gt;='H-32A-WP06 - Debt Service'!S$25,'H-32A-WP06 - Debt Service'!S$28/12,0)),"-")</f>
        <v>0</v>
      </c>
      <c r="W564" s="359">
        <f>IFERROR(IF(-SUM(W$21:W563)+W$16&lt;0.000001,0,IF($C564&gt;='H-32A-WP06 - Debt Service'!T$25,'H-32A-WP06 - Debt Service'!T$28/12,0)),"-")</f>
        <v>0</v>
      </c>
      <c r="X564" s="359">
        <f>IFERROR(IF(-SUM(X$21:X563)+X$16&lt;0.000001,0,IF($C564&gt;='H-32A-WP06 - Debt Service'!U$25,'H-32A-WP06 - Debt Service'!U$28/12,0)),"-")</f>
        <v>0</v>
      </c>
      <c r="Y564" s="359">
        <f>IFERROR(IF(-SUM(Y$21:Y563)+Y$16&lt;0.000001,0,IF($C564&gt;='H-32A-WP06 - Debt Service'!W$25,'H-32A-WP06 - Debt Service'!V$28/12,0)),"-")</f>
        <v>0</v>
      </c>
      <c r="Z564" s="359">
        <f>IFERROR(IF(-SUM(Z$21:Z563)+Z$16&lt;0.000001,0,IF($C564&gt;='H-32A-WP06 - Debt Service'!W$25,'H-32A-WP06 - Debt Service'!W$28/12,0)),"-")</f>
        <v>0</v>
      </c>
      <c r="AA564" s="359">
        <f>IFERROR(IF(-SUM(AA$21:AA563)+AA$16&lt;0.000001,0,IF($C564&gt;='H-32A-WP06 - Debt Service'!Y$25,'H-32A-WP06 - Debt Service'!X$28/12,0)),"-")</f>
        <v>0</v>
      </c>
      <c r="AB564" s="359">
        <f>IFERROR(IF(-SUM(AB$21:AB563)+AB$16&lt;0.000001,0,IF($C564&gt;='H-32A-WP06 - Debt Service'!Y$25,'H-32A-WP06 - Debt Service'!Y$28/12,0)),"-")</f>
        <v>0</v>
      </c>
      <c r="AC564" s="359">
        <f>IFERROR(IF(-SUM(AC$21:AC563)+AC$16&lt;0.000001,0,IF($C564&gt;='H-32A-WP06 - Debt Service'!Z$25,'H-32A-WP06 - Debt Service'!Z$28/12,0)),"-")</f>
        <v>0</v>
      </c>
      <c r="AD564" s="359">
        <f>IFERROR(IF(-SUM(AD$21:AD563)+AD$16&lt;0.000001,0,IF($C564&gt;='H-32A-WP06 - Debt Service'!AB$25,'H-32A-WP06 - Debt Service'!AA$28/12,0)),"-")</f>
        <v>0</v>
      </c>
      <c r="AE564" s="359">
        <f>IFERROR(IF(-SUM(AE$21:AE563)+AE$16&lt;0.000001,0,IF($C564&gt;='H-32A-WP06 - Debt Service'!AC$25,'H-32A-WP06 - Debt Service'!AB$28/12,0)),"-")</f>
        <v>0</v>
      </c>
      <c r="AF564" s="359">
        <f>IFERROR(IF(-SUM(AF$21:AF563)+AF$16&lt;0.000001,0,IF($C564&gt;='H-32A-WP06 - Debt Service'!AD$25,'H-32A-WP06 - Debt Service'!AC$28/12,0)),"-")</f>
        <v>0</v>
      </c>
    </row>
    <row r="565" spans="2:32">
      <c r="B565" s="351">
        <f t="shared" si="33"/>
        <v>2064</v>
      </c>
      <c r="C565" s="368">
        <f t="shared" si="35"/>
        <v>60023</v>
      </c>
      <c r="D565" s="368"/>
      <c r="E565" s="359">
        <f>IFERROR(IF(-SUM(E$33:E564)+E$16&lt;0.000001,0,IF($C565&gt;='H-32A-WP06 - Debt Service'!C$25,'H-32A-WP06 - Debt Service'!C$28/12,0)),"-")</f>
        <v>0</v>
      </c>
      <c r="F565" s="359">
        <f>IFERROR(IF(-SUM(F$33:F564)+F$16&lt;0.000001,0,IF($C565&gt;='H-32A-WP06 - Debt Service'!D$25,'H-32A-WP06 - Debt Service'!D$28/12,0)),"-")</f>
        <v>0</v>
      </c>
      <c r="G565" s="359">
        <f>IFERROR(IF(-SUM(G$33:G564)+G$16&lt;0.000001,0,IF($C565&gt;='H-32A-WP06 - Debt Service'!E$25,'H-32A-WP06 - Debt Service'!E$28/12,0)),"-")</f>
        <v>0</v>
      </c>
      <c r="H565" s="359">
        <f>IFERROR(IF(-SUM(H$21:H564)+H$16&lt;0.000001,0,IF($C565&gt;='H-32A-WP06 - Debt Service'!F$25,'H-32A-WP06 - Debt Service'!F$28/12,0)),"-")</f>
        <v>0</v>
      </c>
      <c r="I565" s="359">
        <f>IFERROR(IF(-SUM(I$21:I564)+I$16&lt;0.000001,0,IF($C565&gt;='H-32A-WP06 - Debt Service'!G$25,'H-32A-WP06 - Debt Service'!G$28/12,0)),"-")</f>
        <v>0</v>
      </c>
      <c r="J565" s="359">
        <f>IFERROR(IF(-SUM(J$21:J564)+J$16&lt;0.000001,0,IF($C565&gt;='H-32A-WP06 - Debt Service'!H$25,'H-32A-WP06 - Debt Service'!H$28/12,0)),"-")</f>
        <v>0</v>
      </c>
      <c r="K565" s="359">
        <f>IFERROR(IF(-SUM(K$21:K564)+K$16&lt;0.000001,0,IF($C565&gt;='H-32A-WP06 - Debt Service'!I$25,'H-32A-WP06 - Debt Service'!I$28/12,0)),"-")</f>
        <v>0</v>
      </c>
      <c r="L565" s="359">
        <f>IFERROR(IF(-SUM(L$21:L564)+L$16&lt;0.000001,0,IF($C565&gt;='H-32A-WP06 - Debt Service'!J$25,'H-32A-WP06 - Debt Service'!J$28/12,0)),"-")</f>
        <v>0</v>
      </c>
      <c r="M565" s="359">
        <f>IFERROR(IF(-SUM(M$21:M564)+M$16&lt;0.000001,0,IF($C565&gt;='H-32A-WP06 - Debt Service'!K$25,'H-32A-WP06 - Debt Service'!K$28/12,0)),"-")</f>
        <v>0</v>
      </c>
      <c r="N565" s="359">
        <f>IFERROR(IF(-SUM(N$21:N564)+N$16&lt;0.000001,0,IF($C565&gt;='H-32A-WP06 - Debt Service'!L$25,'H-32A-WP06 - Debt Service'!L$28/12,0)),"-")</f>
        <v>0</v>
      </c>
      <c r="O565" s="359">
        <f>IFERROR(IF(-SUM(O$21:O564)+O$16&lt;0.000001,0,IF($C565&gt;='H-32A-WP06 - Debt Service'!M$25,'H-32A-WP06 - Debt Service'!M$28/12,0)),"-")</f>
        <v>0</v>
      </c>
      <c r="P565" s="359">
        <f>IFERROR(IF(-SUM(P$21:P564)+P$16&lt;0.000001,0,IF($C565&gt;='H-32A-WP06 - Debt Service'!N$25,'H-32A-WP06 - Debt Service'!N$28/12,0)),"-")</f>
        <v>0</v>
      </c>
      <c r="Q565" s="449"/>
      <c r="R565" s="351">
        <f t="shared" si="34"/>
        <v>2064</v>
      </c>
      <c r="S565" s="368">
        <f t="shared" si="36"/>
        <v>60023</v>
      </c>
      <c r="T565" s="368"/>
      <c r="U565" s="359">
        <f>IFERROR(IF(-SUM(U$33:U564)+U$16&lt;0.000001,0,IF($C565&gt;='H-32A-WP06 - Debt Service'!R$25,'H-32A-WP06 - Debt Service'!R$28/12,0)),"-")</f>
        <v>0</v>
      </c>
      <c r="V565" s="359">
        <f>IFERROR(IF(-SUM(V$21:V564)+V$16&lt;0.000001,0,IF($C565&gt;='H-32A-WP06 - Debt Service'!S$25,'H-32A-WP06 - Debt Service'!S$28/12,0)),"-")</f>
        <v>0</v>
      </c>
      <c r="W565" s="359">
        <f>IFERROR(IF(-SUM(W$21:W564)+W$16&lt;0.000001,0,IF($C565&gt;='H-32A-WP06 - Debt Service'!T$25,'H-32A-WP06 - Debt Service'!T$28/12,0)),"-")</f>
        <v>0</v>
      </c>
      <c r="X565" s="359">
        <f>IFERROR(IF(-SUM(X$21:X564)+X$16&lt;0.000001,0,IF($C565&gt;='H-32A-WP06 - Debt Service'!U$25,'H-32A-WP06 - Debt Service'!U$28/12,0)),"-")</f>
        <v>0</v>
      </c>
      <c r="Y565" s="359">
        <f>IFERROR(IF(-SUM(Y$21:Y564)+Y$16&lt;0.000001,0,IF($C565&gt;='H-32A-WP06 - Debt Service'!W$25,'H-32A-WP06 - Debt Service'!V$28/12,0)),"-")</f>
        <v>0</v>
      </c>
      <c r="Z565" s="359">
        <f>IFERROR(IF(-SUM(Z$21:Z564)+Z$16&lt;0.000001,0,IF($C565&gt;='H-32A-WP06 - Debt Service'!W$25,'H-32A-WP06 - Debt Service'!W$28/12,0)),"-")</f>
        <v>0</v>
      </c>
      <c r="AA565" s="359">
        <f>IFERROR(IF(-SUM(AA$21:AA564)+AA$16&lt;0.000001,0,IF($C565&gt;='H-32A-WP06 - Debt Service'!Y$25,'H-32A-WP06 - Debt Service'!X$28/12,0)),"-")</f>
        <v>0</v>
      </c>
      <c r="AB565" s="359">
        <f>IFERROR(IF(-SUM(AB$21:AB564)+AB$16&lt;0.000001,0,IF($C565&gt;='H-32A-WP06 - Debt Service'!Y$25,'H-32A-WP06 - Debt Service'!Y$28/12,0)),"-")</f>
        <v>0</v>
      </c>
      <c r="AC565" s="359">
        <f>IFERROR(IF(-SUM(AC$21:AC564)+AC$16&lt;0.000001,0,IF($C565&gt;='H-32A-WP06 - Debt Service'!Z$25,'H-32A-WP06 - Debt Service'!Z$28/12,0)),"-")</f>
        <v>0</v>
      </c>
      <c r="AD565" s="359">
        <f>IFERROR(IF(-SUM(AD$21:AD564)+AD$16&lt;0.000001,0,IF($C565&gt;='H-32A-WP06 - Debt Service'!AB$25,'H-32A-WP06 - Debt Service'!AA$28/12,0)),"-")</f>
        <v>0</v>
      </c>
      <c r="AE565" s="359">
        <f>IFERROR(IF(-SUM(AE$21:AE564)+AE$16&lt;0.000001,0,IF($C565&gt;='H-32A-WP06 - Debt Service'!AC$25,'H-32A-WP06 - Debt Service'!AB$28/12,0)),"-")</f>
        <v>0</v>
      </c>
      <c r="AF565" s="359">
        <f>IFERROR(IF(-SUM(AF$21:AF564)+AF$16&lt;0.000001,0,IF($C565&gt;='H-32A-WP06 - Debt Service'!AD$25,'H-32A-WP06 - Debt Service'!AC$28/12,0)),"-")</f>
        <v>0</v>
      </c>
    </row>
    <row r="566" spans="2:32">
      <c r="B566" s="351">
        <f t="shared" si="33"/>
        <v>2064</v>
      </c>
      <c r="C566" s="368">
        <f t="shared" si="35"/>
        <v>60054</v>
      </c>
      <c r="D566" s="368"/>
      <c r="E566" s="359">
        <f>IFERROR(IF(-SUM(E$33:E565)+E$16&lt;0.000001,0,IF($C566&gt;='H-32A-WP06 - Debt Service'!C$25,'H-32A-WP06 - Debt Service'!C$28/12,0)),"-")</f>
        <v>0</v>
      </c>
      <c r="F566" s="359">
        <f>IFERROR(IF(-SUM(F$33:F565)+F$16&lt;0.000001,0,IF($C566&gt;='H-32A-WP06 - Debt Service'!D$25,'H-32A-WP06 - Debt Service'!D$28/12,0)),"-")</f>
        <v>0</v>
      </c>
      <c r="G566" s="359">
        <f>IFERROR(IF(-SUM(G$33:G565)+G$16&lt;0.000001,0,IF($C566&gt;='H-32A-WP06 - Debt Service'!E$25,'H-32A-WP06 - Debt Service'!E$28/12,0)),"-")</f>
        <v>0</v>
      </c>
      <c r="H566" s="359">
        <f>IFERROR(IF(-SUM(H$21:H565)+H$16&lt;0.000001,0,IF($C566&gt;='H-32A-WP06 - Debt Service'!F$25,'H-32A-WP06 - Debt Service'!F$28/12,0)),"-")</f>
        <v>0</v>
      </c>
      <c r="I566" s="359">
        <f>IFERROR(IF(-SUM(I$21:I565)+I$16&lt;0.000001,0,IF($C566&gt;='H-32A-WP06 - Debt Service'!G$25,'H-32A-WP06 - Debt Service'!G$28/12,0)),"-")</f>
        <v>0</v>
      </c>
      <c r="J566" s="359">
        <f>IFERROR(IF(-SUM(J$21:J565)+J$16&lt;0.000001,0,IF($C566&gt;='H-32A-WP06 - Debt Service'!H$25,'H-32A-WP06 - Debt Service'!H$28/12,0)),"-")</f>
        <v>0</v>
      </c>
      <c r="K566" s="359">
        <f>IFERROR(IF(-SUM(K$21:K565)+K$16&lt;0.000001,0,IF($C566&gt;='H-32A-WP06 - Debt Service'!I$25,'H-32A-WP06 - Debt Service'!I$28/12,0)),"-")</f>
        <v>0</v>
      </c>
      <c r="L566" s="359">
        <f>IFERROR(IF(-SUM(L$21:L565)+L$16&lt;0.000001,0,IF($C566&gt;='H-32A-WP06 - Debt Service'!J$25,'H-32A-WP06 - Debt Service'!J$28/12,0)),"-")</f>
        <v>0</v>
      </c>
      <c r="M566" s="359">
        <f>IFERROR(IF(-SUM(M$21:M565)+M$16&lt;0.000001,0,IF($C566&gt;='H-32A-WP06 - Debt Service'!K$25,'H-32A-WP06 - Debt Service'!K$28/12,0)),"-")</f>
        <v>0</v>
      </c>
      <c r="N566" s="359">
        <f>IFERROR(IF(-SUM(N$21:N565)+N$16&lt;0.000001,0,IF($C566&gt;='H-32A-WP06 - Debt Service'!L$25,'H-32A-WP06 - Debt Service'!L$28/12,0)),"-")</f>
        <v>0</v>
      </c>
      <c r="O566" s="359">
        <f>IFERROR(IF(-SUM(O$21:O565)+O$16&lt;0.000001,0,IF($C566&gt;='H-32A-WP06 - Debt Service'!M$25,'H-32A-WP06 - Debt Service'!M$28/12,0)),"-")</f>
        <v>0</v>
      </c>
      <c r="P566" s="359">
        <f>IFERROR(IF(-SUM(P$21:P565)+P$16&lt;0.000001,0,IF($C566&gt;='H-32A-WP06 - Debt Service'!N$25,'H-32A-WP06 - Debt Service'!N$28/12,0)),"-")</f>
        <v>0</v>
      </c>
      <c r="Q566" s="449"/>
      <c r="R566" s="351">
        <f t="shared" si="34"/>
        <v>2064</v>
      </c>
      <c r="S566" s="368">
        <f t="shared" si="36"/>
        <v>60054</v>
      </c>
      <c r="T566" s="368"/>
      <c r="U566" s="359">
        <f>IFERROR(IF(-SUM(U$33:U565)+U$16&lt;0.000001,0,IF($C566&gt;='H-32A-WP06 - Debt Service'!R$25,'H-32A-WP06 - Debt Service'!R$28/12,0)),"-")</f>
        <v>0</v>
      </c>
      <c r="V566" s="359">
        <f>IFERROR(IF(-SUM(V$21:V565)+V$16&lt;0.000001,0,IF($C566&gt;='H-32A-WP06 - Debt Service'!S$25,'H-32A-WP06 - Debt Service'!S$28/12,0)),"-")</f>
        <v>0</v>
      </c>
      <c r="W566" s="359">
        <f>IFERROR(IF(-SUM(W$21:W565)+W$16&lt;0.000001,0,IF($C566&gt;='H-32A-WP06 - Debt Service'!T$25,'H-32A-WP06 - Debt Service'!T$28/12,0)),"-")</f>
        <v>0</v>
      </c>
      <c r="X566" s="359">
        <f>IFERROR(IF(-SUM(X$21:X565)+X$16&lt;0.000001,0,IF($C566&gt;='H-32A-WP06 - Debt Service'!U$25,'H-32A-WP06 - Debt Service'!U$28/12,0)),"-")</f>
        <v>0</v>
      </c>
      <c r="Y566" s="359">
        <f>IFERROR(IF(-SUM(Y$21:Y565)+Y$16&lt;0.000001,0,IF($C566&gt;='H-32A-WP06 - Debt Service'!W$25,'H-32A-WP06 - Debt Service'!V$28/12,0)),"-")</f>
        <v>0</v>
      </c>
      <c r="Z566" s="359">
        <f>IFERROR(IF(-SUM(Z$21:Z565)+Z$16&lt;0.000001,0,IF($C566&gt;='H-32A-WP06 - Debt Service'!W$25,'H-32A-WP06 - Debt Service'!W$28/12,0)),"-")</f>
        <v>0</v>
      </c>
      <c r="AA566" s="359">
        <f>IFERROR(IF(-SUM(AA$21:AA565)+AA$16&lt;0.000001,0,IF($C566&gt;='H-32A-WP06 - Debt Service'!Y$25,'H-32A-WP06 - Debt Service'!X$28/12,0)),"-")</f>
        <v>0</v>
      </c>
      <c r="AB566" s="359">
        <f>IFERROR(IF(-SUM(AB$21:AB565)+AB$16&lt;0.000001,0,IF($C566&gt;='H-32A-WP06 - Debt Service'!Y$25,'H-32A-WP06 - Debt Service'!Y$28/12,0)),"-")</f>
        <v>0</v>
      </c>
      <c r="AC566" s="359">
        <f>IFERROR(IF(-SUM(AC$21:AC565)+AC$16&lt;0.000001,0,IF($C566&gt;='H-32A-WP06 - Debt Service'!Z$25,'H-32A-WP06 - Debt Service'!Z$28/12,0)),"-")</f>
        <v>0</v>
      </c>
      <c r="AD566" s="359">
        <f>IFERROR(IF(-SUM(AD$21:AD565)+AD$16&lt;0.000001,0,IF($C566&gt;='H-32A-WP06 - Debt Service'!AB$25,'H-32A-WP06 - Debt Service'!AA$28/12,0)),"-")</f>
        <v>0</v>
      </c>
      <c r="AE566" s="359">
        <f>IFERROR(IF(-SUM(AE$21:AE565)+AE$16&lt;0.000001,0,IF($C566&gt;='H-32A-WP06 - Debt Service'!AC$25,'H-32A-WP06 - Debt Service'!AB$28/12,0)),"-")</f>
        <v>0</v>
      </c>
      <c r="AF566" s="359">
        <f>IFERROR(IF(-SUM(AF$21:AF565)+AF$16&lt;0.000001,0,IF($C566&gt;='H-32A-WP06 - Debt Service'!AD$25,'H-32A-WP06 - Debt Service'!AC$28/12,0)),"-")</f>
        <v>0</v>
      </c>
    </row>
    <row r="567" spans="2:32">
      <c r="B567" s="351">
        <f t="shared" si="33"/>
        <v>2064</v>
      </c>
      <c r="C567" s="368">
        <f t="shared" si="35"/>
        <v>60084</v>
      </c>
      <c r="D567" s="368"/>
      <c r="E567" s="359">
        <f>IFERROR(IF(-SUM(E$33:E566)+E$16&lt;0.000001,0,IF($C567&gt;='H-32A-WP06 - Debt Service'!C$25,'H-32A-WP06 - Debt Service'!C$28/12,0)),"-")</f>
        <v>0</v>
      </c>
      <c r="F567" s="359">
        <f>IFERROR(IF(-SUM(F$33:F566)+F$16&lt;0.000001,0,IF($C567&gt;='H-32A-WP06 - Debt Service'!D$25,'H-32A-WP06 - Debt Service'!D$28/12,0)),"-")</f>
        <v>0</v>
      </c>
      <c r="G567" s="359">
        <f>IFERROR(IF(-SUM(G$33:G566)+G$16&lt;0.000001,0,IF($C567&gt;='H-32A-WP06 - Debt Service'!E$25,'H-32A-WP06 - Debt Service'!E$28/12,0)),"-")</f>
        <v>0</v>
      </c>
      <c r="H567" s="359">
        <f>IFERROR(IF(-SUM(H$21:H566)+H$16&lt;0.000001,0,IF($C567&gt;='H-32A-WP06 - Debt Service'!F$25,'H-32A-WP06 - Debt Service'!F$28/12,0)),"-")</f>
        <v>0</v>
      </c>
      <c r="I567" s="359">
        <f>IFERROR(IF(-SUM(I$21:I566)+I$16&lt;0.000001,0,IF($C567&gt;='H-32A-WP06 - Debt Service'!G$25,'H-32A-WP06 - Debt Service'!G$28/12,0)),"-")</f>
        <v>0</v>
      </c>
      <c r="J567" s="359">
        <f>IFERROR(IF(-SUM(J$21:J566)+J$16&lt;0.000001,0,IF($C567&gt;='H-32A-WP06 - Debt Service'!H$25,'H-32A-WP06 - Debt Service'!H$28/12,0)),"-")</f>
        <v>0</v>
      </c>
      <c r="K567" s="359">
        <f>IFERROR(IF(-SUM(K$21:K566)+K$16&lt;0.000001,0,IF($C567&gt;='H-32A-WP06 - Debt Service'!I$25,'H-32A-WP06 - Debt Service'!I$28/12,0)),"-")</f>
        <v>0</v>
      </c>
      <c r="L567" s="359">
        <f>IFERROR(IF(-SUM(L$21:L566)+L$16&lt;0.000001,0,IF($C567&gt;='H-32A-WP06 - Debt Service'!J$25,'H-32A-WP06 - Debt Service'!J$28/12,0)),"-")</f>
        <v>0</v>
      </c>
      <c r="M567" s="359">
        <f>IFERROR(IF(-SUM(M$21:M566)+M$16&lt;0.000001,0,IF($C567&gt;='H-32A-WP06 - Debt Service'!K$25,'H-32A-WP06 - Debt Service'!K$28/12,0)),"-")</f>
        <v>0</v>
      </c>
      <c r="N567" s="359">
        <f>IFERROR(IF(-SUM(N$21:N566)+N$16&lt;0.000001,0,IF($C567&gt;='H-32A-WP06 - Debt Service'!L$25,'H-32A-WP06 - Debt Service'!L$28/12,0)),"-")</f>
        <v>0</v>
      </c>
      <c r="O567" s="359">
        <f>IFERROR(IF(-SUM(O$21:O566)+O$16&lt;0.000001,0,IF($C567&gt;='H-32A-WP06 - Debt Service'!M$25,'H-32A-WP06 - Debt Service'!M$28/12,0)),"-")</f>
        <v>0</v>
      </c>
      <c r="P567" s="359">
        <f>IFERROR(IF(-SUM(P$21:P566)+P$16&lt;0.000001,0,IF($C567&gt;='H-32A-WP06 - Debt Service'!N$25,'H-32A-WP06 - Debt Service'!N$28/12,0)),"-")</f>
        <v>0</v>
      </c>
      <c r="Q567" s="449"/>
      <c r="R567" s="351">
        <f t="shared" si="34"/>
        <v>2064</v>
      </c>
      <c r="S567" s="368">
        <f t="shared" si="36"/>
        <v>60084</v>
      </c>
      <c r="T567" s="368"/>
      <c r="U567" s="359">
        <f>IFERROR(IF(-SUM(U$33:U566)+U$16&lt;0.000001,0,IF($C567&gt;='H-32A-WP06 - Debt Service'!R$25,'H-32A-WP06 - Debt Service'!R$28/12,0)),"-")</f>
        <v>0</v>
      </c>
      <c r="V567" s="359">
        <f>IFERROR(IF(-SUM(V$21:V566)+V$16&lt;0.000001,0,IF($C567&gt;='H-32A-WP06 - Debt Service'!S$25,'H-32A-WP06 - Debt Service'!S$28/12,0)),"-")</f>
        <v>0</v>
      </c>
      <c r="W567" s="359">
        <f>IFERROR(IF(-SUM(W$21:W566)+W$16&lt;0.000001,0,IF($C567&gt;='H-32A-WP06 - Debt Service'!T$25,'H-32A-WP06 - Debt Service'!T$28/12,0)),"-")</f>
        <v>0</v>
      </c>
      <c r="X567" s="359">
        <f>IFERROR(IF(-SUM(X$21:X566)+X$16&lt;0.000001,0,IF($C567&gt;='H-32A-WP06 - Debt Service'!U$25,'H-32A-WP06 - Debt Service'!U$28/12,0)),"-")</f>
        <v>0</v>
      </c>
      <c r="Y567" s="359">
        <f>IFERROR(IF(-SUM(Y$21:Y566)+Y$16&lt;0.000001,0,IF($C567&gt;='H-32A-WP06 - Debt Service'!W$25,'H-32A-WP06 - Debt Service'!V$28/12,0)),"-")</f>
        <v>0</v>
      </c>
      <c r="Z567" s="359">
        <f>IFERROR(IF(-SUM(Z$21:Z566)+Z$16&lt;0.000001,0,IF($C567&gt;='H-32A-WP06 - Debt Service'!W$25,'H-32A-WP06 - Debt Service'!W$28/12,0)),"-")</f>
        <v>0</v>
      </c>
      <c r="AA567" s="359">
        <f>IFERROR(IF(-SUM(AA$21:AA566)+AA$16&lt;0.000001,0,IF($C567&gt;='H-32A-WP06 - Debt Service'!Y$25,'H-32A-WP06 - Debt Service'!X$28/12,0)),"-")</f>
        <v>0</v>
      </c>
      <c r="AB567" s="359">
        <f>IFERROR(IF(-SUM(AB$21:AB566)+AB$16&lt;0.000001,0,IF($C567&gt;='H-32A-WP06 - Debt Service'!Y$25,'H-32A-WP06 - Debt Service'!Y$28/12,0)),"-")</f>
        <v>0</v>
      </c>
      <c r="AC567" s="359">
        <f>IFERROR(IF(-SUM(AC$21:AC566)+AC$16&lt;0.000001,0,IF($C567&gt;='H-32A-WP06 - Debt Service'!Z$25,'H-32A-WP06 - Debt Service'!Z$28/12,0)),"-")</f>
        <v>0</v>
      </c>
      <c r="AD567" s="359">
        <f>IFERROR(IF(-SUM(AD$21:AD566)+AD$16&lt;0.000001,0,IF($C567&gt;='H-32A-WP06 - Debt Service'!AB$25,'H-32A-WP06 - Debt Service'!AA$28/12,0)),"-")</f>
        <v>0</v>
      </c>
      <c r="AE567" s="359">
        <f>IFERROR(IF(-SUM(AE$21:AE566)+AE$16&lt;0.000001,0,IF($C567&gt;='H-32A-WP06 - Debt Service'!AC$25,'H-32A-WP06 - Debt Service'!AB$28/12,0)),"-")</f>
        <v>0</v>
      </c>
      <c r="AF567" s="359">
        <f>IFERROR(IF(-SUM(AF$21:AF566)+AF$16&lt;0.000001,0,IF($C567&gt;='H-32A-WP06 - Debt Service'!AD$25,'H-32A-WP06 - Debt Service'!AC$28/12,0)),"-")</f>
        <v>0</v>
      </c>
    </row>
    <row r="568" spans="2:32">
      <c r="B568" s="351">
        <f t="shared" si="33"/>
        <v>2064</v>
      </c>
      <c r="C568" s="368">
        <f t="shared" si="35"/>
        <v>60115</v>
      </c>
      <c r="D568" s="368"/>
      <c r="E568" s="359">
        <f>IFERROR(IF(-SUM(E$33:E567)+E$16&lt;0.000001,0,IF($C568&gt;='H-32A-WP06 - Debt Service'!C$25,'H-32A-WP06 - Debt Service'!C$28/12,0)),"-")</f>
        <v>0</v>
      </c>
      <c r="F568" s="359">
        <f>IFERROR(IF(-SUM(F$33:F567)+F$16&lt;0.000001,0,IF($C568&gt;='H-32A-WP06 - Debt Service'!D$25,'H-32A-WP06 - Debt Service'!D$28/12,0)),"-")</f>
        <v>0</v>
      </c>
      <c r="G568" s="359">
        <f>IFERROR(IF(-SUM(G$33:G567)+G$16&lt;0.000001,0,IF($C568&gt;='H-32A-WP06 - Debt Service'!E$25,'H-32A-WP06 - Debt Service'!E$28/12,0)),"-")</f>
        <v>0</v>
      </c>
      <c r="H568" s="359">
        <f>IFERROR(IF(-SUM(H$21:H567)+H$16&lt;0.000001,0,IF($C568&gt;='H-32A-WP06 - Debt Service'!F$25,'H-32A-WP06 - Debt Service'!F$28/12,0)),"-")</f>
        <v>0</v>
      </c>
      <c r="I568" s="359">
        <f>IFERROR(IF(-SUM(I$21:I567)+I$16&lt;0.000001,0,IF($C568&gt;='H-32A-WP06 - Debt Service'!G$25,'H-32A-WP06 - Debt Service'!G$28/12,0)),"-")</f>
        <v>0</v>
      </c>
      <c r="J568" s="359">
        <f>IFERROR(IF(-SUM(J$21:J567)+J$16&lt;0.000001,0,IF($C568&gt;='H-32A-WP06 - Debt Service'!H$25,'H-32A-WP06 - Debt Service'!H$28/12,0)),"-")</f>
        <v>0</v>
      </c>
      <c r="K568" s="359">
        <f>IFERROR(IF(-SUM(K$21:K567)+K$16&lt;0.000001,0,IF($C568&gt;='H-32A-WP06 - Debt Service'!I$25,'H-32A-WP06 - Debt Service'!I$28/12,0)),"-")</f>
        <v>0</v>
      </c>
      <c r="L568" s="359">
        <f>IFERROR(IF(-SUM(L$21:L567)+L$16&lt;0.000001,0,IF($C568&gt;='H-32A-WP06 - Debt Service'!J$25,'H-32A-WP06 - Debt Service'!J$28/12,0)),"-")</f>
        <v>0</v>
      </c>
      <c r="M568" s="359">
        <f>IFERROR(IF(-SUM(M$21:M567)+M$16&lt;0.000001,0,IF($C568&gt;='H-32A-WP06 - Debt Service'!K$25,'H-32A-WP06 - Debt Service'!K$28/12,0)),"-")</f>
        <v>0</v>
      </c>
      <c r="N568" s="359">
        <f>IFERROR(IF(-SUM(N$21:N567)+N$16&lt;0.000001,0,IF($C568&gt;='H-32A-WP06 - Debt Service'!L$25,'H-32A-WP06 - Debt Service'!L$28/12,0)),"-")</f>
        <v>0</v>
      </c>
      <c r="O568" s="359">
        <f>IFERROR(IF(-SUM(O$21:O567)+O$16&lt;0.000001,0,IF($C568&gt;='H-32A-WP06 - Debt Service'!M$25,'H-32A-WP06 - Debt Service'!M$28/12,0)),"-")</f>
        <v>0</v>
      </c>
      <c r="P568" s="359">
        <f>IFERROR(IF(-SUM(P$21:P567)+P$16&lt;0.000001,0,IF($C568&gt;='H-32A-WP06 - Debt Service'!N$25,'H-32A-WP06 - Debt Service'!N$28/12,0)),"-")</f>
        <v>0</v>
      </c>
      <c r="Q568" s="449"/>
      <c r="R568" s="351">
        <f t="shared" si="34"/>
        <v>2064</v>
      </c>
      <c r="S568" s="368">
        <f t="shared" si="36"/>
        <v>60115</v>
      </c>
      <c r="T568" s="368"/>
      <c r="U568" s="359">
        <f>IFERROR(IF(-SUM(U$33:U567)+U$16&lt;0.000001,0,IF($C568&gt;='H-32A-WP06 - Debt Service'!R$25,'H-32A-WP06 - Debt Service'!R$28/12,0)),"-")</f>
        <v>0</v>
      </c>
      <c r="V568" s="359">
        <f>IFERROR(IF(-SUM(V$21:V567)+V$16&lt;0.000001,0,IF($C568&gt;='H-32A-WP06 - Debt Service'!S$25,'H-32A-WP06 - Debt Service'!S$28/12,0)),"-")</f>
        <v>0</v>
      </c>
      <c r="W568" s="359">
        <f>IFERROR(IF(-SUM(W$21:W567)+W$16&lt;0.000001,0,IF($C568&gt;='H-32A-WP06 - Debt Service'!T$25,'H-32A-WP06 - Debt Service'!T$28/12,0)),"-")</f>
        <v>0</v>
      </c>
      <c r="X568" s="359">
        <f>IFERROR(IF(-SUM(X$21:X567)+X$16&lt;0.000001,0,IF($C568&gt;='H-32A-WP06 - Debt Service'!U$25,'H-32A-WP06 - Debt Service'!U$28/12,0)),"-")</f>
        <v>0</v>
      </c>
      <c r="Y568" s="359">
        <f>IFERROR(IF(-SUM(Y$21:Y567)+Y$16&lt;0.000001,0,IF($C568&gt;='H-32A-WP06 - Debt Service'!W$25,'H-32A-WP06 - Debt Service'!V$28/12,0)),"-")</f>
        <v>0</v>
      </c>
      <c r="Z568" s="359">
        <f>IFERROR(IF(-SUM(Z$21:Z567)+Z$16&lt;0.000001,0,IF($C568&gt;='H-32A-WP06 - Debt Service'!W$25,'H-32A-WP06 - Debt Service'!W$28/12,0)),"-")</f>
        <v>0</v>
      </c>
      <c r="AA568" s="359">
        <f>IFERROR(IF(-SUM(AA$21:AA567)+AA$16&lt;0.000001,0,IF($C568&gt;='H-32A-WP06 - Debt Service'!Y$25,'H-32A-WP06 - Debt Service'!X$28/12,0)),"-")</f>
        <v>0</v>
      </c>
      <c r="AB568" s="359">
        <f>IFERROR(IF(-SUM(AB$21:AB567)+AB$16&lt;0.000001,0,IF($C568&gt;='H-32A-WP06 - Debt Service'!Y$25,'H-32A-WP06 - Debt Service'!Y$28/12,0)),"-")</f>
        <v>0</v>
      </c>
      <c r="AC568" s="359">
        <f>IFERROR(IF(-SUM(AC$21:AC567)+AC$16&lt;0.000001,0,IF($C568&gt;='H-32A-WP06 - Debt Service'!Z$25,'H-32A-WP06 - Debt Service'!Z$28/12,0)),"-")</f>
        <v>0</v>
      </c>
      <c r="AD568" s="359">
        <f>IFERROR(IF(-SUM(AD$21:AD567)+AD$16&lt;0.000001,0,IF($C568&gt;='H-32A-WP06 - Debt Service'!AB$25,'H-32A-WP06 - Debt Service'!AA$28/12,0)),"-")</f>
        <v>0</v>
      </c>
      <c r="AE568" s="359">
        <f>IFERROR(IF(-SUM(AE$21:AE567)+AE$16&lt;0.000001,0,IF($C568&gt;='H-32A-WP06 - Debt Service'!AC$25,'H-32A-WP06 - Debt Service'!AB$28/12,0)),"-")</f>
        <v>0</v>
      </c>
      <c r="AF568" s="359">
        <f>IFERROR(IF(-SUM(AF$21:AF567)+AF$16&lt;0.000001,0,IF($C568&gt;='H-32A-WP06 - Debt Service'!AD$25,'H-32A-WP06 - Debt Service'!AC$28/12,0)),"-")</f>
        <v>0</v>
      </c>
    </row>
    <row r="569" spans="2:32">
      <c r="B569" s="351">
        <f t="shared" si="33"/>
        <v>2064</v>
      </c>
      <c r="C569" s="368">
        <f t="shared" si="35"/>
        <v>60146</v>
      </c>
      <c r="D569" s="368"/>
      <c r="E569" s="359">
        <f>IFERROR(IF(-SUM(E$33:E568)+E$16&lt;0.000001,0,IF($C569&gt;='H-32A-WP06 - Debt Service'!C$25,'H-32A-WP06 - Debt Service'!C$28/12,0)),"-")</f>
        <v>0</v>
      </c>
      <c r="F569" s="359">
        <f>IFERROR(IF(-SUM(F$33:F568)+F$16&lt;0.000001,0,IF($C569&gt;='H-32A-WP06 - Debt Service'!D$25,'H-32A-WP06 - Debt Service'!D$28/12,0)),"-")</f>
        <v>0</v>
      </c>
      <c r="G569" s="359">
        <f>IFERROR(IF(-SUM(G$33:G568)+G$16&lt;0.000001,0,IF($C569&gt;='H-32A-WP06 - Debt Service'!E$25,'H-32A-WP06 - Debt Service'!E$28/12,0)),"-")</f>
        <v>0</v>
      </c>
      <c r="H569" s="359">
        <f>IFERROR(IF(-SUM(H$21:H568)+H$16&lt;0.000001,0,IF($C569&gt;='H-32A-WP06 - Debt Service'!F$25,'H-32A-WP06 - Debt Service'!F$28/12,0)),"-")</f>
        <v>0</v>
      </c>
      <c r="I569" s="359">
        <f>IFERROR(IF(-SUM(I$21:I568)+I$16&lt;0.000001,0,IF($C569&gt;='H-32A-WP06 - Debt Service'!G$25,'H-32A-WP06 - Debt Service'!G$28/12,0)),"-")</f>
        <v>0</v>
      </c>
      <c r="J569" s="359">
        <f>IFERROR(IF(-SUM(J$21:J568)+J$16&lt;0.000001,0,IF($C569&gt;='H-32A-WP06 - Debt Service'!H$25,'H-32A-WP06 - Debt Service'!H$28/12,0)),"-")</f>
        <v>0</v>
      </c>
      <c r="K569" s="359">
        <f>IFERROR(IF(-SUM(K$21:K568)+K$16&lt;0.000001,0,IF($C569&gt;='H-32A-WP06 - Debt Service'!I$25,'H-32A-WP06 - Debt Service'!I$28/12,0)),"-")</f>
        <v>0</v>
      </c>
      <c r="L569" s="359">
        <f>IFERROR(IF(-SUM(L$21:L568)+L$16&lt;0.000001,0,IF($C569&gt;='H-32A-WP06 - Debt Service'!J$25,'H-32A-WP06 - Debt Service'!J$28/12,0)),"-")</f>
        <v>0</v>
      </c>
      <c r="M569" s="359">
        <f>IFERROR(IF(-SUM(M$21:M568)+M$16&lt;0.000001,0,IF($C569&gt;='H-32A-WP06 - Debt Service'!K$25,'H-32A-WP06 - Debt Service'!K$28/12,0)),"-")</f>
        <v>0</v>
      </c>
      <c r="N569" s="359">
        <f>IFERROR(IF(-SUM(N$21:N568)+N$16&lt;0.000001,0,IF($C569&gt;='H-32A-WP06 - Debt Service'!L$25,'H-32A-WP06 - Debt Service'!L$28/12,0)),"-")</f>
        <v>0</v>
      </c>
      <c r="O569" s="359">
        <f>IFERROR(IF(-SUM(O$21:O568)+O$16&lt;0.000001,0,IF($C569&gt;='H-32A-WP06 - Debt Service'!M$25,'H-32A-WP06 - Debt Service'!M$28/12,0)),"-")</f>
        <v>0</v>
      </c>
      <c r="P569" s="359">
        <f>IFERROR(IF(-SUM(P$21:P568)+P$16&lt;0.000001,0,IF($C569&gt;='H-32A-WP06 - Debt Service'!N$25,'H-32A-WP06 - Debt Service'!N$28/12,0)),"-")</f>
        <v>0</v>
      </c>
      <c r="Q569" s="449"/>
      <c r="R569" s="351">
        <f t="shared" si="34"/>
        <v>2064</v>
      </c>
      <c r="S569" s="368">
        <f t="shared" si="36"/>
        <v>60146</v>
      </c>
      <c r="T569" s="368"/>
      <c r="U569" s="359">
        <f>IFERROR(IF(-SUM(U$33:U568)+U$16&lt;0.000001,0,IF($C569&gt;='H-32A-WP06 - Debt Service'!R$25,'H-32A-WP06 - Debt Service'!R$28/12,0)),"-")</f>
        <v>0</v>
      </c>
      <c r="V569" s="359">
        <f>IFERROR(IF(-SUM(V$21:V568)+V$16&lt;0.000001,0,IF($C569&gt;='H-32A-WP06 - Debt Service'!S$25,'H-32A-WP06 - Debt Service'!S$28/12,0)),"-")</f>
        <v>0</v>
      </c>
      <c r="W569" s="359">
        <f>IFERROR(IF(-SUM(W$21:W568)+W$16&lt;0.000001,0,IF($C569&gt;='H-32A-WP06 - Debt Service'!T$25,'H-32A-WP06 - Debt Service'!T$28/12,0)),"-")</f>
        <v>0</v>
      </c>
      <c r="X569" s="359">
        <f>IFERROR(IF(-SUM(X$21:X568)+X$16&lt;0.000001,0,IF($C569&gt;='H-32A-WP06 - Debt Service'!U$25,'H-32A-WP06 - Debt Service'!U$28/12,0)),"-")</f>
        <v>0</v>
      </c>
      <c r="Y569" s="359">
        <f>IFERROR(IF(-SUM(Y$21:Y568)+Y$16&lt;0.000001,0,IF($C569&gt;='H-32A-WP06 - Debt Service'!W$25,'H-32A-WP06 - Debt Service'!V$28/12,0)),"-")</f>
        <v>0</v>
      </c>
      <c r="Z569" s="359">
        <f>IFERROR(IF(-SUM(Z$21:Z568)+Z$16&lt;0.000001,0,IF($C569&gt;='H-32A-WP06 - Debt Service'!W$25,'H-32A-WP06 - Debt Service'!W$28/12,0)),"-")</f>
        <v>0</v>
      </c>
      <c r="AA569" s="359">
        <f>IFERROR(IF(-SUM(AA$21:AA568)+AA$16&lt;0.000001,0,IF($C569&gt;='H-32A-WP06 - Debt Service'!Y$25,'H-32A-WP06 - Debt Service'!X$28/12,0)),"-")</f>
        <v>0</v>
      </c>
      <c r="AB569" s="359">
        <f>IFERROR(IF(-SUM(AB$21:AB568)+AB$16&lt;0.000001,0,IF($C569&gt;='H-32A-WP06 - Debt Service'!Y$25,'H-32A-WP06 - Debt Service'!Y$28/12,0)),"-")</f>
        <v>0</v>
      </c>
      <c r="AC569" s="359">
        <f>IFERROR(IF(-SUM(AC$21:AC568)+AC$16&lt;0.000001,0,IF($C569&gt;='H-32A-WP06 - Debt Service'!Z$25,'H-32A-WP06 - Debt Service'!Z$28/12,0)),"-")</f>
        <v>0</v>
      </c>
      <c r="AD569" s="359">
        <f>IFERROR(IF(-SUM(AD$21:AD568)+AD$16&lt;0.000001,0,IF($C569&gt;='H-32A-WP06 - Debt Service'!AB$25,'H-32A-WP06 - Debt Service'!AA$28/12,0)),"-")</f>
        <v>0</v>
      </c>
      <c r="AE569" s="359">
        <f>IFERROR(IF(-SUM(AE$21:AE568)+AE$16&lt;0.000001,0,IF($C569&gt;='H-32A-WP06 - Debt Service'!AC$25,'H-32A-WP06 - Debt Service'!AB$28/12,0)),"-")</f>
        <v>0</v>
      </c>
      <c r="AF569" s="359">
        <f>IFERROR(IF(-SUM(AF$21:AF568)+AF$16&lt;0.000001,0,IF($C569&gt;='H-32A-WP06 - Debt Service'!AD$25,'H-32A-WP06 - Debt Service'!AC$28/12,0)),"-")</f>
        <v>0</v>
      </c>
    </row>
    <row r="570" spans="2:32">
      <c r="B570" s="351">
        <f t="shared" si="33"/>
        <v>2064</v>
      </c>
      <c r="C570" s="368">
        <f t="shared" si="35"/>
        <v>60176</v>
      </c>
      <c r="D570" s="368"/>
      <c r="E570" s="359">
        <f>IFERROR(IF(-SUM(E$33:E569)+E$16&lt;0.000001,0,IF($C570&gt;='H-32A-WP06 - Debt Service'!C$25,'H-32A-WP06 - Debt Service'!C$28/12,0)),"-")</f>
        <v>0</v>
      </c>
      <c r="F570" s="359">
        <f>IFERROR(IF(-SUM(F$33:F569)+F$16&lt;0.000001,0,IF($C570&gt;='H-32A-WP06 - Debt Service'!D$25,'H-32A-WP06 - Debt Service'!D$28/12,0)),"-")</f>
        <v>0</v>
      </c>
      <c r="G570" s="359">
        <f>IFERROR(IF(-SUM(G$33:G569)+G$16&lt;0.000001,0,IF($C570&gt;='H-32A-WP06 - Debt Service'!E$25,'H-32A-WP06 - Debt Service'!E$28/12,0)),"-")</f>
        <v>0</v>
      </c>
      <c r="H570" s="359">
        <f>IFERROR(IF(-SUM(H$21:H569)+H$16&lt;0.000001,0,IF($C570&gt;='H-32A-WP06 - Debt Service'!F$25,'H-32A-WP06 - Debt Service'!F$28/12,0)),"-")</f>
        <v>0</v>
      </c>
      <c r="I570" s="359">
        <f>IFERROR(IF(-SUM(I$21:I569)+I$16&lt;0.000001,0,IF($C570&gt;='H-32A-WP06 - Debt Service'!G$25,'H-32A-WP06 - Debt Service'!G$28/12,0)),"-")</f>
        <v>0</v>
      </c>
      <c r="J570" s="359">
        <f>IFERROR(IF(-SUM(J$21:J569)+J$16&lt;0.000001,0,IF($C570&gt;='H-32A-WP06 - Debt Service'!H$25,'H-32A-WP06 - Debt Service'!H$28/12,0)),"-")</f>
        <v>0</v>
      </c>
      <c r="K570" s="359">
        <f>IFERROR(IF(-SUM(K$21:K569)+K$16&lt;0.000001,0,IF($C570&gt;='H-32A-WP06 - Debt Service'!I$25,'H-32A-WP06 - Debt Service'!I$28/12,0)),"-")</f>
        <v>0</v>
      </c>
      <c r="L570" s="359">
        <f>IFERROR(IF(-SUM(L$21:L569)+L$16&lt;0.000001,0,IF($C570&gt;='H-32A-WP06 - Debt Service'!J$25,'H-32A-WP06 - Debt Service'!J$28/12,0)),"-")</f>
        <v>0</v>
      </c>
      <c r="M570" s="359">
        <f>IFERROR(IF(-SUM(M$21:M569)+M$16&lt;0.000001,0,IF($C570&gt;='H-32A-WP06 - Debt Service'!K$25,'H-32A-WP06 - Debt Service'!K$28/12,0)),"-")</f>
        <v>0</v>
      </c>
      <c r="N570" s="359">
        <f>IFERROR(IF(-SUM(N$21:N569)+N$16&lt;0.000001,0,IF($C570&gt;='H-32A-WP06 - Debt Service'!L$25,'H-32A-WP06 - Debt Service'!L$28/12,0)),"-")</f>
        <v>0</v>
      </c>
      <c r="O570" s="359">
        <f>IFERROR(IF(-SUM(O$21:O569)+O$16&lt;0.000001,0,IF($C570&gt;='H-32A-WP06 - Debt Service'!M$25,'H-32A-WP06 - Debt Service'!M$28/12,0)),"-")</f>
        <v>0</v>
      </c>
      <c r="P570" s="359">
        <f>IFERROR(IF(-SUM(P$21:P569)+P$16&lt;0.000001,0,IF($C570&gt;='H-32A-WP06 - Debt Service'!N$25,'H-32A-WP06 - Debt Service'!N$28/12,0)),"-")</f>
        <v>0</v>
      </c>
      <c r="Q570" s="449"/>
      <c r="R570" s="351">
        <f t="shared" si="34"/>
        <v>2064</v>
      </c>
      <c r="S570" s="368">
        <f t="shared" si="36"/>
        <v>60176</v>
      </c>
      <c r="T570" s="368"/>
      <c r="U570" s="359">
        <f>IFERROR(IF(-SUM(U$33:U569)+U$16&lt;0.000001,0,IF($C570&gt;='H-32A-WP06 - Debt Service'!R$25,'H-32A-WP06 - Debt Service'!R$28/12,0)),"-")</f>
        <v>0</v>
      </c>
      <c r="V570" s="359">
        <f>IFERROR(IF(-SUM(V$21:V569)+V$16&lt;0.000001,0,IF($C570&gt;='H-32A-WP06 - Debt Service'!S$25,'H-32A-WP06 - Debt Service'!S$28/12,0)),"-")</f>
        <v>0</v>
      </c>
      <c r="W570" s="359">
        <f>IFERROR(IF(-SUM(W$21:W569)+W$16&lt;0.000001,0,IF($C570&gt;='H-32A-WP06 - Debt Service'!T$25,'H-32A-WP06 - Debt Service'!T$28/12,0)),"-")</f>
        <v>0</v>
      </c>
      <c r="X570" s="359">
        <f>IFERROR(IF(-SUM(X$21:X569)+X$16&lt;0.000001,0,IF($C570&gt;='H-32A-WP06 - Debt Service'!U$25,'H-32A-WP06 - Debt Service'!U$28/12,0)),"-")</f>
        <v>0</v>
      </c>
      <c r="Y570" s="359">
        <f>IFERROR(IF(-SUM(Y$21:Y569)+Y$16&lt;0.000001,0,IF($C570&gt;='H-32A-WP06 - Debt Service'!W$25,'H-32A-WP06 - Debt Service'!V$28/12,0)),"-")</f>
        <v>0</v>
      </c>
      <c r="Z570" s="359">
        <f>IFERROR(IF(-SUM(Z$21:Z569)+Z$16&lt;0.000001,0,IF($C570&gt;='H-32A-WP06 - Debt Service'!W$25,'H-32A-WP06 - Debt Service'!W$28/12,0)),"-")</f>
        <v>0</v>
      </c>
      <c r="AA570" s="359">
        <f>IFERROR(IF(-SUM(AA$21:AA569)+AA$16&lt;0.000001,0,IF($C570&gt;='H-32A-WP06 - Debt Service'!Y$25,'H-32A-WP06 - Debt Service'!X$28/12,0)),"-")</f>
        <v>0</v>
      </c>
      <c r="AB570" s="359">
        <f>IFERROR(IF(-SUM(AB$21:AB569)+AB$16&lt;0.000001,0,IF($C570&gt;='H-32A-WP06 - Debt Service'!Y$25,'H-32A-WP06 - Debt Service'!Y$28/12,0)),"-")</f>
        <v>0</v>
      </c>
      <c r="AC570" s="359">
        <f>IFERROR(IF(-SUM(AC$21:AC569)+AC$16&lt;0.000001,0,IF($C570&gt;='H-32A-WP06 - Debt Service'!Z$25,'H-32A-WP06 - Debt Service'!Z$28/12,0)),"-")</f>
        <v>0</v>
      </c>
      <c r="AD570" s="359">
        <f>IFERROR(IF(-SUM(AD$21:AD569)+AD$16&lt;0.000001,0,IF($C570&gt;='H-32A-WP06 - Debt Service'!AB$25,'H-32A-WP06 - Debt Service'!AA$28/12,0)),"-")</f>
        <v>0</v>
      </c>
      <c r="AE570" s="359">
        <f>IFERROR(IF(-SUM(AE$21:AE569)+AE$16&lt;0.000001,0,IF($C570&gt;='H-32A-WP06 - Debt Service'!AC$25,'H-32A-WP06 - Debt Service'!AB$28/12,0)),"-")</f>
        <v>0</v>
      </c>
      <c r="AF570" s="359">
        <f>IFERROR(IF(-SUM(AF$21:AF569)+AF$16&lt;0.000001,0,IF($C570&gt;='H-32A-WP06 - Debt Service'!AD$25,'H-32A-WP06 - Debt Service'!AC$28/12,0)),"-")</f>
        <v>0</v>
      </c>
    </row>
    <row r="571" spans="2:32">
      <c r="B571" s="351">
        <f t="shared" si="33"/>
        <v>2064</v>
      </c>
      <c r="C571" s="368">
        <f t="shared" si="35"/>
        <v>60207</v>
      </c>
      <c r="D571" s="368"/>
      <c r="E571" s="359">
        <f>IFERROR(IF(-SUM(E$33:E570)+E$16&lt;0.000001,0,IF($C571&gt;='H-32A-WP06 - Debt Service'!C$25,'H-32A-WP06 - Debt Service'!C$28/12,0)),"-")</f>
        <v>0</v>
      </c>
      <c r="F571" s="359">
        <f>IFERROR(IF(-SUM(F$33:F570)+F$16&lt;0.000001,0,IF($C571&gt;='H-32A-WP06 - Debt Service'!D$25,'H-32A-WP06 - Debt Service'!D$28/12,0)),"-")</f>
        <v>0</v>
      </c>
      <c r="G571" s="359">
        <f>IFERROR(IF(-SUM(G$33:G570)+G$16&lt;0.000001,0,IF($C571&gt;='H-32A-WP06 - Debt Service'!E$25,'H-32A-WP06 - Debt Service'!E$28/12,0)),"-")</f>
        <v>0</v>
      </c>
      <c r="H571" s="359">
        <f>IFERROR(IF(-SUM(H$21:H570)+H$16&lt;0.000001,0,IF($C571&gt;='H-32A-WP06 - Debt Service'!F$25,'H-32A-WP06 - Debt Service'!F$28/12,0)),"-")</f>
        <v>0</v>
      </c>
      <c r="I571" s="359">
        <f>IFERROR(IF(-SUM(I$21:I570)+I$16&lt;0.000001,0,IF($C571&gt;='H-32A-WP06 - Debt Service'!G$25,'H-32A-WP06 - Debt Service'!G$28/12,0)),"-")</f>
        <v>0</v>
      </c>
      <c r="J571" s="359">
        <f>IFERROR(IF(-SUM(J$21:J570)+J$16&lt;0.000001,0,IF($C571&gt;='H-32A-WP06 - Debt Service'!H$25,'H-32A-WP06 - Debt Service'!H$28/12,0)),"-")</f>
        <v>0</v>
      </c>
      <c r="K571" s="359">
        <f>IFERROR(IF(-SUM(K$21:K570)+K$16&lt;0.000001,0,IF($C571&gt;='H-32A-WP06 - Debt Service'!I$25,'H-32A-WP06 - Debt Service'!I$28/12,0)),"-")</f>
        <v>0</v>
      </c>
      <c r="L571" s="359">
        <f>IFERROR(IF(-SUM(L$21:L570)+L$16&lt;0.000001,0,IF($C571&gt;='H-32A-WP06 - Debt Service'!J$25,'H-32A-WP06 - Debt Service'!J$28/12,0)),"-")</f>
        <v>0</v>
      </c>
      <c r="M571" s="359">
        <f>IFERROR(IF(-SUM(M$21:M570)+M$16&lt;0.000001,0,IF($C571&gt;='H-32A-WP06 - Debt Service'!K$25,'H-32A-WP06 - Debt Service'!K$28/12,0)),"-")</f>
        <v>0</v>
      </c>
      <c r="N571" s="359">
        <f>IFERROR(IF(-SUM(N$21:N570)+N$16&lt;0.000001,0,IF($C571&gt;='H-32A-WP06 - Debt Service'!L$25,'H-32A-WP06 - Debt Service'!L$28/12,0)),"-")</f>
        <v>0</v>
      </c>
      <c r="O571" s="359">
        <f>IFERROR(IF(-SUM(O$21:O570)+O$16&lt;0.000001,0,IF($C571&gt;='H-32A-WP06 - Debt Service'!M$25,'H-32A-WP06 - Debt Service'!M$28/12,0)),"-")</f>
        <v>0</v>
      </c>
      <c r="P571" s="359">
        <f>IFERROR(IF(-SUM(P$21:P570)+P$16&lt;0.000001,0,IF($C571&gt;='H-32A-WP06 - Debt Service'!N$25,'H-32A-WP06 - Debt Service'!N$28/12,0)),"-")</f>
        <v>0</v>
      </c>
      <c r="Q571" s="449"/>
      <c r="R571" s="351">
        <f t="shared" si="34"/>
        <v>2064</v>
      </c>
      <c r="S571" s="368">
        <f t="shared" si="36"/>
        <v>60207</v>
      </c>
      <c r="T571" s="368"/>
      <c r="U571" s="359">
        <f>IFERROR(IF(-SUM(U$33:U570)+U$16&lt;0.000001,0,IF($C571&gt;='H-32A-WP06 - Debt Service'!R$25,'H-32A-WP06 - Debt Service'!R$28/12,0)),"-")</f>
        <v>0</v>
      </c>
      <c r="V571" s="359">
        <f>IFERROR(IF(-SUM(V$21:V570)+V$16&lt;0.000001,0,IF($C571&gt;='H-32A-WP06 - Debt Service'!S$25,'H-32A-WP06 - Debt Service'!S$28/12,0)),"-")</f>
        <v>0</v>
      </c>
      <c r="W571" s="359">
        <f>IFERROR(IF(-SUM(W$21:W570)+W$16&lt;0.000001,0,IF($C571&gt;='H-32A-WP06 - Debt Service'!T$25,'H-32A-WP06 - Debt Service'!T$28/12,0)),"-")</f>
        <v>0</v>
      </c>
      <c r="X571" s="359">
        <f>IFERROR(IF(-SUM(X$21:X570)+X$16&lt;0.000001,0,IF($C571&gt;='H-32A-WP06 - Debt Service'!U$25,'H-32A-WP06 - Debt Service'!U$28/12,0)),"-")</f>
        <v>0</v>
      </c>
      <c r="Y571" s="359">
        <f>IFERROR(IF(-SUM(Y$21:Y570)+Y$16&lt;0.000001,0,IF($C571&gt;='H-32A-WP06 - Debt Service'!W$25,'H-32A-WP06 - Debt Service'!V$28/12,0)),"-")</f>
        <v>0</v>
      </c>
      <c r="Z571" s="359">
        <f>IFERROR(IF(-SUM(Z$21:Z570)+Z$16&lt;0.000001,0,IF($C571&gt;='H-32A-WP06 - Debt Service'!W$25,'H-32A-WP06 - Debt Service'!W$28/12,0)),"-")</f>
        <v>0</v>
      </c>
      <c r="AA571" s="359">
        <f>IFERROR(IF(-SUM(AA$21:AA570)+AA$16&lt;0.000001,0,IF($C571&gt;='H-32A-WP06 - Debt Service'!Y$25,'H-32A-WP06 - Debt Service'!X$28/12,0)),"-")</f>
        <v>0</v>
      </c>
      <c r="AB571" s="359">
        <f>IFERROR(IF(-SUM(AB$21:AB570)+AB$16&lt;0.000001,0,IF($C571&gt;='H-32A-WP06 - Debt Service'!Y$25,'H-32A-WP06 - Debt Service'!Y$28/12,0)),"-")</f>
        <v>0</v>
      </c>
      <c r="AC571" s="359">
        <f>IFERROR(IF(-SUM(AC$21:AC570)+AC$16&lt;0.000001,0,IF($C571&gt;='H-32A-WP06 - Debt Service'!Z$25,'H-32A-WP06 - Debt Service'!Z$28/12,0)),"-")</f>
        <v>0</v>
      </c>
      <c r="AD571" s="359">
        <f>IFERROR(IF(-SUM(AD$21:AD570)+AD$16&lt;0.000001,0,IF($C571&gt;='H-32A-WP06 - Debt Service'!AB$25,'H-32A-WP06 - Debt Service'!AA$28/12,0)),"-")</f>
        <v>0</v>
      </c>
      <c r="AE571" s="359">
        <f>IFERROR(IF(-SUM(AE$21:AE570)+AE$16&lt;0.000001,0,IF($C571&gt;='H-32A-WP06 - Debt Service'!AC$25,'H-32A-WP06 - Debt Service'!AB$28/12,0)),"-")</f>
        <v>0</v>
      </c>
      <c r="AF571" s="359">
        <f>IFERROR(IF(-SUM(AF$21:AF570)+AF$16&lt;0.000001,0,IF($C571&gt;='H-32A-WP06 - Debt Service'!AD$25,'H-32A-WP06 - Debt Service'!AC$28/12,0)),"-")</f>
        <v>0</v>
      </c>
    </row>
    <row r="572" spans="2:32">
      <c r="B572" s="351">
        <f t="shared" si="33"/>
        <v>2064</v>
      </c>
      <c r="C572" s="368">
        <f t="shared" si="35"/>
        <v>60237</v>
      </c>
      <c r="D572" s="368"/>
      <c r="E572" s="359">
        <f>IFERROR(IF(-SUM(E$33:E571)+E$16&lt;0.000001,0,IF($C572&gt;='H-32A-WP06 - Debt Service'!C$25,'H-32A-WP06 - Debt Service'!C$28/12,0)),"-")</f>
        <v>0</v>
      </c>
      <c r="F572" s="359">
        <f>IFERROR(IF(-SUM(F$33:F571)+F$16&lt;0.000001,0,IF($C572&gt;='H-32A-WP06 - Debt Service'!D$25,'H-32A-WP06 - Debt Service'!D$28/12,0)),"-")</f>
        <v>0</v>
      </c>
      <c r="G572" s="359">
        <f>IFERROR(IF(-SUM(G$33:G571)+G$16&lt;0.000001,0,IF($C572&gt;='H-32A-WP06 - Debt Service'!E$25,'H-32A-WP06 - Debt Service'!E$28/12,0)),"-")</f>
        <v>0</v>
      </c>
      <c r="H572" s="359">
        <f>IFERROR(IF(-SUM(H$21:H571)+H$16&lt;0.000001,0,IF($C572&gt;='H-32A-WP06 - Debt Service'!F$25,'H-32A-WP06 - Debt Service'!F$28/12,0)),"-")</f>
        <v>0</v>
      </c>
      <c r="I572" s="359">
        <f>IFERROR(IF(-SUM(I$21:I571)+I$16&lt;0.000001,0,IF($C572&gt;='H-32A-WP06 - Debt Service'!G$25,'H-32A-WP06 - Debt Service'!G$28/12,0)),"-")</f>
        <v>0</v>
      </c>
      <c r="J572" s="359">
        <f>IFERROR(IF(-SUM(J$21:J571)+J$16&lt;0.000001,0,IF($C572&gt;='H-32A-WP06 - Debt Service'!H$25,'H-32A-WP06 - Debt Service'!H$28/12,0)),"-")</f>
        <v>0</v>
      </c>
      <c r="K572" s="359">
        <f>IFERROR(IF(-SUM(K$21:K571)+K$16&lt;0.000001,0,IF($C572&gt;='H-32A-WP06 - Debt Service'!I$25,'H-32A-WP06 - Debt Service'!I$28/12,0)),"-")</f>
        <v>0</v>
      </c>
      <c r="L572" s="359">
        <f>IFERROR(IF(-SUM(L$21:L571)+L$16&lt;0.000001,0,IF($C572&gt;='H-32A-WP06 - Debt Service'!J$25,'H-32A-WP06 - Debt Service'!J$28/12,0)),"-")</f>
        <v>0</v>
      </c>
      <c r="M572" s="359">
        <f>IFERROR(IF(-SUM(M$21:M571)+M$16&lt;0.000001,0,IF($C572&gt;='H-32A-WP06 - Debt Service'!K$25,'H-32A-WP06 - Debt Service'!K$28/12,0)),"-")</f>
        <v>0</v>
      </c>
      <c r="N572" s="359">
        <f>IFERROR(IF(-SUM(N$21:N571)+N$16&lt;0.000001,0,IF($C572&gt;='H-32A-WP06 - Debt Service'!L$25,'H-32A-WP06 - Debt Service'!L$28/12,0)),"-")</f>
        <v>0</v>
      </c>
      <c r="O572" s="359">
        <f>IFERROR(IF(-SUM(O$21:O571)+O$16&lt;0.000001,0,IF($C572&gt;='H-32A-WP06 - Debt Service'!M$25,'H-32A-WP06 - Debt Service'!M$28/12,0)),"-")</f>
        <v>0</v>
      </c>
      <c r="P572" s="359">
        <f>IFERROR(IF(-SUM(P$21:P571)+P$16&lt;0.000001,0,IF($C572&gt;='H-32A-WP06 - Debt Service'!N$25,'H-32A-WP06 - Debt Service'!N$28/12,0)),"-")</f>
        <v>0</v>
      </c>
      <c r="Q572" s="449"/>
      <c r="R572" s="351">
        <f t="shared" si="34"/>
        <v>2064</v>
      </c>
      <c r="S572" s="368">
        <f t="shared" si="36"/>
        <v>60237</v>
      </c>
      <c r="T572" s="368"/>
      <c r="U572" s="359">
        <f>IFERROR(IF(-SUM(U$33:U571)+U$16&lt;0.000001,0,IF($C572&gt;='H-32A-WP06 - Debt Service'!R$25,'H-32A-WP06 - Debt Service'!R$28/12,0)),"-")</f>
        <v>0</v>
      </c>
      <c r="V572" s="359">
        <f>IFERROR(IF(-SUM(V$21:V571)+V$16&lt;0.000001,0,IF($C572&gt;='H-32A-WP06 - Debt Service'!S$25,'H-32A-WP06 - Debt Service'!S$28/12,0)),"-")</f>
        <v>0</v>
      </c>
      <c r="W572" s="359">
        <f>IFERROR(IF(-SUM(W$21:W571)+W$16&lt;0.000001,0,IF($C572&gt;='H-32A-WP06 - Debt Service'!T$25,'H-32A-WP06 - Debt Service'!T$28/12,0)),"-")</f>
        <v>0</v>
      </c>
      <c r="X572" s="359">
        <f>IFERROR(IF(-SUM(X$21:X571)+X$16&lt;0.000001,0,IF($C572&gt;='H-32A-WP06 - Debt Service'!U$25,'H-32A-WP06 - Debt Service'!U$28/12,0)),"-")</f>
        <v>0</v>
      </c>
      <c r="Y572" s="359">
        <f>IFERROR(IF(-SUM(Y$21:Y571)+Y$16&lt;0.000001,0,IF($C572&gt;='H-32A-WP06 - Debt Service'!W$25,'H-32A-WP06 - Debt Service'!V$28/12,0)),"-")</f>
        <v>0</v>
      </c>
      <c r="Z572" s="359">
        <f>IFERROR(IF(-SUM(Z$21:Z571)+Z$16&lt;0.000001,0,IF($C572&gt;='H-32A-WP06 - Debt Service'!W$25,'H-32A-WP06 - Debt Service'!W$28/12,0)),"-")</f>
        <v>0</v>
      </c>
      <c r="AA572" s="359">
        <f>IFERROR(IF(-SUM(AA$21:AA571)+AA$16&lt;0.000001,0,IF($C572&gt;='H-32A-WP06 - Debt Service'!Y$25,'H-32A-WP06 - Debt Service'!X$28/12,0)),"-")</f>
        <v>0</v>
      </c>
      <c r="AB572" s="359">
        <f>IFERROR(IF(-SUM(AB$21:AB571)+AB$16&lt;0.000001,0,IF($C572&gt;='H-32A-WP06 - Debt Service'!Y$25,'H-32A-WP06 - Debt Service'!Y$28/12,0)),"-")</f>
        <v>0</v>
      </c>
      <c r="AC572" s="359">
        <f>IFERROR(IF(-SUM(AC$21:AC571)+AC$16&lt;0.000001,0,IF($C572&gt;='H-32A-WP06 - Debt Service'!Z$25,'H-32A-WP06 - Debt Service'!Z$28/12,0)),"-")</f>
        <v>0</v>
      </c>
      <c r="AD572" s="359">
        <f>IFERROR(IF(-SUM(AD$21:AD571)+AD$16&lt;0.000001,0,IF($C572&gt;='H-32A-WP06 - Debt Service'!AB$25,'H-32A-WP06 - Debt Service'!AA$28/12,0)),"-")</f>
        <v>0</v>
      </c>
      <c r="AE572" s="359">
        <f>IFERROR(IF(-SUM(AE$21:AE571)+AE$16&lt;0.000001,0,IF($C572&gt;='H-32A-WP06 - Debt Service'!AC$25,'H-32A-WP06 - Debt Service'!AB$28/12,0)),"-")</f>
        <v>0</v>
      </c>
      <c r="AF572" s="359">
        <f>IFERROR(IF(-SUM(AF$21:AF571)+AF$16&lt;0.000001,0,IF($C572&gt;='H-32A-WP06 - Debt Service'!AD$25,'H-32A-WP06 - Debt Service'!AC$28/12,0)),"-")</f>
        <v>0</v>
      </c>
    </row>
    <row r="573" spans="2:32">
      <c r="B573" s="351">
        <f t="shared" si="33"/>
        <v>2065</v>
      </c>
      <c r="C573" s="368">
        <f t="shared" si="35"/>
        <v>60268</v>
      </c>
      <c r="D573" s="368"/>
      <c r="E573" s="359">
        <f>IFERROR(IF(-SUM(E$33:E572)+E$16&lt;0.000001,0,IF($C573&gt;='H-32A-WP06 - Debt Service'!C$25,'H-32A-WP06 - Debt Service'!C$28/12,0)),"-")</f>
        <v>0</v>
      </c>
      <c r="F573" s="359">
        <f>IFERROR(IF(-SUM(F$33:F572)+F$16&lt;0.000001,0,IF($C573&gt;='H-32A-WP06 - Debt Service'!D$25,'H-32A-WP06 - Debt Service'!D$28/12,0)),"-")</f>
        <v>0</v>
      </c>
      <c r="G573" s="359">
        <f>IFERROR(IF(-SUM(G$33:G572)+G$16&lt;0.000001,0,IF($C573&gt;='H-32A-WP06 - Debt Service'!E$25,'H-32A-WP06 - Debt Service'!E$28/12,0)),"-")</f>
        <v>0</v>
      </c>
      <c r="H573" s="359">
        <f>IFERROR(IF(-SUM(H$21:H572)+H$16&lt;0.000001,0,IF($C573&gt;='H-32A-WP06 - Debt Service'!F$25,'H-32A-WP06 - Debt Service'!F$28/12,0)),"-")</f>
        <v>0</v>
      </c>
      <c r="I573" s="359">
        <f>IFERROR(IF(-SUM(I$21:I572)+I$16&lt;0.000001,0,IF($C573&gt;='H-32A-WP06 - Debt Service'!G$25,'H-32A-WP06 - Debt Service'!G$28/12,0)),"-")</f>
        <v>0</v>
      </c>
      <c r="J573" s="359">
        <f>IFERROR(IF(-SUM(J$21:J572)+J$16&lt;0.000001,0,IF($C573&gt;='H-32A-WP06 - Debt Service'!H$25,'H-32A-WP06 - Debt Service'!H$28/12,0)),"-")</f>
        <v>0</v>
      </c>
      <c r="K573" s="359">
        <f>IFERROR(IF(-SUM(K$21:K572)+K$16&lt;0.000001,0,IF($C573&gt;='H-32A-WP06 - Debt Service'!I$25,'H-32A-WP06 - Debt Service'!I$28/12,0)),"-")</f>
        <v>0</v>
      </c>
      <c r="L573" s="359">
        <f>IFERROR(IF(-SUM(L$21:L572)+L$16&lt;0.000001,0,IF($C573&gt;='H-32A-WP06 - Debt Service'!J$25,'H-32A-WP06 - Debt Service'!J$28/12,0)),"-")</f>
        <v>0</v>
      </c>
      <c r="M573" s="359">
        <f>IFERROR(IF(-SUM(M$21:M572)+M$16&lt;0.000001,0,IF($C573&gt;='H-32A-WP06 - Debt Service'!K$25,'H-32A-WP06 - Debt Service'!K$28/12,0)),"-")</f>
        <v>0</v>
      </c>
      <c r="N573" s="359">
        <f>IFERROR(IF(-SUM(N$21:N572)+N$16&lt;0.000001,0,IF($C573&gt;='H-32A-WP06 - Debt Service'!L$25,'H-32A-WP06 - Debt Service'!L$28/12,0)),"-")</f>
        <v>0</v>
      </c>
      <c r="O573" s="359">
        <f>IFERROR(IF(-SUM(O$21:O572)+O$16&lt;0.000001,0,IF($C573&gt;='H-32A-WP06 - Debt Service'!M$25,'H-32A-WP06 - Debt Service'!M$28/12,0)),"-")</f>
        <v>0</v>
      </c>
      <c r="P573" s="359">
        <f>IFERROR(IF(-SUM(P$21:P572)+P$16&lt;0.000001,0,IF($C573&gt;='H-32A-WP06 - Debt Service'!N$25,'H-32A-WP06 - Debt Service'!N$28/12,0)),"-")</f>
        <v>0</v>
      </c>
      <c r="Q573" s="449"/>
      <c r="R573" s="351">
        <f t="shared" si="34"/>
        <v>2065</v>
      </c>
      <c r="S573" s="368">
        <f t="shared" si="36"/>
        <v>60268</v>
      </c>
      <c r="T573" s="368"/>
      <c r="U573" s="359">
        <f>IFERROR(IF(-SUM(U$33:U572)+U$16&lt;0.000001,0,IF($C573&gt;='H-32A-WP06 - Debt Service'!R$25,'H-32A-WP06 - Debt Service'!R$28/12,0)),"-")</f>
        <v>0</v>
      </c>
      <c r="V573" s="359">
        <f>IFERROR(IF(-SUM(V$21:V572)+V$16&lt;0.000001,0,IF($C573&gt;='H-32A-WP06 - Debt Service'!S$25,'H-32A-WP06 - Debt Service'!S$28/12,0)),"-")</f>
        <v>0</v>
      </c>
      <c r="W573" s="359">
        <f>IFERROR(IF(-SUM(W$21:W572)+W$16&lt;0.000001,0,IF($C573&gt;='H-32A-WP06 - Debt Service'!T$25,'H-32A-WP06 - Debt Service'!T$28/12,0)),"-")</f>
        <v>0</v>
      </c>
      <c r="X573" s="359">
        <f>IFERROR(IF(-SUM(X$21:X572)+X$16&lt;0.000001,0,IF($C573&gt;='H-32A-WP06 - Debt Service'!U$25,'H-32A-WP06 - Debt Service'!U$28/12,0)),"-")</f>
        <v>0</v>
      </c>
      <c r="Y573" s="359">
        <f>IFERROR(IF(-SUM(Y$21:Y572)+Y$16&lt;0.000001,0,IF($C573&gt;='H-32A-WP06 - Debt Service'!W$25,'H-32A-WP06 - Debt Service'!V$28/12,0)),"-")</f>
        <v>0</v>
      </c>
      <c r="Z573" s="359">
        <f>IFERROR(IF(-SUM(Z$21:Z572)+Z$16&lt;0.000001,0,IF($C573&gt;='H-32A-WP06 - Debt Service'!W$25,'H-32A-WP06 - Debt Service'!W$28/12,0)),"-")</f>
        <v>0</v>
      </c>
      <c r="AA573" s="359">
        <f>IFERROR(IF(-SUM(AA$21:AA572)+AA$16&lt;0.000001,0,IF($C573&gt;='H-32A-WP06 - Debt Service'!Y$25,'H-32A-WP06 - Debt Service'!X$28/12,0)),"-")</f>
        <v>0</v>
      </c>
      <c r="AB573" s="359">
        <f>IFERROR(IF(-SUM(AB$21:AB572)+AB$16&lt;0.000001,0,IF($C573&gt;='H-32A-WP06 - Debt Service'!Y$25,'H-32A-WP06 - Debt Service'!Y$28/12,0)),"-")</f>
        <v>0</v>
      </c>
      <c r="AC573" s="359">
        <f>IFERROR(IF(-SUM(AC$21:AC572)+AC$16&lt;0.000001,0,IF($C573&gt;='H-32A-WP06 - Debt Service'!Z$25,'H-32A-WP06 - Debt Service'!Z$28/12,0)),"-")</f>
        <v>0</v>
      </c>
      <c r="AD573" s="359">
        <f>IFERROR(IF(-SUM(AD$21:AD572)+AD$16&lt;0.000001,0,IF($C573&gt;='H-32A-WP06 - Debt Service'!AB$25,'H-32A-WP06 - Debt Service'!AA$28/12,0)),"-")</f>
        <v>0</v>
      </c>
      <c r="AE573" s="359">
        <f>IFERROR(IF(-SUM(AE$21:AE572)+AE$16&lt;0.000001,0,IF($C573&gt;='H-32A-WP06 - Debt Service'!AC$25,'H-32A-WP06 - Debt Service'!AB$28/12,0)),"-")</f>
        <v>0</v>
      </c>
      <c r="AF573" s="359">
        <f>IFERROR(IF(-SUM(AF$21:AF572)+AF$16&lt;0.000001,0,IF($C573&gt;='H-32A-WP06 - Debt Service'!AD$25,'H-32A-WP06 - Debt Service'!AC$28/12,0)),"-")</f>
        <v>0</v>
      </c>
    </row>
    <row r="574" spans="2:32">
      <c r="B574" s="351">
        <f t="shared" si="33"/>
        <v>2065</v>
      </c>
      <c r="C574" s="368">
        <f t="shared" si="35"/>
        <v>60299</v>
      </c>
      <c r="D574" s="368"/>
      <c r="E574" s="359">
        <f>IFERROR(IF(-SUM(E$33:E573)+E$16&lt;0.000001,0,IF($C574&gt;='H-32A-WP06 - Debt Service'!C$25,'H-32A-WP06 - Debt Service'!C$28/12,0)),"-")</f>
        <v>0</v>
      </c>
      <c r="F574" s="359">
        <f>IFERROR(IF(-SUM(F$33:F573)+F$16&lt;0.000001,0,IF($C574&gt;='H-32A-WP06 - Debt Service'!D$25,'H-32A-WP06 - Debt Service'!D$28/12,0)),"-")</f>
        <v>0</v>
      </c>
      <c r="G574" s="359">
        <f>IFERROR(IF(-SUM(G$33:G573)+G$16&lt;0.000001,0,IF($C574&gt;='H-32A-WP06 - Debt Service'!E$25,'H-32A-WP06 - Debt Service'!E$28/12,0)),"-")</f>
        <v>0</v>
      </c>
      <c r="H574" s="359">
        <f>IFERROR(IF(-SUM(H$21:H573)+H$16&lt;0.000001,0,IF($C574&gt;='H-32A-WP06 - Debt Service'!F$25,'H-32A-WP06 - Debt Service'!F$28/12,0)),"-")</f>
        <v>0</v>
      </c>
      <c r="I574" s="359">
        <f>IFERROR(IF(-SUM(I$21:I573)+I$16&lt;0.000001,0,IF($C574&gt;='H-32A-WP06 - Debt Service'!G$25,'H-32A-WP06 - Debt Service'!G$28/12,0)),"-")</f>
        <v>0</v>
      </c>
      <c r="J574" s="359">
        <f>IFERROR(IF(-SUM(J$21:J573)+J$16&lt;0.000001,0,IF($C574&gt;='H-32A-WP06 - Debt Service'!H$25,'H-32A-WP06 - Debt Service'!H$28/12,0)),"-")</f>
        <v>0</v>
      </c>
      <c r="K574" s="359">
        <f>IFERROR(IF(-SUM(K$21:K573)+K$16&lt;0.000001,0,IF($C574&gt;='H-32A-WP06 - Debt Service'!I$25,'H-32A-WP06 - Debt Service'!I$28/12,0)),"-")</f>
        <v>0</v>
      </c>
      <c r="L574" s="359">
        <f>IFERROR(IF(-SUM(L$21:L573)+L$16&lt;0.000001,0,IF($C574&gt;='H-32A-WP06 - Debt Service'!J$25,'H-32A-WP06 - Debt Service'!J$28/12,0)),"-")</f>
        <v>0</v>
      </c>
      <c r="M574" s="359">
        <f>IFERROR(IF(-SUM(M$21:M573)+M$16&lt;0.000001,0,IF($C574&gt;='H-32A-WP06 - Debt Service'!K$25,'H-32A-WP06 - Debt Service'!K$28/12,0)),"-")</f>
        <v>0</v>
      </c>
      <c r="N574" s="359">
        <f>IFERROR(IF(-SUM(N$21:N573)+N$16&lt;0.000001,0,IF($C574&gt;='H-32A-WP06 - Debt Service'!L$25,'H-32A-WP06 - Debt Service'!L$28/12,0)),"-")</f>
        <v>0</v>
      </c>
      <c r="O574" s="359">
        <f>IFERROR(IF(-SUM(O$21:O573)+O$16&lt;0.000001,0,IF($C574&gt;='H-32A-WP06 - Debt Service'!M$25,'H-32A-WP06 - Debt Service'!M$28/12,0)),"-")</f>
        <v>0</v>
      </c>
      <c r="P574" s="359">
        <f>IFERROR(IF(-SUM(P$21:P573)+P$16&lt;0.000001,0,IF($C574&gt;='H-32A-WP06 - Debt Service'!N$25,'H-32A-WP06 - Debt Service'!N$28/12,0)),"-")</f>
        <v>0</v>
      </c>
      <c r="Q574" s="449"/>
      <c r="R574" s="351">
        <f t="shared" si="34"/>
        <v>2065</v>
      </c>
      <c r="S574" s="368">
        <f t="shared" si="36"/>
        <v>60299</v>
      </c>
      <c r="T574" s="368"/>
      <c r="U574" s="359">
        <f>IFERROR(IF(-SUM(U$33:U573)+U$16&lt;0.000001,0,IF($C574&gt;='H-32A-WP06 - Debt Service'!R$25,'H-32A-WP06 - Debt Service'!R$28/12,0)),"-")</f>
        <v>0</v>
      </c>
      <c r="V574" s="359">
        <f>IFERROR(IF(-SUM(V$21:V573)+V$16&lt;0.000001,0,IF($C574&gt;='H-32A-WP06 - Debt Service'!S$25,'H-32A-WP06 - Debt Service'!S$28/12,0)),"-")</f>
        <v>0</v>
      </c>
      <c r="W574" s="359">
        <f>IFERROR(IF(-SUM(W$21:W573)+W$16&lt;0.000001,0,IF($C574&gt;='H-32A-WP06 - Debt Service'!T$25,'H-32A-WP06 - Debt Service'!T$28/12,0)),"-")</f>
        <v>0</v>
      </c>
      <c r="X574" s="359">
        <f>IFERROR(IF(-SUM(X$21:X573)+X$16&lt;0.000001,0,IF($C574&gt;='H-32A-WP06 - Debt Service'!U$25,'H-32A-WP06 - Debt Service'!U$28/12,0)),"-")</f>
        <v>0</v>
      </c>
      <c r="Y574" s="359">
        <f>IFERROR(IF(-SUM(Y$21:Y573)+Y$16&lt;0.000001,0,IF($C574&gt;='H-32A-WP06 - Debt Service'!W$25,'H-32A-WP06 - Debt Service'!V$28/12,0)),"-")</f>
        <v>0</v>
      </c>
      <c r="Z574" s="359">
        <f>IFERROR(IF(-SUM(Z$21:Z573)+Z$16&lt;0.000001,0,IF($C574&gt;='H-32A-WP06 - Debt Service'!W$25,'H-32A-WP06 - Debt Service'!W$28/12,0)),"-")</f>
        <v>0</v>
      </c>
      <c r="AA574" s="359">
        <f>IFERROR(IF(-SUM(AA$21:AA573)+AA$16&lt;0.000001,0,IF($C574&gt;='H-32A-WP06 - Debt Service'!Y$25,'H-32A-WP06 - Debt Service'!X$28/12,0)),"-")</f>
        <v>0</v>
      </c>
      <c r="AB574" s="359">
        <f>IFERROR(IF(-SUM(AB$21:AB573)+AB$16&lt;0.000001,0,IF($C574&gt;='H-32A-WP06 - Debt Service'!Y$25,'H-32A-WP06 - Debt Service'!Y$28/12,0)),"-")</f>
        <v>0</v>
      </c>
      <c r="AC574" s="359">
        <f>IFERROR(IF(-SUM(AC$21:AC573)+AC$16&lt;0.000001,0,IF($C574&gt;='H-32A-WP06 - Debt Service'!Z$25,'H-32A-WP06 - Debt Service'!Z$28/12,0)),"-")</f>
        <v>0</v>
      </c>
      <c r="AD574" s="359">
        <f>IFERROR(IF(-SUM(AD$21:AD573)+AD$16&lt;0.000001,0,IF($C574&gt;='H-32A-WP06 - Debt Service'!AB$25,'H-32A-WP06 - Debt Service'!AA$28/12,0)),"-")</f>
        <v>0</v>
      </c>
      <c r="AE574" s="359">
        <f>IFERROR(IF(-SUM(AE$21:AE573)+AE$16&lt;0.000001,0,IF($C574&gt;='H-32A-WP06 - Debt Service'!AC$25,'H-32A-WP06 - Debt Service'!AB$28/12,0)),"-")</f>
        <v>0</v>
      </c>
      <c r="AF574" s="359">
        <f>IFERROR(IF(-SUM(AF$21:AF573)+AF$16&lt;0.000001,0,IF($C574&gt;='H-32A-WP06 - Debt Service'!AD$25,'H-32A-WP06 - Debt Service'!AC$28/12,0)),"-")</f>
        <v>0</v>
      </c>
    </row>
    <row r="575" spans="2:32">
      <c r="B575" s="351">
        <f t="shared" si="33"/>
        <v>2065</v>
      </c>
      <c r="C575" s="368">
        <f t="shared" si="35"/>
        <v>60327</v>
      </c>
      <c r="D575" s="368"/>
      <c r="E575" s="359">
        <f>IFERROR(IF(-SUM(E$33:E574)+E$16&lt;0.000001,0,IF($C575&gt;='H-32A-WP06 - Debt Service'!C$25,'H-32A-WP06 - Debt Service'!C$28/12,0)),"-")</f>
        <v>0</v>
      </c>
      <c r="F575" s="359">
        <f>IFERROR(IF(-SUM(F$33:F574)+F$16&lt;0.000001,0,IF($C575&gt;='H-32A-WP06 - Debt Service'!D$25,'H-32A-WP06 - Debt Service'!D$28/12,0)),"-")</f>
        <v>0</v>
      </c>
      <c r="G575" s="359">
        <f>IFERROR(IF(-SUM(G$33:G574)+G$16&lt;0.000001,0,IF($C575&gt;='H-32A-WP06 - Debt Service'!E$25,'H-32A-WP06 - Debt Service'!E$28/12,0)),"-")</f>
        <v>0</v>
      </c>
      <c r="H575" s="359">
        <f>IFERROR(IF(-SUM(H$21:H574)+H$16&lt;0.000001,0,IF($C575&gt;='H-32A-WP06 - Debt Service'!F$25,'H-32A-WP06 - Debt Service'!F$28/12,0)),"-")</f>
        <v>0</v>
      </c>
      <c r="I575" s="359">
        <f>IFERROR(IF(-SUM(I$21:I574)+I$16&lt;0.000001,0,IF($C575&gt;='H-32A-WP06 - Debt Service'!G$25,'H-32A-WP06 - Debt Service'!G$28/12,0)),"-")</f>
        <v>0</v>
      </c>
      <c r="J575" s="359">
        <f>IFERROR(IF(-SUM(J$21:J574)+J$16&lt;0.000001,0,IF($C575&gt;='H-32A-WP06 - Debt Service'!H$25,'H-32A-WP06 - Debt Service'!H$28/12,0)),"-")</f>
        <v>0</v>
      </c>
      <c r="K575" s="359">
        <f>IFERROR(IF(-SUM(K$21:K574)+K$16&lt;0.000001,0,IF($C575&gt;='H-32A-WP06 - Debt Service'!I$25,'H-32A-WP06 - Debt Service'!I$28/12,0)),"-")</f>
        <v>0</v>
      </c>
      <c r="L575" s="359">
        <f>IFERROR(IF(-SUM(L$21:L574)+L$16&lt;0.000001,0,IF($C575&gt;='H-32A-WP06 - Debt Service'!J$25,'H-32A-WP06 - Debt Service'!J$28/12,0)),"-")</f>
        <v>0</v>
      </c>
      <c r="M575" s="359">
        <f>IFERROR(IF(-SUM(M$21:M574)+M$16&lt;0.000001,0,IF($C575&gt;='H-32A-WP06 - Debt Service'!K$25,'H-32A-WP06 - Debt Service'!K$28/12,0)),"-")</f>
        <v>0</v>
      </c>
      <c r="N575" s="359">
        <f>IFERROR(IF(-SUM(N$21:N574)+N$16&lt;0.000001,0,IF($C575&gt;='H-32A-WP06 - Debt Service'!L$25,'H-32A-WP06 - Debt Service'!L$28/12,0)),"-")</f>
        <v>0</v>
      </c>
      <c r="O575" s="359">
        <f>IFERROR(IF(-SUM(O$21:O574)+O$16&lt;0.000001,0,IF($C575&gt;='H-32A-WP06 - Debt Service'!M$25,'H-32A-WP06 - Debt Service'!M$28/12,0)),"-")</f>
        <v>0</v>
      </c>
      <c r="P575" s="359">
        <f>IFERROR(IF(-SUM(P$21:P574)+P$16&lt;0.000001,0,IF($C575&gt;='H-32A-WP06 - Debt Service'!N$25,'H-32A-WP06 - Debt Service'!N$28/12,0)),"-")</f>
        <v>0</v>
      </c>
      <c r="Q575" s="449"/>
      <c r="R575" s="351">
        <f t="shared" si="34"/>
        <v>2065</v>
      </c>
      <c r="S575" s="368">
        <f t="shared" si="36"/>
        <v>60327</v>
      </c>
      <c r="T575" s="368"/>
      <c r="U575" s="359">
        <f>IFERROR(IF(-SUM(U$33:U574)+U$16&lt;0.000001,0,IF($C575&gt;='H-32A-WP06 - Debt Service'!R$25,'H-32A-WP06 - Debt Service'!R$28/12,0)),"-")</f>
        <v>0</v>
      </c>
      <c r="V575" s="359">
        <f>IFERROR(IF(-SUM(V$21:V574)+V$16&lt;0.000001,0,IF($C575&gt;='H-32A-WP06 - Debt Service'!S$25,'H-32A-WP06 - Debt Service'!S$28/12,0)),"-")</f>
        <v>0</v>
      </c>
      <c r="W575" s="359">
        <f>IFERROR(IF(-SUM(W$21:W574)+W$16&lt;0.000001,0,IF($C575&gt;='H-32A-WP06 - Debt Service'!T$25,'H-32A-WP06 - Debt Service'!T$28/12,0)),"-")</f>
        <v>0</v>
      </c>
      <c r="X575" s="359">
        <f>IFERROR(IF(-SUM(X$21:X574)+X$16&lt;0.000001,0,IF($C575&gt;='H-32A-WP06 - Debt Service'!U$25,'H-32A-WP06 - Debt Service'!U$28/12,0)),"-")</f>
        <v>0</v>
      </c>
      <c r="Y575" s="359">
        <f>IFERROR(IF(-SUM(Y$21:Y574)+Y$16&lt;0.000001,0,IF($C575&gt;='H-32A-WP06 - Debt Service'!W$25,'H-32A-WP06 - Debt Service'!V$28/12,0)),"-")</f>
        <v>0</v>
      </c>
      <c r="Z575" s="359">
        <f>IFERROR(IF(-SUM(Z$21:Z574)+Z$16&lt;0.000001,0,IF($C575&gt;='H-32A-WP06 - Debt Service'!W$25,'H-32A-WP06 - Debt Service'!W$28/12,0)),"-")</f>
        <v>0</v>
      </c>
      <c r="AA575" s="359">
        <f>IFERROR(IF(-SUM(AA$21:AA574)+AA$16&lt;0.000001,0,IF($C575&gt;='H-32A-WP06 - Debt Service'!Y$25,'H-32A-WP06 - Debt Service'!X$28/12,0)),"-")</f>
        <v>0</v>
      </c>
      <c r="AB575" s="359">
        <f>IFERROR(IF(-SUM(AB$21:AB574)+AB$16&lt;0.000001,0,IF($C575&gt;='H-32A-WP06 - Debt Service'!Y$25,'H-32A-WP06 - Debt Service'!Y$28/12,0)),"-")</f>
        <v>0</v>
      </c>
      <c r="AC575" s="359">
        <f>IFERROR(IF(-SUM(AC$21:AC574)+AC$16&lt;0.000001,0,IF($C575&gt;='H-32A-WP06 - Debt Service'!Z$25,'H-32A-WP06 - Debt Service'!Z$28/12,0)),"-")</f>
        <v>0</v>
      </c>
      <c r="AD575" s="359">
        <f>IFERROR(IF(-SUM(AD$21:AD574)+AD$16&lt;0.000001,0,IF($C575&gt;='H-32A-WP06 - Debt Service'!AB$25,'H-32A-WP06 - Debt Service'!AA$28/12,0)),"-")</f>
        <v>0</v>
      </c>
      <c r="AE575" s="359">
        <f>IFERROR(IF(-SUM(AE$21:AE574)+AE$16&lt;0.000001,0,IF($C575&gt;='H-32A-WP06 - Debt Service'!AC$25,'H-32A-WP06 - Debt Service'!AB$28/12,0)),"-")</f>
        <v>0</v>
      </c>
      <c r="AF575" s="359">
        <f>IFERROR(IF(-SUM(AF$21:AF574)+AF$16&lt;0.000001,0,IF($C575&gt;='H-32A-WP06 - Debt Service'!AD$25,'H-32A-WP06 - Debt Service'!AC$28/12,0)),"-")</f>
        <v>0</v>
      </c>
    </row>
    <row r="576" spans="2:32">
      <c r="B576" s="351">
        <f t="shared" si="33"/>
        <v>2065</v>
      </c>
      <c r="C576" s="368">
        <f t="shared" si="35"/>
        <v>60358</v>
      </c>
      <c r="D576" s="368"/>
      <c r="E576" s="359">
        <f>IFERROR(IF(-SUM(E$33:E575)+E$16&lt;0.000001,0,IF($C576&gt;='H-32A-WP06 - Debt Service'!C$25,'H-32A-WP06 - Debt Service'!C$28/12,0)),"-")</f>
        <v>0</v>
      </c>
      <c r="F576" s="359">
        <f>IFERROR(IF(-SUM(F$33:F575)+F$16&lt;0.000001,0,IF($C576&gt;='H-32A-WP06 - Debt Service'!D$25,'H-32A-WP06 - Debt Service'!D$28/12,0)),"-")</f>
        <v>0</v>
      </c>
      <c r="G576" s="359">
        <f>IFERROR(IF(-SUM(G$33:G575)+G$16&lt;0.000001,0,IF($C576&gt;='H-32A-WP06 - Debt Service'!E$25,'H-32A-WP06 - Debt Service'!E$28/12,0)),"-")</f>
        <v>0</v>
      </c>
      <c r="H576" s="359">
        <f>IFERROR(IF(-SUM(H$21:H575)+H$16&lt;0.000001,0,IF($C576&gt;='H-32A-WP06 - Debt Service'!F$25,'H-32A-WP06 - Debt Service'!F$28/12,0)),"-")</f>
        <v>0</v>
      </c>
      <c r="I576" s="359">
        <f>IFERROR(IF(-SUM(I$21:I575)+I$16&lt;0.000001,0,IF($C576&gt;='H-32A-WP06 - Debt Service'!G$25,'H-32A-WP06 - Debt Service'!G$28/12,0)),"-")</f>
        <v>0</v>
      </c>
      <c r="J576" s="359">
        <f>IFERROR(IF(-SUM(J$21:J575)+J$16&lt;0.000001,0,IF($C576&gt;='H-32A-WP06 - Debt Service'!H$25,'H-32A-WP06 - Debt Service'!H$28/12,0)),"-")</f>
        <v>0</v>
      </c>
      <c r="K576" s="359">
        <f>IFERROR(IF(-SUM(K$21:K575)+K$16&lt;0.000001,0,IF($C576&gt;='H-32A-WP06 - Debt Service'!I$25,'H-32A-WP06 - Debt Service'!I$28/12,0)),"-")</f>
        <v>0</v>
      </c>
      <c r="L576" s="359">
        <f>IFERROR(IF(-SUM(L$21:L575)+L$16&lt;0.000001,0,IF($C576&gt;='H-32A-WP06 - Debt Service'!J$25,'H-32A-WP06 - Debt Service'!J$28/12,0)),"-")</f>
        <v>0</v>
      </c>
      <c r="M576" s="359">
        <f>IFERROR(IF(-SUM(M$21:M575)+M$16&lt;0.000001,0,IF($C576&gt;='H-32A-WP06 - Debt Service'!K$25,'H-32A-WP06 - Debt Service'!K$28/12,0)),"-")</f>
        <v>0</v>
      </c>
      <c r="N576" s="359">
        <f>IFERROR(IF(-SUM(N$21:N575)+N$16&lt;0.000001,0,IF($C576&gt;='H-32A-WP06 - Debt Service'!L$25,'H-32A-WP06 - Debt Service'!L$28/12,0)),"-")</f>
        <v>0</v>
      </c>
      <c r="O576" s="359">
        <f>IFERROR(IF(-SUM(O$21:O575)+O$16&lt;0.000001,0,IF($C576&gt;='H-32A-WP06 - Debt Service'!M$25,'H-32A-WP06 - Debt Service'!M$28/12,0)),"-")</f>
        <v>0</v>
      </c>
      <c r="P576" s="359">
        <f>IFERROR(IF(-SUM(P$21:P575)+P$16&lt;0.000001,0,IF($C576&gt;='H-32A-WP06 - Debt Service'!N$25,'H-32A-WP06 - Debt Service'!N$28/12,0)),"-")</f>
        <v>0</v>
      </c>
      <c r="Q576" s="449"/>
      <c r="R576" s="351">
        <f t="shared" si="34"/>
        <v>2065</v>
      </c>
      <c r="S576" s="368">
        <f t="shared" si="36"/>
        <v>60358</v>
      </c>
      <c r="T576" s="368"/>
      <c r="U576" s="359">
        <f>IFERROR(IF(-SUM(U$33:U575)+U$16&lt;0.000001,0,IF($C576&gt;='H-32A-WP06 - Debt Service'!R$25,'H-32A-WP06 - Debt Service'!R$28/12,0)),"-")</f>
        <v>0</v>
      </c>
      <c r="V576" s="359">
        <f>IFERROR(IF(-SUM(V$21:V575)+V$16&lt;0.000001,0,IF($C576&gt;='H-32A-WP06 - Debt Service'!S$25,'H-32A-WP06 - Debt Service'!S$28/12,0)),"-")</f>
        <v>0</v>
      </c>
      <c r="W576" s="359">
        <f>IFERROR(IF(-SUM(W$21:W575)+W$16&lt;0.000001,0,IF($C576&gt;='H-32A-WP06 - Debt Service'!T$25,'H-32A-WP06 - Debt Service'!T$28/12,0)),"-")</f>
        <v>0</v>
      </c>
      <c r="X576" s="359">
        <f>IFERROR(IF(-SUM(X$21:X575)+X$16&lt;0.000001,0,IF($C576&gt;='H-32A-WP06 - Debt Service'!U$25,'H-32A-WP06 - Debt Service'!U$28/12,0)),"-")</f>
        <v>0</v>
      </c>
      <c r="Y576" s="359">
        <f>IFERROR(IF(-SUM(Y$21:Y575)+Y$16&lt;0.000001,0,IF($C576&gt;='H-32A-WP06 - Debt Service'!W$25,'H-32A-WP06 - Debt Service'!V$28/12,0)),"-")</f>
        <v>0</v>
      </c>
      <c r="Z576" s="359">
        <f>IFERROR(IF(-SUM(Z$21:Z575)+Z$16&lt;0.000001,0,IF($C576&gt;='H-32A-WP06 - Debt Service'!W$25,'H-32A-WP06 - Debt Service'!W$28/12,0)),"-")</f>
        <v>0</v>
      </c>
      <c r="AA576" s="359">
        <f>IFERROR(IF(-SUM(AA$21:AA575)+AA$16&lt;0.000001,0,IF($C576&gt;='H-32A-WP06 - Debt Service'!Y$25,'H-32A-WP06 - Debt Service'!X$28/12,0)),"-")</f>
        <v>0</v>
      </c>
      <c r="AB576" s="359">
        <f>IFERROR(IF(-SUM(AB$21:AB575)+AB$16&lt;0.000001,0,IF($C576&gt;='H-32A-WP06 - Debt Service'!Y$25,'H-32A-WP06 - Debt Service'!Y$28/12,0)),"-")</f>
        <v>0</v>
      </c>
      <c r="AC576" s="359">
        <f>IFERROR(IF(-SUM(AC$21:AC575)+AC$16&lt;0.000001,0,IF($C576&gt;='H-32A-WP06 - Debt Service'!Z$25,'H-32A-WP06 - Debt Service'!Z$28/12,0)),"-")</f>
        <v>0</v>
      </c>
      <c r="AD576" s="359">
        <f>IFERROR(IF(-SUM(AD$21:AD575)+AD$16&lt;0.000001,0,IF($C576&gt;='H-32A-WP06 - Debt Service'!AB$25,'H-32A-WP06 - Debt Service'!AA$28/12,0)),"-")</f>
        <v>0</v>
      </c>
      <c r="AE576" s="359">
        <f>IFERROR(IF(-SUM(AE$21:AE575)+AE$16&lt;0.000001,0,IF($C576&gt;='H-32A-WP06 - Debt Service'!AC$25,'H-32A-WP06 - Debt Service'!AB$28/12,0)),"-")</f>
        <v>0</v>
      </c>
      <c r="AF576" s="359">
        <f>IFERROR(IF(-SUM(AF$21:AF575)+AF$16&lt;0.000001,0,IF($C576&gt;='H-32A-WP06 - Debt Service'!AD$25,'H-32A-WP06 - Debt Service'!AC$28/12,0)),"-")</f>
        <v>0</v>
      </c>
    </row>
    <row r="577" spans="2:32">
      <c r="B577" s="351">
        <f t="shared" si="33"/>
        <v>2065</v>
      </c>
      <c r="C577" s="368">
        <f t="shared" si="35"/>
        <v>60388</v>
      </c>
      <c r="D577" s="368"/>
      <c r="E577" s="359">
        <f>IFERROR(IF(-SUM(E$33:E576)+E$16&lt;0.000001,0,IF($C577&gt;='H-32A-WP06 - Debt Service'!C$25,'H-32A-WP06 - Debt Service'!C$28/12,0)),"-")</f>
        <v>0</v>
      </c>
      <c r="F577" s="359">
        <f>IFERROR(IF(-SUM(F$33:F576)+F$16&lt;0.000001,0,IF($C577&gt;='H-32A-WP06 - Debt Service'!D$25,'H-32A-WP06 - Debt Service'!D$28/12,0)),"-")</f>
        <v>0</v>
      </c>
      <c r="G577" s="359">
        <f>IFERROR(IF(-SUM(G$33:G576)+G$16&lt;0.000001,0,IF($C577&gt;='H-32A-WP06 - Debt Service'!E$25,'H-32A-WP06 - Debt Service'!E$28/12,0)),"-")</f>
        <v>0</v>
      </c>
      <c r="H577" s="359">
        <f>IFERROR(IF(-SUM(H$21:H576)+H$16&lt;0.000001,0,IF($C577&gt;='H-32A-WP06 - Debt Service'!F$25,'H-32A-WP06 - Debt Service'!F$28/12,0)),"-")</f>
        <v>0</v>
      </c>
      <c r="I577" s="359">
        <f>IFERROR(IF(-SUM(I$21:I576)+I$16&lt;0.000001,0,IF($C577&gt;='H-32A-WP06 - Debt Service'!G$25,'H-32A-WP06 - Debt Service'!G$28/12,0)),"-")</f>
        <v>0</v>
      </c>
      <c r="J577" s="359">
        <f>IFERROR(IF(-SUM(J$21:J576)+J$16&lt;0.000001,0,IF($C577&gt;='H-32A-WP06 - Debt Service'!H$25,'H-32A-WP06 - Debt Service'!H$28/12,0)),"-")</f>
        <v>0</v>
      </c>
      <c r="K577" s="359">
        <f>IFERROR(IF(-SUM(K$21:K576)+K$16&lt;0.000001,0,IF($C577&gt;='H-32A-WP06 - Debt Service'!I$25,'H-32A-WP06 - Debt Service'!I$28/12,0)),"-")</f>
        <v>0</v>
      </c>
      <c r="L577" s="359">
        <f>IFERROR(IF(-SUM(L$21:L576)+L$16&lt;0.000001,0,IF($C577&gt;='H-32A-WP06 - Debt Service'!J$25,'H-32A-WP06 - Debt Service'!J$28/12,0)),"-")</f>
        <v>0</v>
      </c>
      <c r="M577" s="359">
        <f>IFERROR(IF(-SUM(M$21:M576)+M$16&lt;0.000001,0,IF($C577&gt;='H-32A-WP06 - Debt Service'!K$25,'H-32A-WP06 - Debt Service'!K$28/12,0)),"-")</f>
        <v>0</v>
      </c>
      <c r="N577" s="359">
        <f>IFERROR(IF(-SUM(N$21:N576)+N$16&lt;0.000001,0,IF($C577&gt;='H-32A-WP06 - Debt Service'!L$25,'H-32A-WP06 - Debt Service'!L$28/12,0)),"-")</f>
        <v>0</v>
      </c>
      <c r="O577" s="359">
        <f>IFERROR(IF(-SUM(O$21:O576)+O$16&lt;0.000001,0,IF($C577&gt;='H-32A-WP06 - Debt Service'!M$25,'H-32A-WP06 - Debt Service'!M$28/12,0)),"-")</f>
        <v>0</v>
      </c>
      <c r="P577" s="359">
        <f>IFERROR(IF(-SUM(P$21:P576)+P$16&lt;0.000001,0,IF($C577&gt;='H-32A-WP06 - Debt Service'!N$25,'H-32A-WP06 - Debt Service'!N$28/12,0)),"-")</f>
        <v>0</v>
      </c>
      <c r="Q577" s="449"/>
      <c r="R577" s="351">
        <f t="shared" si="34"/>
        <v>2065</v>
      </c>
      <c r="S577" s="368">
        <f t="shared" si="36"/>
        <v>60388</v>
      </c>
      <c r="T577" s="368"/>
      <c r="U577" s="359">
        <f>IFERROR(IF(-SUM(U$33:U576)+U$16&lt;0.000001,0,IF($C577&gt;='H-32A-WP06 - Debt Service'!R$25,'H-32A-WP06 - Debt Service'!R$28/12,0)),"-")</f>
        <v>0</v>
      </c>
      <c r="V577" s="359">
        <f>IFERROR(IF(-SUM(V$21:V576)+V$16&lt;0.000001,0,IF($C577&gt;='H-32A-WP06 - Debt Service'!S$25,'H-32A-WP06 - Debt Service'!S$28/12,0)),"-")</f>
        <v>0</v>
      </c>
      <c r="W577" s="359">
        <f>IFERROR(IF(-SUM(W$21:W576)+W$16&lt;0.000001,0,IF($C577&gt;='H-32A-WP06 - Debt Service'!T$25,'H-32A-WP06 - Debt Service'!T$28/12,0)),"-")</f>
        <v>0</v>
      </c>
      <c r="X577" s="359">
        <f>IFERROR(IF(-SUM(X$21:X576)+X$16&lt;0.000001,0,IF($C577&gt;='H-32A-WP06 - Debt Service'!U$25,'H-32A-WP06 - Debt Service'!U$28/12,0)),"-")</f>
        <v>0</v>
      </c>
      <c r="Y577" s="359">
        <f>IFERROR(IF(-SUM(Y$21:Y576)+Y$16&lt;0.000001,0,IF($C577&gt;='H-32A-WP06 - Debt Service'!W$25,'H-32A-WP06 - Debt Service'!V$28/12,0)),"-")</f>
        <v>0</v>
      </c>
      <c r="Z577" s="359">
        <f>IFERROR(IF(-SUM(Z$21:Z576)+Z$16&lt;0.000001,0,IF($C577&gt;='H-32A-WP06 - Debt Service'!W$25,'H-32A-WP06 - Debt Service'!W$28/12,0)),"-")</f>
        <v>0</v>
      </c>
      <c r="AA577" s="359">
        <f>IFERROR(IF(-SUM(AA$21:AA576)+AA$16&lt;0.000001,0,IF($C577&gt;='H-32A-WP06 - Debt Service'!Y$25,'H-32A-WP06 - Debt Service'!X$28/12,0)),"-")</f>
        <v>0</v>
      </c>
      <c r="AB577" s="359">
        <f>IFERROR(IF(-SUM(AB$21:AB576)+AB$16&lt;0.000001,0,IF($C577&gt;='H-32A-WP06 - Debt Service'!Y$25,'H-32A-WP06 - Debt Service'!Y$28/12,0)),"-")</f>
        <v>0</v>
      </c>
      <c r="AC577" s="359">
        <f>IFERROR(IF(-SUM(AC$21:AC576)+AC$16&lt;0.000001,0,IF($C577&gt;='H-32A-WP06 - Debt Service'!Z$25,'H-32A-WP06 - Debt Service'!Z$28/12,0)),"-")</f>
        <v>0</v>
      </c>
      <c r="AD577" s="359">
        <f>IFERROR(IF(-SUM(AD$21:AD576)+AD$16&lt;0.000001,0,IF($C577&gt;='H-32A-WP06 - Debt Service'!AB$25,'H-32A-WP06 - Debt Service'!AA$28/12,0)),"-")</f>
        <v>0</v>
      </c>
      <c r="AE577" s="359">
        <f>IFERROR(IF(-SUM(AE$21:AE576)+AE$16&lt;0.000001,0,IF($C577&gt;='H-32A-WP06 - Debt Service'!AC$25,'H-32A-WP06 - Debt Service'!AB$28/12,0)),"-")</f>
        <v>0</v>
      </c>
      <c r="AF577" s="359">
        <f>IFERROR(IF(-SUM(AF$21:AF576)+AF$16&lt;0.000001,0,IF($C577&gt;='H-32A-WP06 - Debt Service'!AD$25,'H-32A-WP06 - Debt Service'!AC$28/12,0)),"-")</f>
        <v>0</v>
      </c>
    </row>
    <row r="578" spans="2:32">
      <c r="B578" s="351">
        <f t="shared" si="33"/>
        <v>2065</v>
      </c>
      <c r="C578" s="368">
        <f t="shared" si="35"/>
        <v>60419</v>
      </c>
      <c r="D578" s="368"/>
      <c r="E578" s="359">
        <f>IFERROR(IF(-SUM(E$33:E577)+E$16&lt;0.000001,0,IF($C578&gt;='H-32A-WP06 - Debt Service'!C$25,'H-32A-WP06 - Debt Service'!C$28/12,0)),"-")</f>
        <v>0</v>
      </c>
      <c r="F578" s="359">
        <f>IFERROR(IF(-SUM(F$33:F577)+F$16&lt;0.000001,0,IF($C578&gt;='H-32A-WP06 - Debt Service'!D$25,'H-32A-WP06 - Debt Service'!D$28/12,0)),"-")</f>
        <v>0</v>
      </c>
      <c r="G578" s="359">
        <f>IFERROR(IF(-SUM(G$33:G577)+G$16&lt;0.000001,0,IF($C578&gt;='H-32A-WP06 - Debt Service'!E$25,'H-32A-WP06 - Debt Service'!E$28/12,0)),"-")</f>
        <v>0</v>
      </c>
      <c r="H578" s="359">
        <f>IFERROR(IF(-SUM(H$21:H577)+H$16&lt;0.000001,0,IF($C578&gt;='H-32A-WP06 - Debt Service'!F$25,'H-32A-WP06 - Debt Service'!F$28/12,0)),"-")</f>
        <v>0</v>
      </c>
      <c r="I578" s="359">
        <f>IFERROR(IF(-SUM(I$21:I577)+I$16&lt;0.000001,0,IF($C578&gt;='H-32A-WP06 - Debt Service'!G$25,'H-32A-WP06 - Debt Service'!G$28/12,0)),"-")</f>
        <v>0</v>
      </c>
      <c r="J578" s="359">
        <f>IFERROR(IF(-SUM(J$21:J577)+J$16&lt;0.000001,0,IF($C578&gt;='H-32A-WP06 - Debt Service'!H$25,'H-32A-WP06 - Debt Service'!H$28/12,0)),"-")</f>
        <v>0</v>
      </c>
      <c r="K578" s="359">
        <f>IFERROR(IF(-SUM(K$21:K577)+K$16&lt;0.000001,0,IF($C578&gt;='H-32A-WP06 - Debt Service'!I$25,'H-32A-WP06 - Debt Service'!I$28/12,0)),"-")</f>
        <v>0</v>
      </c>
      <c r="L578" s="359">
        <f>IFERROR(IF(-SUM(L$21:L577)+L$16&lt;0.000001,0,IF($C578&gt;='H-32A-WP06 - Debt Service'!J$25,'H-32A-WP06 - Debt Service'!J$28/12,0)),"-")</f>
        <v>0</v>
      </c>
      <c r="M578" s="359">
        <f>IFERROR(IF(-SUM(M$21:M577)+M$16&lt;0.000001,0,IF($C578&gt;='H-32A-WP06 - Debt Service'!K$25,'H-32A-WP06 - Debt Service'!K$28/12,0)),"-")</f>
        <v>0</v>
      </c>
      <c r="N578" s="359">
        <f>IFERROR(IF(-SUM(N$21:N577)+N$16&lt;0.000001,0,IF($C578&gt;='H-32A-WP06 - Debt Service'!L$25,'H-32A-WP06 - Debt Service'!L$28/12,0)),"-")</f>
        <v>0</v>
      </c>
      <c r="O578" s="359">
        <f>IFERROR(IF(-SUM(O$21:O577)+O$16&lt;0.000001,0,IF($C578&gt;='H-32A-WP06 - Debt Service'!M$25,'H-32A-WP06 - Debt Service'!M$28/12,0)),"-")</f>
        <v>0</v>
      </c>
      <c r="P578" s="359">
        <f>IFERROR(IF(-SUM(P$21:P577)+P$16&lt;0.000001,0,IF($C578&gt;='H-32A-WP06 - Debt Service'!N$25,'H-32A-WP06 - Debt Service'!N$28/12,0)),"-")</f>
        <v>0</v>
      </c>
      <c r="Q578" s="449"/>
      <c r="R578" s="351">
        <f t="shared" si="34"/>
        <v>2065</v>
      </c>
      <c r="S578" s="368">
        <f t="shared" si="36"/>
        <v>60419</v>
      </c>
      <c r="T578" s="368"/>
      <c r="U578" s="359">
        <f>IFERROR(IF(-SUM(U$33:U577)+U$16&lt;0.000001,0,IF($C578&gt;='H-32A-WP06 - Debt Service'!R$25,'H-32A-WP06 - Debt Service'!R$28/12,0)),"-")</f>
        <v>0</v>
      </c>
      <c r="V578" s="359">
        <f>IFERROR(IF(-SUM(V$21:V577)+V$16&lt;0.000001,0,IF($C578&gt;='H-32A-WP06 - Debt Service'!S$25,'H-32A-WP06 - Debt Service'!S$28/12,0)),"-")</f>
        <v>0</v>
      </c>
      <c r="W578" s="359">
        <f>IFERROR(IF(-SUM(W$21:W577)+W$16&lt;0.000001,0,IF($C578&gt;='H-32A-WP06 - Debt Service'!T$25,'H-32A-WP06 - Debt Service'!T$28/12,0)),"-")</f>
        <v>0</v>
      </c>
      <c r="X578" s="359">
        <f>IFERROR(IF(-SUM(X$21:X577)+X$16&lt;0.000001,0,IF($C578&gt;='H-32A-WP06 - Debt Service'!U$25,'H-32A-WP06 - Debt Service'!U$28/12,0)),"-")</f>
        <v>0</v>
      </c>
      <c r="Y578" s="359">
        <f>IFERROR(IF(-SUM(Y$21:Y577)+Y$16&lt;0.000001,0,IF($C578&gt;='H-32A-WP06 - Debt Service'!W$25,'H-32A-WP06 - Debt Service'!V$28/12,0)),"-")</f>
        <v>0</v>
      </c>
      <c r="Z578" s="359">
        <f>IFERROR(IF(-SUM(Z$21:Z577)+Z$16&lt;0.000001,0,IF($C578&gt;='H-32A-WP06 - Debt Service'!W$25,'H-32A-WP06 - Debt Service'!W$28/12,0)),"-")</f>
        <v>0</v>
      </c>
      <c r="AA578" s="359">
        <f>IFERROR(IF(-SUM(AA$21:AA577)+AA$16&lt;0.000001,0,IF($C578&gt;='H-32A-WP06 - Debt Service'!Y$25,'H-32A-WP06 - Debt Service'!X$28/12,0)),"-")</f>
        <v>0</v>
      </c>
      <c r="AB578" s="359">
        <f>IFERROR(IF(-SUM(AB$21:AB577)+AB$16&lt;0.000001,0,IF($C578&gt;='H-32A-WP06 - Debt Service'!Y$25,'H-32A-WP06 - Debt Service'!Y$28/12,0)),"-")</f>
        <v>0</v>
      </c>
      <c r="AC578" s="359">
        <f>IFERROR(IF(-SUM(AC$21:AC577)+AC$16&lt;0.000001,0,IF($C578&gt;='H-32A-WP06 - Debt Service'!Z$25,'H-32A-WP06 - Debt Service'!Z$28/12,0)),"-")</f>
        <v>0</v>
      </c>
      <c r="AD578" s="359">
        <f>IFERROR(IF(-SUM(AD$21:AD577)+AD$16&lt;0.000001,0,IF($C578&gt;='H-32A-WP06 - Debt Service'!AB$25,'H-32A-WP06 - Debt Service'!AA$28/12,0)),"-")</f>
        <v>0</v>
      </c>
      <c r="AE578" s="359">
        <f>IFERROR(IF(-SUM(AE$21:AE577)+AE$16&lt;0.000001,0,IF($C578&gt;='H-32A-WP06 - Debt Service'!AC$25,'H-32A-WP06 - Debt Service'!AB$28/12,0)),"-")</f>
        <v>0</v>
      </c>
      <c r="AF578" s="359">
        <f>IFERROR(IF(-SUM(AF$21:AF577)+AF$16&lt;0.000001,0,IF($C578&gt;='H-32A-WP06 - Debt Service'!AD$25,'H-32A-WP06 - Debt Service'!AC$28/12,0)),"-")</f>
        <v>0</v>
      </c>
    </row>
    <row r="579" spans="2:32">
      <c r="B579" s="351">
        <f t="shared" si="33"/>
        <v>2065</v>
      </c>
      <c r="C579" s="368">
        <f t="shared" si="35"/>
        <v>60449</v>
      </c>
      <c r="D579" s="368"/>
      <c r="E579" s="359">
        <f>IFERROR(IF(-SUM(E$33:E578)+E$16&lt;0.000001,0,IF($C579&gt;='H-32A-WP06 - Debt Service'!C$25,'H-32A-WP06 - Debt Service'!C$28/12,0)),"-")</f>
        <v>0</v>
      </c>
      <c r="F579" s="359">
        <f>IFERROR(IF(-SUM(F$33:F578)+F$16&lt;0.000001,0,IF($C579&gt;='H-32A-WP06 - Debt Service'!D$25,'H-32A-WP06 - Debt Service'!D$28/12,0)),"-")</f>
        <v>0</v>
      </c>
      <c r="G579" s="359">
        <f>IFERROR(IF(-SUM(G$33:G578)+G$16&lt;0.000001,0,IF($C579&gt;='H-32A-WP06 - Debt Service'!E$25,'H-32A-WP06 - Debt Service'!E$28/12,0)),"-")</f>
        <v>0</v>
      </c>
      <c r="H579" s="359">
        <f>IFERROR(IF(-SUM(H$21:H578)+H$16&lt;0.000001,0,IF($C579&gt;='H-32A-WP06 - Debt Service'!F$25,'H-32A-WP06 - Debt Service'!F$28/12,0)),"-")</f>
        <v>0</v>
      </c>
      <c r="I579" s="359">
        <f>IFERROR(IF(-SUM(I$21:I578)+I$16&lt;0.000001,0,IF($C579&gt;='H-32A-WP06 - Debt Service'!G$25,'H-32A-WP06 - Debt Service'!G$28/12,0)),"-")</f>
        <v>0</v>
      </c>
      <c r="J579" s="359">
        <f>IFERROR(IF(-SUM(J$21:J578)+J$16&lt;0.000001,0,IF($C579&gt;='H-32A-WP06 - Debt Service'!H$25,'H-32A-WP06 - Debt Service'!H$28/12,0)),"-")</f>
        <v>0</v>
      </c>
      <c r="K579" s="359">
        <f>IFERROR(IF(-SUM(K$21:K578)+K$16&lt;0.000001,0,IF($C579&gt;='H-32A-WP06 - Debt Service'!I$25,'H-32A-WP06 - Debt Service'!I$28/12,0)),"-")</f>
        <v>0</v>
      </c>
      <c r="L579" s="359">
        <f>IFERROR(IF(-SUM(L$21:L578)+L$16&lt;0.000001,0,IF($C579&gt;='H-32A-WP06 - Debt Service'!J$25,'H-32A-WP06 - Debt Service'!J$28/12,0)),"-")</f>
        <v>0</v>
      </c>
      <c r="M579" s="359">
        <f>IFERROR(IF(-SUM(M$21:M578)+M$16&lt;0.000001,0,IF($C579&gt;='H-32A-WP06 - Debt Service'!K$25,'H-32A-WP06 - Debt Service'!K$28/12,0)),"-")</f>
        <v>0</v>
      </c>
      <c r="N579" s="359">
        <f>IFERROR(IF(-SUM(N$21:N578)+N$16&lt;0.000001,0,IF($C579&gt;='H-32A-WP06 - Debt Service'!L$25,'H-32A-WP06 - Debt Service'!L$28/12,0)),"-")</f>
        <v>0</v>
      </c>
      <c r="O579" s="359">
        <f>IFERROR(IF(-SUM(O$21:O578)+O$16&lt;0.000001,0,IF($C579&gt;='H-32A-WP06 - Debt Service'!M$25,'H-32A-WP06 - Debt Service'!M$28/12,0)),"-")</f>
        <v>0</v>
      </c>
      <c r="P579" s="359">
        <f>IFERROR(IF(-SUM(P$21:P578)+P$16&lt;0.000001,0,IF($C579&gt;='H-32A-WP06 - Debt Service'!N$25,'H-32A-WP06 - Debt Service'!N$28/12,0)),"-")</f>
        <v>0</v>
      </c>
      <c r="Q579" s="449"/>
      <c r="R579" s="351">
        <f t="shared" si="34"/>
        <v>2065</v>
      </c>
      <c r="S579" s="368">
        <f t="shared" si="36"/>
        <v>60449</v>
      </c>
      <c r="T579" s="368"/>
      <c r="U579" s="359">
        <f>IFERROR(IF(-SUM(U$33:U578)+U$16&lt;0.000001,0,IF($C579&gt;='H-32A-WP06 - Debt Service'!R$25,'H-32A-WP06 - Debt Service'!R$28/12,0)),"-")</f>
        <v>0</v>
      </c>
      <c r="V579" s="359">
        <f>IFERROR(IF(-SUM(V$21:V578)+V$16&lt;0.000001,0,IF($C579&gt;='H-32A-WP06 - Debt Service'!S$25,'H-32A-WP06 - Debt Service'!S$28/12,0)),"-")</f>
        <v>0</v>
      </c>
      <c r="W579" s="359">
        <f>IFERROR(IF(-SUM(W$21:W578)+W$16&lt;0.000001,0,IF($C579&gt;='H-32A-WP06 - Debt Service'!T$25,'H-32A-WP06 - Debt Service'!T$28/12,0)),"-")</f>
        <v>0</v>
      </c>
      <c r="X579" s="359">
        <f>IFERROR(IF(-SUM(X$21:X578)+X$16&lt;0.000001,0,IF($C579&gt;='H-32A-WP06 - Debt Service'!U$25,'H-32A-WP06 - Debt Service'!U$28/12,0)),"-")</f>
        <v>0</v>
      </c>
      <c r="Y579" s="359">
        <f>IFERROR(IF(-SUM(Y$21:Y578)+Y$16&lt;0.000001,0,IF($C579&gt;='H-32A-WP06 - Debt Service'!W$25,'H-32A-WP06 - Debt Service'!V$28/12,0)),"-")</f>
        <v>0</v>
      </c>
      <c r="Z579" s="359">
        <f>IFERROR(IF(-SUM(Z$21:Z578)+Z$16&lt;0.000001,0,IF($C579&gt;='H-32A-WP06 - Debt Service'!W$25,'H-32A-WP06 - Debt Service'!W$28/12,0)),"-")</f>
        <v>0</v>
      </c>
      <c r="AA579" s="359">
        <f>IFERROR(IF(-SUM(AA$21:AA578)+AA$16&lt;0.000001,0,IF($C579&gt;='H-32A-WP06 - Debt Service'!Y$25,'H-32A-WP06 - Debt Service'!X$28/12,0)),"-")</f>
        <v>0</v>
      </c>
      <c r="AB579" s="359">
        <f>IFERROR(IF(-SUM(AB$21:AB578)+AB$16&lt;0.000001,0,IF($C579&gt;='H-32A-WP06 - Debt Service'!Y$25,'H-32A-WP06 - Debt Service'!Y$28/12,0)),"-")</f>
        <v>0</v>
      </c>
      <c r="AC579" s="359">
        <f>IFERROR(IF(-SUM(AC$21:AC578)+AC$16&lt;0.000001,0,IF($C579&gt;='H-32A-WP06 - Debt Service'!Z$25,'H-32A-WP06 - Debt Service'!Z$28/12,0)),"-")</f>
        <v>0</v>
      </c>
      <c r="AD579" s="359">
        <f>IFERROR(IF(-SUM(AD$21:AD578)+AD$16&lt;0.000001,0,IF($C579&gt;='H-32A-WP06 - Debt Service'!AB$25,'H-32A-WP06 - Debt Service'!AA$28/12,0)),"-")</f>
        <v>0</v>
      </c>
      <c r="AE579" s="359">
        <f>IFERROR(IF(-SUM(AE$21:AE578)+AE$16&lt;0.000001,0,IF($C579&gt;='H-32A-WP06 - Debt Service'!AC$25,'H-32A-WP06 - Debt Service'!AB$28/12,0)),"-")</f>
        <v>0</v>
      </c>
      <c r="AF579" s="359">
        <f>IFERROR(IF(-SUM(AF$21:AF578)+AF$16&lt;0.000001,0,IF($C579&gt;='H-32A-WP06 - Debt Service'!AD$25,'H-32A-WP06 - Debt Service'!AC$28/12,0)),"-")</f>
        <v>0</v>
      </c>
    </row>
    <row r="580" spans="2:32">
      <c r="B580" s="351">
        <f t="shared" si="33"/>
        <v>2065</v>
      </c>
      <c r="C580" s="368">
        <f t="shared" si="35"/>
        <v>60480</v>
      </c>
      <c r="D580" s="368"/>
      <c r="E580" s="359">
        <f>IFERROR(IF(-SUM(E$33:E579)+E$16&lt;0.000001,0,IF($C580&gt;='H-32A-WP06 - Debt Service'!C$25,'H-32A-WP06 - Debt Service'!C$28/12,0)),"-")</f>
        <v>0</v>
      </c>
      <c r="F580" s="359">
        <f>IFERROR(IF(-SUM(F$33:F579)+F$16&lt;0.000001,0,IF($C580&gt;='H-32A-WP06 - Debt Service'!D$25,'H-32A-WP06 - Debt Service'!D$28/12,0)),"-")</f>
        <v>0</v>
      </c>
      <c r="G580" s="359">
        <f>IFERROR(IF(-SUM(G$33:G579)+G$16&lt;0.000001,0,IF($C580&gt;='H-32A-WP06 - Debt Service'!E$25,'H-32A-WP06 - Debt Service'!E$28/12,0)),"-")</f>
        <v>0</v>
      </c>
      <c r="H580" s="359">
        <f>IFERROR(IF(-SUM(H$21:H579)+H$16&lt;0.000001,0,IF($C580&gt;='H-32A-WP06 - Debt Service'!F$25,'H-32A-WP06 - Debt Service'!F$28/12,0)),"-")</f>
        <v>0</v>
      </c>
      <c r="I580" s="359">
        <f>IFERROR(IF(-SUM(I$21:I579)+I$16&lt;0.000001,0,IF($C580&gt;='H-32A-WP06 - Debt Service'!G$25,'H-32A-WP06 - Debt Service'!G$28/12,0)),"-")</f>
        <v>0</v>
      </c>
      <c r="J580" s="359">
        <f>IFERROR(IF(-SUM(J$21:J579)+J$16&lt;0.000001,0,IF($C580&gt;='H-32A-WP06 - Debt Service'!H$25,'H-32A-WP06 - Debt Service'!H$28/12,0)),"-")</f>
        <v>0</v>
      </c>
      <c r="K580" s="359">
        <f>IFERROR(IF(-SUM(K$21:K579)+K$16&lt;0.000001,0,IF($C580&gt;='H-32A-WP06 - Debt Service'!I$25,'H-32A-WP06 - Debt Service'!I$28/12,0)),"-")</f>
        <v>0</v>
      </c>
      <c r="L580" s="359">
        <f>IFERROR(IF(-SUM(L$21:L579)+L$16&lt;0.000001,0,IF($C580&gt;='H-32A-WP06 - Debt Service'!J$25,'H-32A-WP06 - Debt Service'!J$28/12,0)),"-")</f>
        <v>0</v>
      </c>
      <c r="M580" s="359">
        <f>IFERROR(IF(-SUM(M$21:M579)+M$16&lt;0.000001,0,IF($C580&gt;='H-32A-WP06 - Debt Service'!K$25,'H-32A-WP06 - Debt Service'!K$28/12,0)),"-")</f>
        <v>0</v>
      </c>
      <c r="N580" s="359">
        <f>IFERROR(IF(-SUM(N$21:N579)+N$16&lt;0.000001,0,IF($C580&gt;='H-32A-WP06 - Debt Service'!L$25,'H-32A-WP06 - Debt Service'!L$28/12,0)),"-")</f>
        <v>0</v>
      </c>
      <c r="O580" s="359">
        <f>IFERROR(IF(-SUM(O$21:O579)+O$16&lt;0.000001,0,IF($C580&gt;='H-32A-WP06 - Debt Service'!M$25,'H-32A-WP06 - Debt Service'!M$28/12,0)),"-")</f>
        <v>0</v>
      </c>
      <c r="P580" s="359">
        <f>IFERROR(IF(-SUM(P$21:P579)+P$16&lt;0.000001,0,IF($C580&gt;='H-32A-WP06 - Debt Service'!N$25,'H-32A-WP06 - Debt Service'!N$28/12,0)),"-")</f>
        <v>0</v>
      </c>
      <c r="Q580" s="449"/>
      <c r="R580" s="351">
        <f t="shared" si="34"/>
        <v>2065</v>
      </c>
      <c r="S580" s="368">
        <f t="shared" si="36"/>
        <v>60480</v>
      </c>
      <c r="T580" s="368"/>
      <c r="U580" s="359">
        <f>IFERROR(IF(-SUM(U$33:U579)+U$16&lt;0.000001,0,IF($C580&gt;='H-32A-WP06 - Debt Service'!R$25,'H-32A-WP06 - Debt Service'!R$28/12,0)),"-")</f>
        <v>0</v>
      </c>
      <c r="V580" s="359">
        <f>IFERROR(IF(-SUM(V$21:V579)+V$16&lt;0.000001,0,IF($C580&gt;='H-32A-WP06 - Debt Service'!S$25,'H-32A-WP06 - Debt Service'!S$28/12,0)),"-")</f>
        <v>0</v>
      </c>
      <c r="W580" s="359">
        <f>IFERROR(IF(-SUM(W$21:W579)+W$16&lt;0.000001,0,IF($C580&gt;='H-32A-WP06 - Debt Service'!T$25,'H-32A-WP06 - Debt Service'!T$28/12,0)),"-")</f>
        <v>0</v>
      </c>
      <c r="X580" s="359">
        <f>IFERROR(IF(-SUM(X$21:X579)+X$16&lt;0.000001,0,IF($C580&gt;='H-32A-WP06 - Debt Service'!U$25,'H-32A-WP06 - Debt Service'!U$28/12,0)),"-")</f>
        <v>0</v>
      </c>
      <c r="Y580" s="359">
        <f>IFERROR(IF(-SUM(Y$21:Y579)+Y$16&lt;0.000001,0,IF($C580&gt;='H-32A-WP06 - Debt Service'!W$25,'H-32A-WP06 - Debt Service'!V$28/12,0)),"-")</f>
        <v>0</v>
      </c>
      <c r="Z580" s="359">
        <f>IFERROR(IF(-SUM(Z$21:Z579)+Z$16&lt;0.000001,0,IF($C580&gt;='H-32A-WP06 - Debt Service'!W$25,'H-32A-WP06 - Debt Service'!W$28/12,0)),"-")</f>
        <v>0</v>
      </c>
      <c r="AA580" s="359">
        <f>IFERROR(IF(-SUM(AA$21:AA579)+AA$16&lt;0.000001,0,IF($C580&gt;='H-32A-WP06 - Debt Service'!Y$25,'H-32A-WP06 - Debt Service'!X$28/12,0)),"-")</f>
        <v>0</v>
      </c>
      <c r="AB580" s="359">
        <f>IFERROR(IF(-SUM(AB$21:AB579)+AB$16&lt;0.000001,0,IF($C580&gt;='H-32A-WP06 - Debt Service'!Y$25,'H-32A-WP06 - Debt Service'!Y$28/12,0)),"-")</f>
        <v>0</v>
      </c>
      <c r="AC580" s="359">
        <f>IFERROR(IF(-SUM(AC$21:AC579)+AC$16&lt;0.000001,0,IF($C580&gt;='H-32A-WP06 - Debt Service'!Z$25,'H-32A-WP06 - Debt Service'!Z$28/12,0)),"-")</f>
        <v>0</v>
      </c>
      <c r="AD580" s="359">
        <f>IFERROR(IF(-SUM(AD$21:AD579)+AD$16&lt;0.000001,0,IF($C580&gt;='H-32A-WP06 - Debt Service'!AB$25,'H-32A-WP06 - Debt Service'!AA$28/12,0)),"-")</f>
        <v>0</v>
      </c>
      <c r="AE580" s="359">
        <f>IFERROR(IF(-SUM(AE$21:AE579)+AE$16&lt;0.000001,0,IF($C580&gt;='H-32A-WP06 - Debt Service'!AC$25,'H-32A-WP06 - Debt Service'!AB$28/12,0)),"-")</f>
        <v>0</v>
      </c>
      <c r="AF580" s="359">
        <f>IFERROR(IF(-SUM(AF$21:AF579)+AF$16&lt;0.000001,0,IF($C580&gt;='H-32A-WP06 - Debt Service'!AD$25,'H-32A-WP06 - Debt Service'!AC$28/12,0)),"-")</f>
        <v>0</v>
      </c>
    </row>
    <row r="581" spans="2:32">
      <c r="B581" s="351">
        <f t="shared" si="33"/>
        <v>2065</v>
      </c>
      <c r="C581" s="368">
        <f t="shared" si="35"/>
        <v>60511</v>
      </c>
      <c r="D581" s="368"/>
      <c r="E581" s="359">
        <f>IFERROR(IF(-SUM(E$33:E580)+E$16&lt;0.000001,0,IF($C581&gt;='H-32A-WP06 - Debt Service'!C$25,'H-32A-WP06 - Debt Service'!C$28/12,0)),"-")</f>
        <v>0</v>
      </c>
      <c r="F581" s="359">
        <f>IFERROR(IF(-SUM(F$33:F580)+F$16&lt;0.000001,0,IF($C581&gt;='H-32A-WP06 - Debt Service'!D$25,'H-32A-WP06 - Debt Service'!D$28/12,0)),"-")</f>
        <v>0</v>
      </c>
      <c r="G581" s="359">
        <f>IFERROR(IF(-SUM(G$33:G580)+G$16&lt;0.000001,0,IF($C581&gt;='H-32A-WP06 - Debt Service'!E$25,'H-32A-WP06 - Debt Service'!E$28/12,0)),"-")</f>
        <v>0</v>
      </c>
      <c r="H581" s="359">
        <f>IFERROR(IF(-SUM(H$21:H580)+H$16&lt;0.000001,0,IF($C581&gt;='H-32A-WP06 - Debt Service'!F$25,'H-32A-WP06 - Debt Service'!F$28/12,0)),"-")</f>
        <v>0</v>
      </c>
      <c r="I581" s="359">
        <f>IFERROR(IF(-SUM(I$21:I580)+I$16&lt;0.000001,0,IF($C581&gt;='H-32A-WP06 - Debt Service'!G$25,'H-32A-WP06 - Debt Service'!G$28/12,0)),"-")</f>
        <v>0</v>
      </c>
      <c r="J581" s="359">
        <f>IFERROR(IF(-SUM(J$21:J580)+J$16&lt;0.000001,0,IF($C581&gt;='H-32A-WP06 - Debt Service'!H$25,'H-32A-WP06 - Debt Service'!H$28/12,0)),"-")</f>
        <v>0</v>
      </c>
      <c r="K581" s="359">
        <f>IFERROR(IF(-SUM(K$21:K580)+K$16&lt;0.000001,0,IF($C581&gt;='H-32A-WP06 - Debt Service'!I$25,'H-32A-WP06 - Debt Service'!I$28/12,0)),"-")</f>
        <v>0</v>
      </c>
      <c r="L581" s="359">
        <f>IFERROR(IF(-SUM(L$21:L580)+L$16&lt;0.000001,0,IF($C581&gt;='H-32A-WP06 - Debt Service'!J$25,'H-32A-WP06 - Debt Service'!J$28/12,0)),"-")</f>
        <v>0</v>
      </c>
      <c r="M581" s="359">
        <f>IFERROR(IF(-SUM(M$21:M580)+M$16&lt;0.000001,0,IF($C581&gt;='H-32A-WP06 - Debt Service'!K$25,'H-32A-WP06 - Debt Service'!K$28/12,0)),"-")</f>
        <v>0</v>
      </c>
      <c r="N581" s="359">
        <f>IFERROR(IF(-SUM(N$21:N580)+N$16&lt;0.000001,0,IF($C581&gt;='H-32A-WP06 - Debt Service'!L$25,'H-32A-WP06 - Debt Service'!L$28/12,0)),"-")</f>
        <v>0</v>
      </c>
      <c r="O581" s="359">
        <f>IFERROR(IF(-SUM(O$21:O580)+O$16&lt;0.000001,0,IF($C581&gt;='H-32A-WP06 - Debt Service'!M$25,'H-32A-WP06 - Debt Service'!M$28/12,0)),"-")</f>
        <v>0</v>
      </c>
      <c r="P581" s="359">
        <f>IFERROR(IF(-SUM(P$21:P580)+P$16&lt;0.000001,0,IF($C581&gt;='H-32A-WP06 - Debt Service'!N$25,'H-32A-WP06 - Debt Service'!N$28/12,0)),"-")</f>
        <v>0</v>
      </c>
      <c r="Q581" s="449"/>
      <c r="R581" s="351">
        <f t="shared" si="34"/>
        <v>2065</v>
      </c>
      <c r="S581" s="368">
        <f t="shared" si="36"/>
        <v>60511</v>
      </c>
      <c r="T581" s="368"/>
      <c r="U581" s="359">
        <f>IFERROR(IF(-SUM(U$33:U580)+U$16&lt;0.000001,0,IF($C581&gt;='H-32A-WP06 - Debt Service'!R$25,'H-32A-WP06 - Debt Service'!R$28/12,0)),"-")</f>
        <v>0</v>
      </c>
      <c r="V581" s="359">
        <f>IFERROR(IF(-SUM(V$21:V580)+V$16&lt;0.000001,0,IF($C581&gt;='H-32A-WP06 - Debt Service'!S$25,'H-32A-WP06 - Debt Service'!S$28/12,0)),"-")</f>
        <v>0</v>
      </c>
      <c r="W581" s="359">
        <f>IFERROR(IF(-SUM(W$21:W580)+W$16&lt;0.000001,0,IF($C581&gt;='H-32A-WP06 - Debt Service'!T$25,'H-32A-WP06 - Debt Service'!T$28/12,0)),"-")</f>
        <v>0</v>
      </c>
      <c r="X581" s="359">
        <f>IFERROR(IF(-SUM(X$21:X580)+X$16&lt;0.000001,0,IF($C581&gt;='H-32A-WP06 - Debt Service'!U$25,'H-32A-WP06 - Debt Service'!U$28/12,0)),"-")</f>
        <v>0</v>
      </c>
      <c r="Y581" s="359">
        <f>IFERROR(IF(-SUM(Y$21:Y580)+Y$16&lt;0.000001,0,IF($C581&gt;='H-32A-WP06 - Debt Service'!W$25,'H-32A-WP06 - Debt Service'!V$28/12,0)),"-")</f>
        <v>0</v>
      </c>
      <c r="Z581" s="359">
        <f>IFERROR(IF(-SUM(Z$21:Z580)+Z$16&lt;0.000001,0,IF($C581&gt;='H-32A-WP06 - Debt Service'!W$25,'H-32A-WP06 - Debt Service'!W$28/12,0)),"-")</f>
        <v>0</v>
      </c>
      <c r="AA581" s="359">
        <f>IFERROR(IF(-SUM(AA$21:AA580)+AA$16&lt;0.000001,0,IF($C581&gt;='H-32A-WP06 - Debt Service'!Y$25,'H-32A-WP06 - Debt Service'!X$28/12,0)),"-")</f>
        <v>0</v>
      </c>
      <c r="AB581" s="359">
        <f>IFERROR(IF(-SUM(AB$21:AB580)+AB$16&lt;0.000001,0,IF($C581&gt;='H-32A-WP06 - Debt Service'!Y$25,'H-32A-WP06 - Debt Service'!Y$28/12,0)),"-")</f>
        <v>0</v>
      </c>
      <c r="AC581" s="359">
        <f>IFERROR(IF(-SUM(AC$21:AC580)+AC$16&lt;0.000001,0,IF($C581&gt;='H-32A-WP06 - Debt Service'!Z$25,'H-32A-WP06 - Debt Service'!Z$28/12,0)),"-")</f>
        <v>0</v>
      </c>
      <c r="AD581" s="359">
        <f>IFERROR(IF(-SUM(AD$21:AD580)+AD$16&lt;0.000001,0,IF($C581&gt;='H-32A-WP06 - Debt Service'!AB$25,'H-32A-WP06 - Debt Service'!AA$28/12,0)),"-")</f>
        <v>0</v>
      </c>
      <c r="AE581" s="359">
        <f>IFERROR(IF(-SUM(AE$21:AE580)+AE$16&lt;0.000001,0,IF($C581&gt;='H-32A-WP06 - Debt Service'!AC$25,'H-32A-WP06 - Debt Service'!AB$28/12,0)),"-")</f>
        <v>0</v>
      </c>
      <c r="AF581" s="359">
        <f>IFERROR(IF(-SUM(AF$21:AF580)+AF$16&lt;0.000001,0,IF($C581&gt;='H-32A-WP06 - Debt Service'!AD$25,'H-32A-WP06 - Debt Service'!AC$28/12,0)),"-")</f>
        <v>0</v>
      </c>
    </row>
    <row r="582" spans="2:32">
      <c r="B582" s="351">
        <f t="shared" si="33"/>
        <v>2065</v>
      </c>
      <c r="C582" s="368">
        <f t="shared" si="35"/>
        <v>60541</v>
      </c>
      <c r="D582" s="368"/>
      <c r="E582" s="359">
        <f>IFERROR(IF(-SUM(E$33:E581)+E$16&lt;0.000001,0,IF($C582&gt;='H-32A-WP06 - Debt Service'!C$25,'H-32A-WP06 - Debt Service'!C$28/12,0)),"-")</f>
        <v>0</v>
      </c>
      <c r="F582" s="359">
        <f>IFERROR(IF(-SUM(F$33:F581)+F$16&lt;0.000001,0,IF($C582&gt;='H-32A-WP06 - Debt Service'!D$25,'H-32A-WP06 - Debt Service'!D$28/12,0)),"-")</f>
        <v>0</v>
      </c>
      <c r="G582" s="359">
        <f>IFERROR(IF(-SUM(G$33:G581)+G$16&lt;0.000001,0,IF($C582&gt;='H-32A-WP06 - Debt Service'!E$25,'H-32A-WP06 - Debt Service'!E$28/12,0)),"-")</f>
        <v>0</v>
      </c>
      <c r="H582" s="359">
        <f>IFERROR(IF(-SUM(H$21:H581)+H$16&lt;0.000001,0,IF($C582&gt;='H-32A-WP06 - Debt Service'!F$25,'H-32A-WP06 - Debt Service'!F$28/12,0)),"-")</f>
        <v>0</v>
      </c>
      <c r="I582" s="359">
        <f>IFERROR(IF(-SUM(I$21:I581)+I$16&lt;0.000001,0,IF($C582&gt;='H-32A-WP06 - Debt Service'!G$25,'H-32A-WP06 - Debt Service'!G$28/12,0)),"-")</f>
        <v>0</v>
      </c>
      <c r="J582" s="359">
        <f>IFERROR(IF(-SUM(J$21:J581)+J$16&lt;0.000001,0,IF($C582&gt;='H-32A-WP06 - Debt Service'!H$25,'H-32A-WP06 - Debt Service'!H$28/12,0)),"-")</f>
        <v>0</v>
      </c>
      <c r="K582" s="359">
        <f>IFERROR(IF(-SUM(K$21:K581)+K$16&lt;0.000001,0,IF($C582&gt;='H-32A-WP06 - Debt Service'!I$25,'H-32A-WP06 - Debt Service'!I$28/12,0)),"-")</f>
        <v>0</v>
      </c>
      <c r="L582" s="359">
        <f>IFERROR(IF(-SUM(L$21:L581)+L$16&lt;0.000001,0,IF($C582&gt;='H-32A-WP06 - Debt Service'!J$25,'H-32A-WP06 - Debt Service'!J$28/12,0)),"-")</f>
        <v>0</v>
      </c>
      <c r="M582" s="359">
        <f>IFERROR(IF(-SUM(M$21:M581)+M$16&lt;0.000001,0,IF($C582&gt;='H-32A-WP06 - Debt Service'!K$25,'H-32A-WP06 - Debt Service'!K$28/12,0)),"-")</f>
        <v>0</v>
      </c>
      <c r="N582" s="359">
        <f>IFERROR(IF(-SUM(N$21:N581)+N$16&lt;0.000001,0,IF($C582&gt;='H-32A-WP06 - Debt Service'!L$25,'H-32A-WP06 - Debt Service'!L$28/12,0)),"-")</f>
        <v>0</v>
      </c>
      <c r="O582" s="359">
        <f>IFERROR(IF(-SUM(O$21:O581)+O$16&lt;0.000001,0,IF($C582&gt;='H-32A-WP06 - Debt Service'!M$25,'H-32A-WP06 - Debt Service'!M$28/12,0)),"-")</f>
        <v>0</v>
      </c>
      <c r="P582" s="359">
        <f>IFERROR(IF(-SUM(P$21:P581)+P$16&lt;0.000001,0,IF($C582&gt;='H-32A-WP06 - Debt Service'!N$25,'H-32A-WP06 - Debt Service'!N$28/12,0)),"-")</f>
        <v>0</v>
      </c>
      <c r="Q582" s="449"/>
      <c r="R582" s="351">
        <f t="shared" si="34"/>
        <v>2065</v>
      </c>
      <c r="S582" s="368">
        <f t="shared" si="36"/>
        <v>60541</v>
      </c>
      <c r="T582" s="368"/>
      <c r="U582" s="359">
        <f>IFERROR(IF(-SUM(U$33:U581)+U$16&lt;0.000001,0,IF($C582&gt;='H-32A-WP06 - Debt Service'!R$25,'H-32A-WP06 - Debt Service'!R$28/12,0)),"-")</f>
        <v>0</v>
      </c>
      <c r="V582" s="359">
        <f>IFERROR(IF(-SUM(V$21:V581)+V$16&lt;0.000001,0,IF($C582&gt;='H-32A-WP06 - Debt Service'!S$25,'H-32A-WP06 - Debt Service'!S$28/12,0)),"-")</f>
        <v>0</v>
      </c>
      <c r="W582" s="359">
        <f>IFERROR(IF(-SUM(W$21:W581)+W$16&lt;0.000001,0,IF($C582&gt;='H-32A-WP06 - Debt Service'!T$25,'H-32A-WP06 - Debt Service'!T$28/12,0)),"-")</f>
        <v>0</v>
      </c>
      <c r="X582" s="359">
        <f>IFERROR(IF(-SUM(X$21:X581)+X$16&lt;0.000001,0,IF($C582&gt;='H-32A-WP06 - Debt Service'!U$25,'H-32A-WP06 - Debt Service'!U$28/12,0)),"-")</f>
        <v>0</v>
      </c>
      <c r="Y582" s="359">
        <f>IFERROR(IF(-SUM(Y$21:Y581)+Y$16&lt;0.000001,0,IF($C582&gt;='H-32A-WP06 - Debt Service'!W$25,'H-32A-WP06 - Debt Service'!V$28/12,0)),"-")</f>
        <v>0</v>
      </c>
      <c r="Z582" s="359">
        <f>IFERROR(IF(-SUM(Z$21:Z581)+Z$16&lt;0.000001,0,IF($C582&gt;='H-32A-WP06 - Debt Service'!W$25,'H-32A-WP06 - Debt Service'!W$28/12,0)),"-")</f>
        <v>0</v>
      </c>
      <c r="AA582" s="359">
        <f>IFERROR(IF(-SUM(AA$21:AA581)+AA$16&lt;0.000001,0,IF($C582&gt;='H-32A-WP06 - Debt Service'!Y$25,'H-32A-WP06 - Debt Service'!X$28/12,0)),"-")</f>
        <v>0</v>
      </c>
      <c r="AB582" s="359">
        <f>IFERROR(IF(-SUM(AB$21:AB581)+AB$16&lt;0.000001,0,IF($C582&gt;='H-32A-WP06 - Debt Service'!Y$25,'H-32A-WP06 - Debt Service'!Y$28/12,0)),"-")</f>
        <v>0</v>
      </c>
      <c r="AC582" s="359">
        <f>IFERROR(IF(-SUM(AC$21:AC581)+AC$16&lt;0.000001,0,IF($C582&gt;='H-32A-WP06 - Debt Service'!Z$25,'H-32A-WP06 - Debt Service'!Z$28/12,0)),"-")</f>
        <v>0</v>
      </c>
      <c r="AD582" s="359">
        <f>IFERROR(IF(-SUM(AD$21:AD581)+AD$16&lt;0.000001,0,IF($C582&gt;='H-32A-WP06 - Debt Service'!AB$25,'H-32A-WP06 - Debt Service'!AA$28/12,0)),"-")</f>
        <v>0</v>
      </c>
      <c r="AE582" s="359">
        <f>IFERROR(IF(-SUM(AE$21:AE581)+AE$16&lt;0.000001,0,IF($C582&gt;='H-32A-WP06 - Debt Service'!AC$25,'H-32A-WP06 - Debt Service'!AB$28/12,0)),"-")</f>
        <v>0</v>
      </c>
      <c r="AF582" s="359">
        <f>IFERROR(IF(-SUM(AF$21:AF581)+AF$16&lt;0.000001,0,IF($C582&gt;='H-32A-WP06 - Debt Service'!AD$25,'H-32A-WP06 - Debt Service'!AC$28/12,0)),"-")</f>
        <v>0</v>
      </c>
    </row>
    <row r="583" spans="2:32">
      <c r="B583" s="351">
        <f t="shared" si="33"/>
        <v>2065</v>
      </c>
      <c r="C583" s="368">
        <f t="shared" si="35"/>
        <v>60572</v>
      </c>
      <c r="D583" s="368"/>
      <c r="E583" s="359">
        <f>IFERROR(IF(-SUM(E$33:E582)+E$16&lt;0.000001,0,IF($C583&gt;='H-32A-WP06 - Debt Service'!C$25,'H-32A-WP06 - Debt Service'!C$28/12,0)),"-")</f>
        <v>0</v>
      </c>
      <c r="F583" s="359">
        <f>IFERROR(IF(-SUM(F$33:F582)+F$16&lt;0.000001,0,IF($C583&gt;='H-32A-WP06 - Debt Service'!D$25,'H-32A-WP06 - Debt Service'!D$28/12,0)),"-")</f>
        <v>0</v>
      </c>
      <c r="G583" s="359">
        <f>IFERROR(IF(-SUM(G$33:G582)+G$16&lt;0.000001,0,IF($C583&gt;='H-32A-WP06 - Debt Service'!E$25,'H-32A-WP06 - Debt Service'!E$28/12,0)),"-")</f>
        <v>0</v>
      </c>
      <c r="H583" s="359">
        <f>IFERROR(IF(-SUM(H$21:H582)+H$16&lt;0.000001,0,IF($C583&gt;='H-32A-WP06 - Debt Service'!F$25,'H-32A-WP06 - Debt Service'!F$28/12,0)),"-")</f>
        <v>0</v>
      </c>
      <c r="I583" s="359">
        <f>IFERROR(IF(-SUM(I$21:I582)+I$16&lt;0.000001,0,IF($C583&gt;='H-32A-WP06 - Debt Service'!G$25,'H-32A-WP06 - Debt Service'!G$28/12,0)),"-")</f>
        <v>0</v>
      </c>
      <c r="J583" s="359">
        <f>IFERROR(IF(-SUM(J$21:J582)+J$16&lt;0.000001,0,IF($C583&gt;='H-32A-WP06 - Debt Service'!H$25,'H-32A-WP06 - Debt Service'!H$28/12,0)),"-")</f>
        <v>0</v>
      </c>
      <c r="K583" s="359">
        <f>IFERROR(IF(-SUM(K$21:K582)+K$16&lt;0.000001,0,IF($C583&gt;='H-32A-WP06 - Debt Service'!I$25,'H-32A-WP06 - Debt Service'!I$28/12,0)),"-")</f>
        <v>0</v>
      </c>
      <c r="L583" s="359">
        <f>IFERROR(IF(-SUM(L$21:L582)+L$16&lt;0.000001,0,IF($C583&gt;='H-32A-WP06 - Debt Service'!J$25,'H-32A-WP06 - Debt Service'!J$28/12,0)),"-")</f>
        <v>0</v>
      </c>
      <c r="M583" s="359">
        <f>IFERROR(IF(-SUM(M$21:M582)+M$16&lt;0.000001,0,IF($C583&gt;='H-32A-WP06 - Debt Service'!K$25,'H-32A-WP06 - Debt Service'!K$28/12,0)),"-")</f>
        <v>0</v>
      </c>
      <c r="N583" s="359">
        <f>IFERROR(IF(-SUM(N$21:N582)+N$16&lt;0.000001,0,IF($C583&gt;='H-32A-WP06 - Debt Service'!L$25,'H-32A-WP06 - Debt Service'!L$28/12,0)),"-")</f>
        <v>0</v>
      </c>
      <c r="O583" s="359">
        <f>IFERROR(IF(-SUM(O$21:O582)+O$16&lt;0.000001,0,IF($C583&gt;='H-32A-WP06 - Debt Service'!M$25,'H-32A-WP06 - Debt Service'!M$28/12,0)),"-")</f>
        <v>0</v>
      </c>
      <c r="P583" s="359">
        <f>IFERROR(IF(-SUM(P$21:P582)+P$16&lt;0.000001,0,IF($C583&gt;='H-32A-WP06 - Debt Service'!N$25,'H-32A-WP06 - Debt Service'!N$28/12,0)),"-")</f>
        <v>0</v>
      </c>
      <c r="Q583" s="449"/>
      <c r="R583" s="351">
        <f t="shared" si="34"/>
        <v>2065</v>
      </c>
      <c r="S583" s="368">
        <f t="shared" si="36"/>
        <v>60572</v>
      </c>
      <c r="T583" s="368"/>
      <c r="U583" s="359">
        <f>IFERROR(IF(-SUM(U$33:U582)+U$16&lt;0.000001,0,IF($C583&gt;='H-32A-WP06 - Debt Service'!R$25,'H-32A-WP06 - Debt Service'!R$28/12,0)),"-")</f>
        <v>0</v>
      </c>
      <c r="V583" s="359">
        <f>IFERROR(IF(-SUM(V$21:V582)+V$16&lt;0.000001,0,IF($C583&gt;='H-32A-WP06 - Debt Service'!S$25,'H-32A-WP06 - Debt Service'!S$28/12,0)),"-")</f>
        <v>0</v>
      </c>
      <c r="W583" s="359">
        <f>IFERROR(IF(-SUM(W$21:W582)+W$16&lt;0.000001,0,IF($C583&gt;='H-32A-WP06 - Debt Service'!T$25,'H-32A-WP06 - Debt Service'!T$28/12,0)),"-")</f>
        <v>0</v>
      </c>
      <c r="X583" s="359">
        <f>IFERROR(IF(-SUM(X$21:X582)+X$16&lt;0.000001,0,IF($C583&gt;='H-32A-WP06 - Debt Service'!U$25,'H-32A-WP06 - Debt Service'!U$28/12,0)),"-")</f>
        <v>0</v>
      </c>
      <c r="Y583" s="359">
        <f>IFERROR(IF(-SUM(Y$21:Y582)+Y$16&lt;0.000001,0,IF($C583&gt;='H-32A-WP06 - Debt Service'!W$25,'H-32A-WP06 - Debt Service'!V$28/12,0)),"-")</f>
        <v>0</v>
      </c>
      <c r="Z583" s="359">
        <f>IFERROR(IF(-SUM(Z$21:Z582)+Z$16&lt;0.000001,0,IF($C583&gt;='H-32A-WP06 - Debt Service'!W$25,'H-32A-WP06 - Debt Service'!W$28/12,0)),"-")</f>
        <v>0</v>
      </c>
      <c r="AA583" s="359">
        <f>IFERROR(IF(-SUM(AA$21:AA582)+AA$16&lt;0.000001,0,IF($C583&gt;='H-32A-WP06 - Debt Service'!Y$25,'H-32A-WP06 - Debt Service'!X$28/12,0)),"-")</f>
        <v>0</v>
      </c>
      <c r="AB583" s="359">
        <f>IFERROR(IF(-SUM(AB$21:AB582)+AB$16&lt;0.000001,0,IF($C583&gt;='H-32A-WP06 - Debt Service'!Y$25,'H-32A-WP06 - Debt Service'!Y$28/12,0)),"-")</f>
        <v>0</v>
      </c>
      <c r="AC583" s="359">
        <f>IFERROR(IF(-SUM(AC$21:AC582)+AC$16&lt;0.000001,0,IF($C583&gt;='H-32A-WP06 - Debt Service'!Z$25,'H-32A-WP06 - Debt Service'!Z$28/12,0)),"-")</f>
        <v>0</v>
      </c>
      <c r="AD583" s="359">
        <f>IFERROR(IF(-SUM(AD$21:AD582)+AD$16&lt;0.000001,0,IF($C583&gt;='H-32A-WP06 - Debt Service'!AB$25,'H-32A-WP06 - Debt Service'!AA$28/12,0)),"-")</f>
        <v>0</v>
      </c>
      <c r="AE583" s="359">
        <f>IFERROR(IF(-SUM(AE$21:AE582)+AE$16&lt;0.000001,0,IF($C583&gt;='H-32A-WP06 - Debt Service'!AC$25,'H-32A-WP06 - Debt Service'!AB$28/12,0)),"-")</f>
        <v>0</v>
      </c>
      <c r="AF583" s="359">
        <f>IFERROR(IF(-SUM(AF$21:AF582)+AF$16&lt;0.000001,0,IF($C583&gt;='H-32A-WP06 - Debt Service'!AD$25,'H-32A-WP06 - Debt Service'!AC$28/12,0)),"-")</f>
        <v>0</v>
      </c>
    </row>
    <row r="584" spans="2:32">
      <c r="B584" s="351">
        <f t="shared" si="33"/>
        <v>2065</v>
      </c>
      <c r="C584" s="368">
        <f t="shared" si="35"/>
        <v>60602</v>
      </c>
      <c r="D584" s="368"/>
      <c r="E584" s="359">
        <f>IFERROR(IF(-SUM(E$33:E583)+E$16&lt;0.000001,0,IF($C584&gt;='H-32A-WP06 - Debt Service'!C$25,'H-32A-WP06 - Debt Service'!C$28/12,0)),"-")</f>
        <v>0</v>
      </c>
      <c r="F584" s="359">
        <f>IFERROR(IF(-SUM(F$33:F583)+F$16&lt;0.000001,0,IF($C584&gt;='H-32A-WP06 - Debt Service'!D$25,'H-32A-WP06 - Debt Service'!D$28/12,0)),"-")</f>
        <v>0</v>
      </c>
      <c r="G584" s="359">
        <f>IFERROR(IF(-SUM(G$33:G583)+G$16&lt;0.000001,0,IF($C584&gt;='H-32A-WP06 - Debt Service'!E$25,'H-32A-WP06 - Debt Service'!E$28/12,0)),"-")</f>
        <v>0</v>
      </c>
      <c r="H584" s="359">
        <f>IFERROR(IF(-SUM(H$21:H583)+H$16&lt;0.000001,0,IF($C584&gt;='H-32A-WP06 - Debt Service'!F$25,'H-32A-WP06 - Debt Service'!F$28/12,0)),"-")</f>
        <v>0</v>
      </c>
      <c r="I584" s="359">
        <f>IFERROR(IF(-SUM(I$21:I583)+I$16&lt;0.000001,0,IF($C584&gt;='H-32A-WP06 - Debt Service'!G$25,'H-32A-WP06 - Debt Service'!G$28/12,0)),"-")</f>
        <v>0</v>
      </c>
      <c r="J584" s="359">
        <f>IFERROR(IF(-SUM(J$21:J583)+J$16&lt;0.000001,0,IF($C584&gt;='H-32A-WP06 - Debt Service'!H$25,'H-32A-WP06 - Debt Service'!H$28/12,0)),"-")</f>
        <v>0</v>
      </c>
      <c r="K584" s="359">
        <f>IFERROR(IF(-SUM(K$21:K583)+K$16&lt;0.000001,0,IF($C584&gt;='H-32A-WP06 - Debt Service'!I$25,'H-32A-WP06 - Debt Service'!I$28/12,0)),"-")</f>
        <v>0</v>
      </c>
      <c r="L584" s="359">
        <f>IFERROR(IF(-SUM(L$21:L583)+L$16&lt;0.000001,0,IF($C584&gt;='H-32A-WP06 - Debt Service'!J$25,'H-32A-WP06 - Debt Service'!J$28/12,0)),"-")</f>
        <v>0</v>
      </c>
      <c r="M584" s="359">
        <f>IFERROR(IF(-SUM(M$21:M583)+M$16&lt;0.000001,0,IF($C584&gt;='H-32A-WP06 - Debt Service'!K$25,'H-32A-WP06 - Debt Service'!K$28/12,0)),"-")</f>
        <v>0</v>
      </c>
      <c r="N584" s="359">
        <f>IFERROR(IF(-SUM(N$21:N583)+N$16&lt;0.000001,0,IF($C584&gt;='H-32A-WP06 - Debt Service'!L$25,'H-32A-WP06 - Debt Service'!L$28/12,0)),"-")</f>
        <v>0</v>
      </c>
      <c r="O584" s="359">
        <f>IFERROR(IF(-SUM(O$21:O583)+O$16&lt;0.000001,0,IF($C584&gt;='H-32A-WP06 - Debt Service'!M$25,'H-32A-WP06 - Debt Service'!M$28/12,0)),"-")</f>
        <v>0</v>
      </c>
      <c r="P584" s="359">
        <f>IFERROR(IF(-SUM(P$21:P583)+P$16&lt;0.000001,0,IF($C584&gt;='H-32A-WP06 - Debt Service'!N$25,'H-32A-WP06 - Debt Service'!N$28/12,0)),"-")</f>
        <v>0</v>
      </c>
      <c r="Q584" s="449"/>
      <c r="R584" s="351">
        <f t="shared" si="34"/>
        <v>2065</v>
      </c>
      <c r="S584" s="368">
        <f t="shared" si="36"/>
        <v>60602</v>
      </c>
      <c r="T584" s="368"/>
      <c r="U584" s="359">
        <f>IFERROR(IF(-SUM(U$33:U583)+U$16&lt;0.000001,0,IF($C584&gt;='H-32A-WP06 - Debt Service'!R$25,'H-32A-WP06 - Debt Service'!R$28/12,0)),"-")</f>
        <v>0</v>
      </c>
      <c r="V584" s="359">
        <f>IFERROR(IF(-SUM(V$21:V583)+V$16&lt;0.000001,0,IF($C584&gt;='H-32A-WP06 - Debt Service'!S$25,'H-32A-WP06 - Debt Service'!S$28/12,0)),"-")</f>
        <v>0</v>
      </c>
      <c r="W584" s="359">
        <f>IFERROR(IF(-SUM(W$21:W583)+W$16&lt;0.000001,0,IF($C584&gt;='H-32A-WP06 - Debt Service'!T$25,'H-32A-WP06 - Debt Service'!T$28/12,0)),"-")</f>
        <v>0</v>
      </c>
      <c r="X584" s="359">
        <f>IFERROR(IF(-SUM(X$21:X583)+X$16&lt;0.000001,0,IF($C584&gt;='H-32A-WP06 - Debt Service'!U$25,'H-32A-WP06 - Debt Service'!U$28/12,0)),"-")</f>
        <v>0</v>
      </c>
      <c r="Y584" s="359">
        <f>IFERROR(IF(-SUM(Y$21:Y583)+Y$16&lt;0.000001,0,IF($C584&gt;='H-32A-WP06 - Debt Service'!W$25,'H-32A-WP06 - Debt Service'!V$28/12,0)),"-")</f>
        <v>0</v>
      </c>
      <c r="Z584" s="359">
        <f>IFERROR(IF(-SUM(Z$21:Z583)+Z$16&lt;0.000001,0,IF($C584&gt;='H-32A-WP06 - Debt Service'!W$25,'H-32A-WP06 - Debt Service'!W$28/12,0)),"-")</f>
        <v>0</v>
      </c>
      <c r="AA584" s="359">
        <f>IFERROR(IF(-SUM(AA$21:AA583)+AA$16&lt;0.000001,0,IF($C584&gt;='H-32A-WP06 - Debt Service'!Y$25,'H-32A-WP06 - Debt Service'!X$28/12,0)),"-")</f>
        <v>0</v>
      </c>
      <c r="AB584" s="359">
        <f>IFERROR(IF(-SUM(AB$21:AB583)+AB$16&lt;0.000001,0,IF($C584&gt;='H-32A-WP06 - Debt Service'!Y$25,'H-32A-WP06 - Debt Service'!Y$28/12,0)),"-")</f>
        <v>0</v>
      </c>
      <c r="AC584" s="359">
        <f>IFERROR(IF(-SUM(AC$21:AC583)+AC$16&lt;0.000001,0,IF($C584&gt;='H-32A-WP06 - Debt Service'!Z$25,'H-32A-WP06 - Debt Service'!Z$28/12,0)),"-")</f>
        <v>0</v>
      </c>
      <c r="AD584" s="359">
        <f>IFERROR(IF(-SUM(AD$21:AD583)+AD$16&lt;0.000001,0,IF($C584&gt;='H-32A-WP06 - Debt Service'!AB$25,'H-32A-WP06 - Debt Service'!AA$28/12,0)),"-")</f>
        <v>0</v>
      </c>
      <c r="AE584" s="359">
        <f>IFERROR(IF(-SUM(AE$21:AE583)+AE$16&lt;0.000001,0,IF($C584&gt;='H-32A-WP06 - Debt Service'!AC$25,'H-32A-WP06 - Debt Service'!AB$28/12,0)),"-")</f>
        <v>0</v>
      </c>
      <c r="AF584" s="359">
        <f>IFERROR(IF(-SUM(AF$21:AF583)+AF$16&lt;0.000001,0,IF($C584&gt;='H-32A-WP06 - Debt Service'!AD$25,'H-32A-WP06 - Debt Service'!AC$28/12,0)),"-")</f>
        <v>0</v>
      </c>
    </row>
    <row r="585" spans="2:32">
      <c r="B585" s="351">
        <f t="shared" si="33"/>
        <v>2066</v>
      </c>
      <c r="C585" s="368">
        <f t="shared" si="35"/>
        <v>60633</v>
      </c>
      <c r="D585" s="368"/>
      <c r="E585" s="359">
        <f>IFERROR(IF(-SUM(E$33:E584)+E$16&lt;0.000001,0,IF($C585&gt;='H-32A-WP06 - Debt Service'!C$25,'H-32A-WP06 - Debt Service'!C$28/12,0)),"-")</f>
        <v>0</v>
      </c>
      <c r="F585" s="359">
        <f>IFERROR(IF(-SUM(F$33:F584)+F$16&lt;0.000001,0,IF($C585&gt;='H-32A-WP06 - Debt Service'!D$25,'H-32A-WP06 - Debt Service'!D$28/12,0)),"-")</f>
        <v>0</v>
      </c>
      <c r="G585" s="359">
        <f>IFERROR(IF(-SUM(G$33:G584)+G$16&lt;0.000001,0,IF($C585&gt;='H-32A-WP06 - Debt Service'!E$25,'H-32A-WP06 - Debt Service'!E$28/12,0)),"-")</f>
        <v>0</v>
      </c>
      <c r="H585" s="359">
        <f>IFERROR(IF(-SUM(H$21:H584)+H$16&lt;0.000001,0,IF($C585&gt;='H-32A-WP06 - Debt Service'!F$25,'H-32A-WP06 - Debt Service'!F$28/12,0)),"-")</f>
        <v>0</v>
      </c>
      <c r="I585" s="359">
        <f>IFERROR(IF(-SUM(I$21:I584)+I$16&lt;0.000001,0,IF($C585&gt;='H-32A-WP06 - Debt Service'!G$25,'H-32A-WP06 - Debt Service'!G$28/12,0)),"-")</f>
        <v>0</v>
      </c>
      <c r="J585" s="359">
        <f>IFERROR(IF(-SUM(J$21:J584)+J$16&lt;0.000001,0,IF($C585&gt;='H-32A-WP06 - Debt Service'!H$25,'H-32A-WP06 - Debt Service'!H$28/12,0)),"-")</f>
        <v>0</v>
      </c>
      <c r="K585" s="359">
        <f>IFERROR(IF(-SUM(K$21:K584)+K$16&lt;0.000001,0,IF($C585&gt;='H-32A-WP06 - Debt Service'!I$25,'H-32A-WP06 - Debt Service'!I$28/12,0)),"-")</f>
        <v>0</v>
      </c>
      <c r="L585" s="359">
        <f>IFERROR(IF(-SUM(L$21:L584)+L$16&lt;0.000001,0,IF($C585&gt;='H-32A-WP06 - Debt Service'!J$25,'H-32A-WP06 - Debt Service'!J$28/12,0)),"-")</f>
        <v>0</v>
      </c>
      <c r="M585" s="359">
        <f>IFERROR(IF(-SUM(M$21:M584)+M$16&lt;0.000001,0,IF($C585&gt;='H-32A-WP06 - Debt Service'!K$25,'H-32A-WP06 - Debt Service'!K$28/12,0)),"-")</f>
        <v>0</v>
      </c>
      <c r="N585" s="359">
        <f>IFERROR(IF(-SUM(N$21:N584)+N$16&lt;0.000001,0,IF($C585&gt;='H-32A-WP06 - Debt Service'!L$25,'H-32A-WP06 - Debt Service'!L$28/12,0)),"-")</f>
        <v>0</v>
      </c>
      <c r="O585" s="359">
        <f>IFERROR(IF(-SUM(O$21:O584)+O$16&lt;0.000001,0,IF($C585&gt;='H-32A-WP06 - Debt Service'!M$25,'H-32A-WP06 - Debt Service'!M$28/12,0)),"-")</f>
        <v>0</v>
      </c>
      <c r="P585" s="359">
        <f>IFERROR(IF(-SUM(P$21:P584)+P$16&lt;0.000001,0,IF($C585&gt;='H-32A-WP06 - Debt Service'!N$25,'H-32A-WP06 - Debt Service'!N$28/12,0)),"-")</f>
        <v>0</v>
      </c>
      <c r="Q585" s="449"/>
      <c r="R585" s="351">
        <f t="shared" si="34"/>
        <v>2066</v>
      </c>
      <c r="S585" s="368">
        <f t="shared" si="36"/>
        <v>60633</v>
      </c>
      <c r="T585" s="368"/>
      <c r="U585" s="359">
        <f>IFERROR(IF(-SUM(U$33:U584)+U$16&lt;0.000001,0,IF($C585&gt;='H-32A-WP06 - Debt Service'!R$25,'H-32A-WP06 - Debt Service'!R$28/12,0)),"-")</f>
        <v>0</v>
      </c>
      <c r="V585" s="359">
        <f>IFERROR(IF(-SUM(V$21:V584)+V$16&lt;0.000001,0,IF($C585&gt;='H-32A-WP06 - Debt Service'!S$25,'H-32A-WP06 - Debt Service'!S$28/12,0)),"-")</f>
        <v>0</v>
      </c>
      <c r="W585" s="359">
        <f>IFERROR(IF(-SUM(W$21:W584)+W$16&lt;0.000001,0,IF($C585&gt;='H-32A-WP06 - Debt Service'!T$25,'H-32A-WP06 - Debt Service'!T$28/12,0)),"-")</f>
        <v>0</v>
      </c>
      <c r="X585" s="359">
        <f>IFERROR(IF(-SUM(X$21:X584)+X$16&lt;0.000001,0,IF($C585&gt;='H-32A-WP06 - Debt Service'!U$25,'H-32A-WP06 - Debt Service'!U$28/12,0)),"-")</f>
        <v>0</v>
      </c>
      <c r="Y585" s="359">
        <f>IFERROR(IF(-SUM(Y$21:Y584)+Y$16&lt;0.000001,0,IF($C585&gt;='H-32A-WP06 - Debt Service'!W$25,'H-32A-WP06 - Debt Service'!V$28/12,0)),"-")</f>
        <v>0</v>
      </c>
      <c r="Z585" s="359">
        <f>IFERROR(IF(-SUM(Z$21:Z584)+Z$16&lt;0.000001,0,IF($C585&gt;='H-32A-WP06 - Debt Service'!W$25,'H-32A-WP06 - Debt Service'!W$28/12,0)),"-")</f>
        <v>0</v>
      </c>
      <c r="AA585" s="359">
        <f>IFERROR(IF(-SUM(AA$21:AA584)+AA$16&lt;0.000001,0,IF($C585&gt;='H-32A-WP06 - Debt Service'!Y$25,'H-32A-WP06 - Debt Service'!X$28/12,0)),"-")</f>
        <v>0</v>
      </c>
      <c r="AB585" s="359">
        <f>IFERROR(IF(-SUM(AB$21:AB584)+AB$16&lt;0.000001,0,IF($C585&gt;='H-32A-WP06 - Debt Service'!Y$25,'H-32A-WP06 - Debt Service'!Y$28/12,0)),"-")</f>
        <v>0</v>
      </c>
      <c r="AC585" s="359">
        <f>IFERROR(IF(-SUM(AC$21:AC584)+AC$16&lt;0.000001,0,IF($C585&gt;='H-32A-WP06 - Debt Service'!Z$25,'H-32A-WP06 - Debt Service'!Z$28/12,0)),"-")</f>
        <v>0</v>
      </c>
      <c r="AD585" s="359">
        <f>IFERROR(IF(-SUM(AD$21:AD584)+AD$16&lt;0.000001,0,IF($C585&gt;='H-32A-WP06 - Debt Service'!AB$25,'H-32A-WP06 - Debt Service'!AA$28/12,0)),"-")</f>
        <v>0</v>
      </c>
      <c r="AE585" s="359">
        <f>IFERROR(IF(-SUM(AE$21:AE584)+AE$16&lt;0.000001,0,IF($C585&gt;='H-32A-WP06 - Debt Service'!AC$25,'H-32A-WP06 - Debt Service'!AB$28/12,0)),"-")</f>
        <v>0</v>
      </c>
      <c r="AF585" s="359">
        <f>IFERROR(IF(-SUM(AF$21:AF584)+AF$16&lt;0.000001,0,IF($C585&gt;='H-32A-WP06 - Debt Service'!AD$25,'H-32A-WP06 - Debt Service'!AC$28/12,0)),"-")</f>
        <v>0</v>
      </c>
    </row>
    <row r="586" spans="2:32">
      <c r="B586" s="351">
        <f t="shared" si="33"/>
        <v>2066</v>
      </c>
      <c r="C586" s="368">
        <f t="shared" si="35"/>
        <v>60664</v>
      </c>
      <c r="D586" s="368"/>
      <c r="E586" s="359">
        <f>IFERROR(IF(-SUM(E$33:E585)+E$16&lt;0.000001,0,IF($C586&gt;='H-32A-WP06 - Debt Service'!C$25,'H-32A-WP06 - Debt Service'!C$28/12,0)),"-")</f>
        <v>0</v>
      </c>
      <c r="F586" s="359">
        <f>IFERROR(IF(-SUM(F$33:F585)+F$16&lt;0.000001,0,IF($C586&gt;='H-32A-WP06 - Debt Service'!D$25,'H-32A-WP06 - Debt Service'!D$28/12,0)),"-")</f>
        <v>0</v>
      </c>
      <c r="G586" s="359">
        <f>IFERROR(IF(-SUM(G$33:G585)+G$16&lt;0.000001,0,IF($C586&gt;='H-32A-WP06 - Debt Service'!E$25,'H-32A-WP06 - Debt Service'!E$28/12,0)),"-")</f>
        <v>0</v>
      </c>
      <c r="H586" s="359">
        <f>IFERROR(IF(-SUM(H$21:H585)+H$16&lt;0.000001,0,IF($C586&gt;='H-32A-WP06 - Debt Service'!F$25,'H-32A-WP06 - Debt Service'!F$28/12,0)),"-")</f>
        <v>0</v>
      </c>
      <c r="I586" s="359">
        <f>IFERROR(IF(-SUM(I$21:I585)+I$16&lt;0.000001,0,IF($C586&gt;='H-32A-WP06 - Debt Service'!G$25,'H-32A-WP06 - Debt Service'!G$28/12,0)),"-")</f>
        <v>0</v>
      </c>
      <c r="J586" s="359">
        <f>IFERROR(IF(-SUM(J$21:J585)+J$16&lt;0.000001,0,IF($C586&gt;='H-32A-WP06 - Debt Service'!H$25,'H-32A-WP06 - Debt Service'!H$28/12,0)),"-")</f>
        <v>0</v>
      </c>
      <c r="K586" s="359">
        <f>IFERROR(IF(-SUM(K$21:K585)+K$16&lt;0.000001,0,IF($C586&gt;='H-32A-WP06 - Debt Service'!I$25,'H-32A-WP06 - Debt Service'!I$28/12,0)),"-")</f>
        <v>0</v>
      </c>
      <c r="L586" s="359">
        <f>IFERROR(IF(-SUM(L$21:L585)+L$16&lt;0.000001,0,IF($C586&gt;='H-32A-WP06 - Debt Service'!J$25,'H-32A-WP06 - Debt Service'!J$28/12,0)),"-")</f>
        <v>0</v>
      </c>
      <c r="M586" s="359">
        <f>IFERROR(IF(-SUM(M$21:M585)+M$16&lt;0.000001,0,IF($C586&gt;='H-32A-WP06 - Debt Service'!K$25,'H-32A-WP06 - Debt Service'!K$28/12,0)),"-")</f>
        <v>0</v>
      </c>
      <c r="N586" s="359">
        <f>IFERROR(IF(-SUM(N$21:N585)+N$16&lt;0.000001,0,IF($C586&gt;='H-32A-WP06 - Debt Service'!L$25,'H-32A-WP06 - Debt Service'!L$28/12,0)),"-")</f>
        <v>0</v>
      </c>
      <c r="O586" s="359">
        <f>IFERROR(IF(-SUM(O$21:O585)+O$16&lt;0.000001,0,IF($C586&gt;='H-32A-WP06 - Debt Service'!M$25,'H-32A-WP06 - Debt Service'!M$28/12,0)),"-")</f>
        <v>0</v>
      </c>
      <c r="P586" s="359">
        <f>IFERROR(IF(-SUM(P$21:P585)+P$16&lt;0.000001,0,IF($C586&gt;='H-32A-WP06 - Debt Service'!N$25,'H-32A-WP06 - Debt Service'!N$28/12,0)),"-")</f>
        <v>0</v>
      </c>
      <c r="Q586" s="449"/>
      <c r="R586" s="351">
        <f t="shared" si="34"/>
        <v>2066</v>
      </c>
      <c r="S586" s="368">
        <f t="shared" si="36"/>
        <v>60664</v>
      </c>
      <c r="T586" s="368"/>
      <c r="U586" s="359">
        <f>IFERROR(IF(-SUM(U$33:U585)+U$16&lt;0.000001,0,IF($C586&gt;='H-32A-WP06 - Debt Service'!R$25,'H-32A-WP06 - Debt Service'!R$28/12,0)),"-")</f>
        <v>0</v>
      </c>
      <c r="V586" s="359">
        <f>IFERROR(IF(-SUM(V$21:V585)+V$16&lt;0.000001,0,IF($C586&gt;='H-32A-WP06 - Debt Service'!S$25,'H-32A-WP06 - Debt Service'!S$28/12,0)),"-")</f>
        <v>0</v>
      </c>
      <c r="W586" s="359">
        <f>IFERROR(IF(-SUM(W$21:W585)+W$16&lt;0.000001,0,IF($C586&gt;='H-32A-WP06 - Debt Service'!T$25,'H-32A-WP06 - Debt Service'!T$28/12,0)),"-")</f>
        <v>0</v>
      </c>
      <c r="X586" s="359">
        <f>IFERROR(IF(-SUM(X$21:X585)+X$16&lt;0.000001,0,IF($C586&gt;='H-32A-WP06 - Debt Service'!U$25,'H-32A-WP06 - Debt Service'!U$28/12,0)),"-")</f>
        <v>0</v>
      </c>
      <c r="Y586" s="359">
        <f>IFERROR(IF(-SUM(Y$21:Y585)+Y$16&lt;0.000001,0,IF($C586&gt;='H-32A-WP06 - Debt Service'!W$25,'H-32A-WP06 - Debt Service'!V$28/12,0)),"-")</f>
        <v>0</v>
      </c>
      <c r="Z586" s="359">
        <f>IFERROR(IF(-SUM(Z$21:Z585)+Z$16&lt;0.000001,0,IF($C586&gt;='H-32A-WP06 - Debt Service'!W$25,'H-32A-WP06 - Debt Service'!W$28/12,0)),"-")</f>
        <v>0</v>
      </c>
      <c r="AA586" s="359">
        <f>IFERROR(IF(-SUM(AA$21:AA585)+AA$16&lt;0.000001,0,IF($C586&gt;='H-32A-WP06 - Debt Service'!Y$25,'H-32A-WP06 - Debt Service'!X$28/12,0)),"-")</f>
        <v>0</v>
      </c>
      <c r="AB586" s="359">
        <f>IFERROR(IF(-SUM(AB$21:AB585)+AB$16&lt;0.000001,0,IF($C586&gt;='H-32A-WP06 - Debt Service'!Y$25,'H-32A-WP06 - Debt Service'!Y$28/12,0)),"-")</f>
        <v>0</v>
      </c>
      <c r="AC586" s="359">
        <f>IFERROR(IF(-SUM(AC$21:AC585)+AC$16&lt;0.000001,0,IF($C586&gt;='H-32A-WP06 - Debt Service'!Z$25,'H-32A-WP06 - Debt Service'!Z$28/12,0)),"-")</f>
        <v>0</v>
      </c>
      <c r="AD586" s="359">
        <f>IFERROR(IF(-SUM(AD$21:AD585)+AD$16&lt;0.000001,0,IF($C586&gt;='H-32A-WP06 - Debt Service'!AB$25,'H-32A-WP06 - Debt Service'!AA$28/12,0)),"-")</f>
        <v>0</v>
      </c>
      <c r="AE586" s="359">
        <f>IFERROR(IF(-SUM(AE$21:AE585)+AE$16&lt;0.000001,0,IF($C586&gt;='H-32A-WP06 - Debt Service'!AC$25,'H-32A-WP06 - Debt Service'!AB$28/12,0)),"-")</f>
        <v>0</v>
      </c>
      <c r="AF586" s="359">
        <f>IFERROR(IF(-SUM(AF$21:AF585)+AF$16&lt;0.000001,0,IF($C586&gt;='H-32A-WP06 - Debt Service'!AD$25,'H-32A-WP06 - Debt Service'!AC$28/12,0)),"-")</f>
        <v>0</v>
      </c>
    </row>
    <row r="587" spans="2:32">
      <c r="B587" s="351">
        <f t="shared" si="33"/>
        <v>2066</v>
      </c>
      <c r="C587" s="368">
        <f t="shared" si="35"/>
        <v>60692</v>
      </c>
      <c r="D587" s="368"/>
      <c r="E587" s="359">
        <f>IFERROR(IF(-SUM(E$33:E586)+E$16&lt;0.000001,0,IF($C587&gt;='H-32A-WP06 - Debt Service'!C$25,'H-32A-WP06 - Debt Service'!C$28/12,0)),"-")</f>
        <v>0</v>
      </c>
      <c r="F587" s="359">
        <f>IFERROR(IF(-SUM(F$33:F586)+F$16&lt;0.000001,0,IF($C587&gt;='H-32A-WP06 - Debt Service'!D$25,'H-32A-WP06 - Debt Service'!D$28/12,0)),"-")</f>
        <v>0</v>
      </c>
      <c r="G587" s="359">
        <f>IFERROR(IF(-SUM(G$33:G586)+G$16&lt;0.000001,0,IF($C587&gt;='H-32A-WP06 - Debt Service'!E$25,'H-32A-WP06 - Debt Service'!E$28/12,0)),"-")</f>
        <v>0</v>
      </c>
      <c r="H587" s="359">
        <f>IFERROR(IF(-SUM(H$21:H586)+H$16&lt;0.000001,0,IF($C587&gt;='H-32A-WP06 - Debt Service'!F$25,'H-32A-WP06 - Debt Service'!F$28/12,0)),"-")</f>
        <v>0</v>
      </c>
      <c r="I587" s="359">
        <f>IFERROR(IF(-SUM(I$21:I586)+I$16&lt;0.000001,0,IF($C587&gt;='H-32A-WP06 - Debt Service'!G$25,'H-32A-WP06 - Debt Service'!G$28/12,0)),"-")</f>
        <v>0</v>
      </c>
      <c r="J587" s="359">
        <f>IFERROR(IF(-SUM(J$21:J586)+J$16&lt;0.000001,0,IF($C587&gt;='H-32A-WP06 - Debt Service'!H$25,'H-32A-WP06 - Debt Service'!H$28/12,0)),"-")</f>
        <v>0</v>
      </c>
      <c r="K587" s="359">
        <f>IFERROR(IF(-SUM(K$21:K586)+K$16&lt;0.000001,0,IF($C587&gt;='H-32A-WP06 - Debt Service'!I$25,'H-32A-WP06 - Debt Service'!I$28/12,0)),"-")</f>
        <v>0</v>
      </c>
      <c r="L587" s="359">
        <f>IFERROR(IF(-SUM(L$21:L586)+L$16&lt;0.000001,0,IF($C587&gt;='H-32A-WP06 - Debt Service'!J$25,'H-32A-WP06 - Debt Service'!J$28/12,0)),"-")</f>
        <v>0</v>
      </c>
      <c r="M587" s="359">
        <f>IFERROR(IF(-SUM(M$21:M586)+M$16&lt;0.000001,0,IF($C587&gt;='H-32A-WP06 - Debt Service'!K$25,'H-32A-WP06 - Debt Service'!K$28/12,0)),"-")</f>
        <v>0</v>
      </c>
      <c r="N587" s="359">
        <f>IFERROR(IF(-SUM(N$21:N586)+N$16&lt;0.000001,0,IF($C587&gt;='H-32A-WP06 - Debt Service'!L$25,'H-32A-WP06 - Debt Service'!L$28/12,0)),"-")</f>
        <v>0</v>
      </c>
      <c r="O587" s="359">
        <f>IFERROR(IF(-SUM(O$21:O586)+O$16&lt;0.000001,0,IF($C587&gt;='H-32A-WP06 - Debt Service'!M$25,'H-32A-WP06 - Debt Service'!M$28/12,0)),"-")</f>
        <v>0</v>
      </c>
      <c r="P587" s="359">
        <f>IFERROR(IF(-SUM(P$21:P586)+P$16&lt;0.000001,0,IF($C587&gt;='H-32A-WP06 - Debt Service'!N$25,'H-32A-WP06 - Debt Service'!N$28/12,0)),"-")</f>
        <v>0</v>
      </c>
      <c r="Q587" s="449"/>
      <c r="R587" s="351">
        <f t="shared" si="34"/>
        <v>2066</v>
      </c>
      <c r="S587" s="368">
        <f t="shared" si="36"/>
        <v>60692</v>
      </c>
      <c r="T587" s="368"/>
      <c r="U587" s="359">
        <f>IFERROR(IF(-SUM(U$33:U586)+U$16&lt;0.000001,0,IF($C587&gt;='H-32A-WP06 - Debt Service'!R$25,'H-32A-WP06 - Debt Service'!R$28/12,0)),"-")</f>
        <v>0</v>
      </c>
      <c r="V587" s="359">
        <f>IFERROR(IF(-SUM(V$21:V586)+V$16&lt;0.000001,0,IF($C587&gt;='H-32A-WP06 - Debt Service'!S$25,'H-32A-WP06 - Debt Service'!S$28/12,0)),"-")</f>
        <v>0</v>
      </c>
      <c r="W587" s="359">
        <f>IFERROR(IF(-SUM(W$21:W586)+W$16&lt;0.000001,0,IF($C587&gt;='H-32A-WP06 - Debt Service'!T$25,'H-32A-WP06 - Debt Service'!T$28/12,0)),"-")</f>
        <v>0</v>
      </c>
      <c r="X587" s="359">
        <f>IFERROR(IF(-SUM(X$21:X586)+X$16&lt;0.000001,0,IF($C587&gt;='H-32A-WP06 - Debt Service'!U$25,'H-32A-WP06 - Debt Service'!U$28/12,0)),"-")</f>
        <v>0</v>
      </c>
      <c r="Y587" s="359">
        <f>IFERROR(IF(-SUM(Y$21:Y586)+Y$16&lt;0.000001,0,IF($C587&gt;='H-32A-WP06 - Debt Service'!W$25,'H-32A-WP06 - Debt Service'!V$28/12,0)),"-")</f>
        <v>0</v>
      </c>
      <c r="Z587" s="359">
        <f>IFERROR(IF(-SUM(Z$21:Z586)+Z$16&lt;0.000001,0,IF($C587&gt;='H-32A-WP06 - Debt Service'!W$25,'H-32A-WP06 - Debt Service'!W$28/12,0)),"-")</f>
        <v>0</v>
      </c>
      <c r="AA587" s="359">
        <f>IFERROR(IF(-SUM(AA$21:AA586)+AA$16&lt;0.000001,0,IF($C587&gt;='H-32A-WP06 - Debt Service'!Y$25,'H-32A-WP06 - Debt Service'!X$28/12,0)),"-")</f>
        <v>0</v>
      </c>
      <c r="AB587" s="359">
        <f>IFERROR(IF(-SUM(AB$21:AB586)+AB$16&lt;0.000001,0,IF($C587&gt;='H-32A-WP06 - Debt Service'!Y$25,'H-32A-WP06 - Debt Service'!Y$28/12,0)),"-")</f>
        <v>0</v>
      </c>
      <c r="AC587" s="359">
        <f>IFERROR(IF(-SUM(AC$21:AC586)+AC$16&lt;0.000001,0,IF($C587&gt;='H-32A-WP06 - Debt Service'!Z$25,'H-32A-WP06 - Debt Service'!Z$28/12,0)),"-")</f>
        <v>0</v>
      </c>
      <c r="AD587" s="359">
        <f>IFERROR(IF(-SUM(AD$21:AD586)+AD$16&lt;0.000001,0,IF($C587&gt;='H-32A-WP06 - Debt Service'!AB$25,'H-32A-WP06 - Debt Service'!AA$28/12,0)),"-")</f>
        <v>0</v>
      </c>
      <c r="AE587" s="359">
        <f>IFERROR(IF(-SUM(AE$21:AE586)+AE$16&lt;0.000001,0,IF($C587&gt;='H-32A-WP06 - Debt Service'!AC$25,'H-32A-WP06 - Debt Service'!AB$28/12,0)),"-")</f>
        <v>0</v>
      </c>
      <c r="AF587" s="359">
        <f>IFERROR(IF(-SUM(AF$21:AF586)+AF$16&lt;0.000001,0,IF($C587&gt;='H-32A-WP06 - Debt Service'!AD$25,'H-32A-WP06 - Debt Service'!AC$28/12,0)),"-")</f>
        <v>0</v>
      </c>
    </row>
    <row r="588" spans="2:32">
      <c r="B588" s="351">
        <f t="shared" si="33"/>
        <v>2066</v>
      </c>
      <c r="C588" s="368">
        <f t="shared" si="35"/>
        <v>60723</v>
      </c>
      <c r="D588" s="368"/>
      <c r="E588" s="359">
        <f>IFERROR(IF(-SUM(E$33:E587)+E$16&lt;0.000001,0,IF($C588&gt;='H-32A-WP06 - Debt Service'!C$25,'H-32A-WP06 - Debt Service'!C$28/12,0)),"-")</f>
        <v>0</v>
      </c>
      <c r="F588" s="359">
        <f>IFERROR(IF(-SUM(F$33:F587)+F$16&lt;0.000001,0,IF($C588&gt;='H-32A-WP06 - Debt Service'!D$25,'H-32A-WP06 - Debt Service'!D$28/12,0)),"-")</f>
        <v>0</v>
      </c>
      <c r="G588" s="359">
        <f>IFERROR(IF(-SUM(G$33:G587)+G$16&lt;0.000001,0,IF($C588&gt;='H-32A-WP06 - Debt Service'!E$25,'H-32A-WP06 - Debt Service'!E$28/12,0)),"-")</f>
        <v>0</v>
      </c>
      <c r="H588" s="359">
        <f>IFERROR(IF(-SUM(H$21:H587)+H$16&lt;0.000001,0,IF($C588&gt;='H-32A-WP06 - Debt Service'!F$25,'H-32A-WP06 - Debt Service'!F$28/12,0)),"-")</f>
        <v>0</v>
      </c>
      <c r="I588" s="359">
        <f>IFERROR(IF(-SUM(I$21:I587)+I$16&lt;0.000001,0,IF($C588&gt;='H-32A-WP06 - Debt Service'!G$25,'H-32A-WP06 - Debt Service'!G$28/12,0)),"-")</f>
        <v>0</v>
      </c>
      <c r="J588" s="359">
        <f>IFERROR(IF(-SUM(J$21:J587)+J$16&lt;0.000001,0,IF($C588&gt;='H-32A-WP06 - Debt Service'!H$25,'H-32A-WP06 - Debt Service'!H$28/12,0)),"-")</f>
        <v>0</v>
      </c>
      <c r="K588" s="359">
        <f>IFERROR(IF(-SUM(K$21:K587)+K$16&lt;0.000001,0,IF($C588&gt;='H-32A-WP06 - Debt Service'!I$25,'H-32A-WP06 - Debt Service'!I$28/12,0)),"-")</f>
        <v>0</v>
      </c>
      <c r="L588" s="359">
        <f>IFERROR(IF(-SUM(L$21:L587)+L$16&lt;0.000001,0,IF($C588&gt;='H-32A-WP06 - Debt Service'!J$25,'H-32A-WP06 - Debt Service'!J$28/12,0)),"-")</f>
        <v>0</v>
      </c>
      <c r="M588" s="359">
        <f>IFERROR(IF(-SUM(M$21:M587)+M$16&lt;0.000001,0,IF($C588&gt;='H-32A-WP06 - Debt Service'!K$25,'H-32A-WP06 - Debt Service'!K$28/12,0)),"-")</f>
        <v>0</v>
      </c>
      <c r="N588" s="359">
        <f>IFERROR(IF(-SUM(N$21:N587)+N$16&lt;0.000001,0,IF($C588&gt;='H-32A-WP06 - Debt Service'!L$25,'H-32A-WP06 - Debt Service'!L$28/12,0)),"-")</f>
        <v>0</v>
      </c>
      <c r="O588" s="359">
        <f>IFERROR(IF(-SUM(O$21:O587)+O$16&lt;0.000001,0,IF($C588&gt;='H-32A-WP06 - Debt Service'!M$25,'H-32A-WP06 - Debt Service'!M$28/12,0)),"-")</f>
        <v>0</v>
      </c>
      <c r="P588" s="359">
        <f>IFERROR(IF(-SUM(P$21:P587)+P$16&lt;0.000001,0,IF($C588&gt;='H-32A-WP06 - Debt Service'!N$25,'H-32A-WP06 - Debt Service'!N$28/12,0)),"-")</f>
        <v>0</v>
      </c>
      <c r="Q588" s="449"/>
      <c r="R588" s="351">
        <f t="shared" si="34"/>
        <v>2066</v>
      </c>
      <c r="S588" s="368">
        <f t="shared" si="36"/>
        <v>60723</v>
      </c>
      <c r="T588" s="368"/>
      <c r="U588" s="359">
        <f>IFERROR(IF(-SUM(U$33:U587)+U$16&lt;0.000001,0,IF($C588&gt;='H-32A-WP06 - Debt Service'!R$25,'H-32A-WP06 - Debt Service'!R$28/12,0)),"-")</f>
        <v>0</v>
      </c>
      <c r="V588" s="359">
        <f>IFERROR(IF(-SUM(V$21:V587)+V$16&lt;0.000001,0,IF($C588&gt;='H-32A-WP06 - Debt Service'!S$25,'H-32A-WP06 - Debt Service'!S$28/12,0)),"-")</f>
        <v>0</v>
      </c>
      <c r="W588" s="359">
        <f>IFERROR(IF(-SUM(W$21:W587)+W$16&lt;0.000001,0,IF($C588&gt;='H-32A-WP06 - Debt Service'!T$25,'H-32A-WP06 - Debt Service'!T$28/12,0)),"-")</f>
        <v>0</v>
      </c>
      <c r="X588" s="359">
        <f>IFERROR(IF(-SUM(X$21:X587)+X$16&lt;0.000001,0,IF($C588&gt;='H-32A-WP06 - Debt Service'!U$25,'H-32A-WP06 - Debt Service'!U$28/12,0)),"-")</f>
        <v>0</v>
      </c>
      <c r="Y588" s="359">
        <f>IFERROR(IF(-SUM(Y$21:Y587)+Y$16&lt;0.000001,0,IF($C588&gt;='H-32A-WP06 - Debt Service'!W$25,'H-32A-WP06 - Debt Service'!V$28/12,0)),"-")</f>
        <v>0</v>
      </c>
      <c r="Z588" s="359">
        <f>IFERROR(IF(-SUM(Z$21:Z587)+Z$16&lt;0.000001,0,IF($C588&gt;='H-32A-WP06 - Debt Service'!W$25,'H-32A-WP06 - Debt Service'!W$28/12,0)),"-")</f>
        <v>0</v>
      </c>
      <c r="AA588" s="359">
        <f>IFERROR(IF(-SUM(AA$21:AA587)+AA$16&lt;0.000001,0,IF($C588&gt;='H-32A-WP06 - Debt Service'!Y$25,'H-32A-WP06 - Debt Service'!X$28/12,0)),"-")</f>
        <v>0</v>
      </c>
      <c r="AB588" s="359">
        <f>IFERROR(IF(-SUM(AB$21:AB587)+AB$16&lt;0.000001,0,IF($C588&gt;='H-32A-WP06 - Debt Service'!Y$25,'H-32A-WP06 - Debt Service'!Y$28/12,0)),"-")</f>
        <v>0</v>
      </c>
      <c r="AC588" s="359">
        <f>IFERROR(IF(-SUM(AC$21:AC587)+AC$16&lt;0.000001,0,IF($C588&gt;='H-32A-WP06 - Debt Service'!Z$25,'H-32A-WP06 - Debt Service'!Z$28/12,0)),"-")</f>
        <v>0</v>
      </c>
      <c r="AD588" s="359">
        <f>IFERROR(IF(-SUM(AD$21:AD587)+AD$16&lt;0.000001,0,IF($C588&gt;='H-32A-WP06 - Debt Service'!AB$25,'H-32A-WP06 - Debt Service'!AA$28/12,0)),"-")</f>
        <v>0</v>
      </c>
      <c r="AE588" s="359">
        <f>IFERROR(IF(-SUM(AE$21:AE587)+AE$16&lt;0.000001,0,IF($C588&gt;='H-32A-WP06 - Debt Service'!AC$25,'H-32A-WP06 - Debt Service'!AB$28/12,0)),"-")</f>
        <v>0</v>
      </c>
      <c r="AF588" s="359">
        <f>IFERROR(IF(-SUM(AF$21:AF587)+AF$16&lt;0.000001,0,IF($C588&gt;='H-32A-WP06 - Debt Service'!AD$25,'H-32A-WP06 - Debt Service'!AC$28/12,0)),"-")</f>
        <v>0</v>
      </c>
    </row>
    <row r="589" spans="2:32">
      <c r="B589" s="351">
        <f t="shared" si="33"/>
        <v>2066</v>
      </c>
      <c r="C589" s="368">
        <f t="shared" si="35"/>
        <v>60753</v>
      </c>
      <c r="D589" s="368"/>
      <c r="E589" s="359">
        <f>IFERROR(IF(-SUM(E$33:E588)+E$16&lt;0.000001,0,IF($C589&gt;='H-32A-WP06 - Debt Service'!C$25,'H-32A-WP06 - Debt Service'!C$28/12,0)),"-")</f>
        <v>0</v>
      </c>
      <c r="F589" s="359">
        <f>IFERROR(IF(-SUM(F$33:F588)+F$16&lt;0.000001,0,IF($C589&gt;='H-32A-WP06 - Debt Service'!D$25,'H-32A-WP06 - Debt Service'!D$28/12,0)),"-")</f>
        <v>0</v>
      </c>
      <c r="G589" s="359">
        <f>IFERROR(IF(-SUM(G$33:G588)+G$16&lt;0.000001,0,IF($C589&gt;='H-32A-WP06 - Debt Service'!E$25,'H-32A-WP06 - Debt Service'!E$28/12,0)),"-")</f>
        <v>0</v>
      </c>
      <c r="H589" s="359">
        <f>IFERROR(IF(-SUM(H$21:H588)+H$16&lt;0.000001,0,IF($C589&gt;='H-32A-WP06 - Debt Service'!F$25,'H-32A-WP06 - Debt Service'!F$28/12,0)),"-")</f>
        <v>0</v>
      </c>
      <c r="I589" s="359">
        <f>IFERROR(IF(-SUM(I$21:I588)+I$16&lt;0.000001,0,IF($C589&gt;='H-32A-WP06 - Debt Service'!G$25,'H-32A-WP06 - Debt Service'!G$28/12,0)),"-")</f>
        <v>0</v>
      </c>
      <c r="J589" s="359">
        <f>IFERROR(IF(-SUM(J$21:J588)+J$16&lt;0.000001,0,IF($C589&gt;='H-32A-WP06 - Debt Service'!H$25,'H-32A-WP06 - Debt Service'!H$28/12,0)),"-")</f>
        <v>0</v>
      </c>
      <c r="K589" s="359">
        <f>IFERROR(IF(-SUM(K$21:K588)+K$16&lt;0.000001,0,IF($C589&gt;='H-32A-WP06 - Debt Service'!I$25,'H-32A-WP06 - Debt Service'!I$28/12,0)),"-")</f>
        <v>0</v>
      </c>
      <c r="L589" s="359">
        <f>IFERROR(IF(-SUM(L$21:L588)+L$16&lt;0.000001,0,IF($C589&gt;='H-32A-WP06 - Debt Service'!J$25,'H-32A-WP06 - Debt Service'!J$28/12,0)),"-")</f>
        <v>0</v>
      </c>
      <c r="M589" s="359">
        <f>IFERROR(IF(-SUM(M$21:M588)+M$16&lt;0.000001,0,IF($C589&gt;='H-32A-WP06 - Debt Service'!K$25,'H-32A-WP06 - Debt Service'!K$28/12,0)),"-")</f>
        <v>0</v>
      </c>
      <c r="N589" s="359">
        <f>IFERROR(IF(-SUM(N$21:N588)+N$16&lt;0.000001,0,IF($C589&gt;='H-32A-WP06 - Debt Service'!L$25,'H-32A-WP06 - Debt Service'!L$28/12,0)),"-")</f>
        <v>0</v>
      </c>
      <c r="O589" s="359">
        <f>IFERROR(IF(-SUM(O$21:O588)+O$16&lt;0.000001,0,IF($C589&gt;='H-32A-WP06 - Debt Service'!M$25,'H-32A-WP06 - Debt Service'!M$28/12,0)),"-")</f>
        <v>0</v>
      </c>
      <c r="P589" s="359">
        <f>IFERROR(IF(-SUM(P$21:P588)+P$16&lt;0.000001,0,IF($C589&gt;='H-32A-WP06 - Debt Service'!N$25,'H-32A-WP06 - Debt Service'!N$28/12,0)),"-")</f>
        <v>0</v>
      </c>
      <c r="Q589" s="449"/>
      <c r="R589" s="351">
        <f t="shared" si="34"/>
        <v>2066</v>
      </c>
      <c r="S589" s="368">
        <f t="shared" si="36"/>
        <v>60753</v>
      </c>
      <c r="T589" s="368"/>
      <c r="U589" s="359">
        <f>IFERROR(IF(-SUM(U$33:U588)+U$16&lt;0.000001,0,IF($C589&gt;='H-32A-WP06 - Debt Service'!R$25,'H-32A-WP06 - Debt Service'!R$28/12,0)),"-")</f>
        <v>0</v>
      </c>
      <c r="V589" s="359">
        <f>IFERROR(IF(-SUM(V$21:V588)+V$16&lt;0.000001,0,IF($C589&gt;='H-32A-WP06 - Debt Service'!S$25,'H-32A-WP06 - Debt Service'!S$28/12,0)),"-")</f>
        <v>0</v>
      </c>
      <c r="W589" s="359">
        <f>IFERROR(IF(-SUM(W$21:W588)+W$16&lt;0.000001,0,IF($C589&gt;='H-32A-WP06 - Debt Service'!T$25,'H-32A-WP06 - Debt Service'!T$28/12,0)),"-")</f>
        <v>0</v>
      </c>
      <c r="X589" s="359">
        <f>IFERROR(IF(-SUM(X$21:X588)+X$16&lt;0.000001,0,IF($C589&gt;='H-32A-WP06 - Debt Service'!U$25,'H-32A-WP06 - Debt Service'!U$28/12,0)),"-")</f>
        <v>0</v>
      </c>
      <c r="Y589" s="359">
        <f>IFERROR(IF(-SUM(Y$21:Y588)+Y$16&lt;0.000001,0,IF($C589&gt;='H-32A-WP06 - Debt Service'!W$25,'H-32A-WP06 - Debt Service'!V$28/12,0)),"-")</f>
        <v>0</v>
      </c>
      <c r="Z589" s="359">
        <f>IFERROR(IF(-SUM(Z$21:Z588)+Z$16&lt;0.000001,0,IF($C589&gt;='H-32A-WP06 - Debt Service'!W$25,'H-32A-WP06 - Debt Service'!W$28/12,0)),"-")</f>
        <v>0</v>
      </c>
      <c r="AA589" s="359">
        <f>IFERROR(IF(-SUM(AA$21:AA588)+AA$16&lt;0.000001,0,IF($C589&gt;='H-32A-WP06 - Debt Service'!Y$25,'H-32A-WP06 - Debt Service'!X$28/12,0)),"-")</f>
        <v>0</v>
      </c>
      <c r="AB589" s="359">
        <f>IFERROR(IF(-SUM(AB$21:AB588)+AB$16&lt;0.000001,0,IF($C589&gt;='H-32A-WP06 - Debt Service'!Y$25,'H-32A-WP06 - Debt Service'!Y$28/12,0)),"-")</f>
        <v>0</v>
      </c>
      <c r="AC589" s="359">
        <f>IFERROR(IF(-SUM(AC$21:AC588)+AC$16&lt;0.000001,0,IF($C589&gt;='H-32A-WP06 - Debt Service'!Z$25,'H-32A-WP06 - Debt Service'!Z$28/12,0)),"-")</f>
        <v>0</v>
      </c>
      <c r="AD589" s="359">
        <f>IFERROR(IF(-SUM(AD$21:AD588)+AD$16&lt;0.000001,0,IF($C589&gt;='H-32A-WP06 - Debt Service'!AB$25,'H-32A-WP06 - Debt Service'!AA$28/12,0)),"-")</f>
        <v>0</v>
      </c>
      <c r="AE589" s="359">
        <f>IFERROR(IF(-SUM(AE$21:AE588)+AE$16&lt;0.000001,0,IF($C589&gt;='H-32A-WP06 - Debt Service'!AC$25,'H-32A-WP06 - Debt Service'!AB$28/12,0)),"-")</f>
        <v>0</v>
      </c>
      <c r="AF589" s="359">
        <f>IFERROR(IF(-SUM(AF$21:AF588)+AF$16&lt;0.000001,0,IF($C589&gt;='H-32A-WP06 - Debt Service'!AD$25,'H-32A-WP06 - Debt Service'!AC$28/12,0)),"-")</f>
        <v>0</v>
      </c>
    </row>
    <row r="590" spans="2:32">
      <c r="B590" s="351">
        <f t="shared" si="33"/>
        <v>2066</v>
      </c>
      <c r="C590" s="368">
        <f t="shared" si="35"/>
        <v>60784</v>
      </c>
      <c r="D590" s="368"/>
      <c r="E590" s="359">
        <f>IFERROR(IF(-SUM(E$33:E589)+E$16&lt;0.000001,0,IF($C590&gt;='H-32A-WP06 - Debt Service'!C$25,'H-32A-WP06 - Debt Service'!C$28/12,0)),"-")</f>
        <v>0</v>
      </c>
      <c r="F590" s="359">
        <f>IFERROR(IF(-SUM(F$33:F589)+F$16&lt;0.000001,0,IF($C590&gt;='H-32A-WP06 - Debt Service'!D$25,'H-32A-WP06 - Debt Service'!D$28/12,0)),"-")</f>
        <v>0</v>
      </c>
      <c r="G590" s="359">
        <f>IFERROR(IF(-SUM(G$33:G589)+G$16&lt;0.000001,0,IF($C590&gt;='H-32A-WP06 - Debt Service'!E$25,'H-32A-WP06 - Debt Service'!E$28/12,0)),"-")</f>
        <v>0</v>
      </c>
      <c r="H590" s="359">
        <f>IFERROR(IF(-SUM(H$21:H589)+H$16&lt;0.000001,0,IF($C590&gt;='H-32A-WP06 - Debt Service'!F$25,'H-32A-WP06 - Debt Service'!F$28/12,0)),"-")</f>
        <v>0</v>
      </c>
      <c r="I590" s="359">
        <f>IFERROR(IF(-SUM(I$21:I589)+I$16&lt;0.000001,0,IF($C590&gt;='H-32A-WP06 - Debt Service'!G$25,'H-32A-WP06 - Debt Service'!G$28/12,0)),"-")</f>
        <v>0</v>
      </c>
      <c r="J590" s="359">
        <f>IFERROR(IF(-SUM(J$21:J589)+J$16&lt;0.000001,0,IF($C590&gt;='H-32A-WP06 - Debt Service'!H$25,'H-32A-WP06 - Debt Service'!H$28/12,0)),"-")</f>
        <v>0</v>
      </c>
      <c r="K590" s="359">
        <f>IFERROR(IF(-SUM(K$21:K589)+K$16&lt;0.000001,0,IF($C590&gt;='H-32A-WP06 - Debt Service'!I$25,'H-32A-WP06 - Debt Service'!I$28/12,0)),"-")</f>
        <v>0</v>
      </c>
      <c r="L590" s="359">
        <f>IFERROR(IF(-SUM(L$21:L589)+L$16&lt;0.000001,0,IF($C590&gt;='H-32A-WP06 - Debt Service'!J$25,'H-32A-WP06 - Debt Service'!J$28/12,0)),"-")</f>
        <v>0</v>
      </c>
      <c r="M590" s="359">
        <f>IFERROR(IF(-SUM(M$21:M589)+M$16&lt;0.000001,0,IF($C590&gt;='H-32A-WP06 - Debt Service'!K$25,'H-32A-WP06 - Debt Service'!K$28/12,0)),"-")</f>
        <v>0</v>
      </c>
      <c r="N590" s="359">
        <f>IFERROR(IF(-SUM(N$21:N589)+N$16&lt;0.000001,0,IF($C590&gt;='H-32A-WP06 - Debt Service'!L$25,'H-32A-WP06 - Debt Service'!L$28/12,0)),"-")</f>
        <v>0</v>
      </c>
      <c r="O590" s="359">
        <f>IFERROR(IF(-SUM(O$21:O589)+O$16&lt;0.000001,0,IF($C590&gt;='H-32A-WP06 - Debt Service'!M$25,'H-32A-WP06 - Debt Service'!M$28/12,0)),"-")</f>
        <v>0</v>
      </c>
      <c r="P590" s="359">
        <f>IFERROR(IF(-SUM(P$21:P589)+P$16&lt;0.000001,0,IF($C590&gt;='H-32A-WP06 - Debt Service'!N$25,'H-32A-WP06 - Debt Service'!N$28/12,0)),"-")</f>
        <v>0</v>
      </c>
      <c r="Q590" s="449"/>
      <c r="R590" s="351">
        <f t="shared" si="34"/>
        <v>2066</v>
      </c>
      <c r="S590" s="368">
        <f t="shared" si="36"/>
        <v>60784</v>
      </c>
      <c r="T590" s="368"/>
      <c r="U590" s="359">
        <f>IFERROR(IF(-SUM(U$33:U589)+U$16&lt;0.000001,0,IF($C590&gt;='H-32A-WP06 - Debt Service'!R$25,'H-32A-WP06 - Debt Service'!R$28/12,0)),"-")</f>
        <v>0</v>
      </c>
      <c r="V590" s="359">
        <f>IFERROR(IF(-SUM(V$21:V589)+V$16&lt;0.000001,0,IF($C590&gt;='H-32A-WP06 - Debt Service'!S$25,'H-32A-WP06 - Debt Service'!S$28/12,0)),"-")</f>
        <v>0</v>
      </c>
      <c r="W590" s="359">
        <f>IFERROR(IF(-SUM(W$21:W589)+W$16&lt;0.000001,0,IF($C590&gt;='H-32A-WP06 - Debt Service'!T$25,'H-32A-WP06 - Debt Service'!T$28/12,0)),"-")</f>
        <v>0</v>
      </c>
      <c r="X590" s="359">
        <f>IFERROR(IF(-SUM(X$21:X589)+X$16&lt;0.000001,0,IF($C590&gt;='H-32A-WP06 - Debt Service'!U$25,'H-32A-WP06 - Debt Service'!U$28/12,0)),"-")</f>
        <v>0</v>
      </c>
      <c r="Y590" s="359">
        <f>IFERROR(IF(-SUM(Y$21:Y589)+Y$16&lt;0.000001,0,IF($C590&gt;='H-32A-WP06 - Debt Service'!W$25,'H-32A-WP06 - Debt Service'!V$28/12,0)),"-")</f>
        <v>0</v>
      </c>
      <c r="Z590" s="359">
        <f>IFERROR(IF(-SUM(Z$21:Z589)+Z$16&lt;0.000001,0,IF($C590&gt;='H-32A-WP06 - Debt Service'!W$25,'H-32A-WP06 - Debt Service'!W$28/12,0)),"-")</f>
        <v>0</v>
      </c>
      <c r="AA590" s="359">
        <f>IFERROR(IF(-SUM(AA$21:AA589)+AA$16&lt;0.000001,0,IF($C590&gt;='H-32A-WP06 - Debt Service'!Y$25,'H-32A-WP06 - Debt Service'!X$28/12,0)),"-")</f>
        <v>0</v>
      </c>
      <c r="AB590" s="359">
        <f>IFERROR(IF(-SUM(AB$21:AB589)+AB$16&lt;0.000001,0,IF($C590&gt;='H-32A-WP06 - Debt Service'!Y$25,'H-32A-WP06 - Debt Service'!Y$28/12,0)),"-")</f>
        <v>0</v>
      </c>
      <c r="AC590" s="359">
        <f>IFERROR(IF(-SUM(AC$21:AC589)+AC$16&lt;0.000001,0,IF($C590&gt;='H-32A-WP06 - Debt Service'!Z$25,'H-32A-WP06 - Debt Service'!Z$28/12,0)),"-")</f>
        <v>0</v>
      </c>
      <c r="AD590" s="359">
        <f>IFERROR(IF(-SUM(AD$21:AD589)+AD$16&lt;0.000001,0,IF($C590&gt;='H-32A-WP06 - Debt Service'!AB$25,'H-32A-WP06 - Debt Service'!AA$28/12,0)),"-")</f>
        <v>0</v>
      </c>
      <c r="AE590" s="359">
        <f>IFERROR(IF(-SUM(AE$21:AE589)+AE$16&lt;0.000001,0,IF($C590&gt;='H-32A-WP06 - Debt Service'!AC$25,'H-32A-WP06 - Debt Service'!AB$28/12,0)),"-")</f>
        <v>0</v>
      </c>
      <c r="AF590" s="359">
        <f>IFERROR(IF(-SUM(AF$21:AF589)+AF$16&lt;0.000001,0,IF($C590&gt;='H-32A-WP06 - Debt Service'!AD$25,'H-32A-WP06 - Debt Service'!AC$28/12,0)),"-")</f>
        <v>0</v>
      </c>
    </row>
    <row r="591" spans="2:32">
      <c r="B591" s="351">
        <f t="shared" si="33"/>
        <v>2066</v>
      </c>
      <c r="C591" s="368">
        <f t="shared" si="35"/>
        <v>60814</v>
      </c>
      <c r="D591" s="368"/>
      <c r="E591" s="359">
        <f>IFERROR(IF(-SUM(E$33:E590)+E$16&lt;0.000001,0,IF($C591&gt;='H-32A-WP06 - Debt Service'!C$25,'H-32A-WP06 - Debt Service'!C$28/12,0)),"-")</f>
        <v>0</v>
      </c>
      <c r="F591" s="359">
        <f>IFERROR(IF(-SUM(F$33:F590)+F$16&lt;0.000001,0,IF($C591&gt;='H-32A-WP06 - Debt Service'!D$25,'H-32A-WP06 - Debt Service'!D$28/12,0)),"-")</f>
        <v>0</v>
      </c>
      <c r="G591" s="359">
        <f>IFERROR(IF(-SUM(G$33:G590)+G$16&lt;0.000001,0,IF($C591&gt;='H-32A-WP06 - Debt Service'!E$25,'H-32A-WP06 - Debt Service'!E$28/12,0)),"-")</f>
        <v>0</v>
      </c>
      <c r="H591" s="359">
        <f>IFERROR(IF(-SUM(H$21:H590)+H$16&lt;0.000001,0,IF($C591&gt;='H-32A-WP06 - Debt Service'!F$25,'H-32A-WP06 - Debt Service'!F$28/12,0)),"-")</f>
        <v>0</v>
      </c>
      <c r="I591" s="359">
        <f>IFERROR(IF(-SUM(I$21:I590)+I$16&lt;0.000001,0,IF($C591&gt;='H-32A-WP06 - Debt Service'!G$25,'H-32A-WP06 - Debt Service'!G$28/12,0)),"-")</f>
        <v>0</v>
      </c>
      <c r="J591" s="359">
        <f>IFERROR(IF(-SUM(J$21:J590)+J$16&lt;0.000001,0,IF($C591&gt;='H-32A-WP06 - Debt Service'!H$25,'H-32A-WP06 - Debt Service'!H$28/12,0)),"-")</f>
        <v>0</v>
      </c>
      <c r="K591" s="359">
        <f>IFERROR(IF(-SUM(K$21:K590)+K$16&lt;0.000001,0,IF($C591&gt;='H-32A-WP06 - Debt Service'!I$25,'H-32A-WP06 - Debt Service'!I$28/12,0)),"-")</f>
        <v>0</v>
      </c>
      <c r="L591" s="359">
        <f>IFERROR(IF(-SUM(L$21:L590)+L$16&lt;0.000001,0,IF($C591&gt;='H-32A-WP06 - Debt Service'!J$25,'H-32A-WP06 - Debt Service'!J$28/12,0)),"-")</f>
        <v>0</v>
      </c>
      <c r="M591" s="359">
        <f>IFERROR(IF(-SUM(M$21:M590)+M$16&lt;0.000001,0,IF($C591&gt;='H-32A-WP06 - Debt Service'!K$25,'H-32A-WP06 - Debt Service'!K$28/12,0)),"-")</f>
        <v>0</v>
      </c>
      <c r="N591" s="359">
        <f>IFERROR(IF(-SUM(N$21:N590)+N$16&lt;0.000001,0,IF($C591&gt;='H-32A-WP06 - Debt Service'!L$25,'H-32A-WP06 - Debt Service'!L$28/12,0)),"-")</f>
        <v>0</v>
      </c>
      <c r="O591" s="359">
        <f>IFERROR(IF(-SUM(O$21:O590)+O$16&lt;0.000001,0,IF($C591&gt;='H-32A-WP06 - Debt Service'!M$25,'H-32A-WP06 - Debt Service'!M$28/12,0)),"-")</f>
        <v>0</v>
      </c>
      <c r="P591" s="359">
        <f>IFERROR(IF(-SUM(P$21:P590)+P$16&lt;0.000001,0,IF($C591&gt;='H-32A-WP06 - Debt Service'!N$25,'H-32A-WP06 - Debt Service'!N$28/12,0)),"-")</f>
        <v>0</v>
      </c>
      <c r="Q591" s="449"/>
      <c r="R591" s="351">
        <f t="shared" si="34"/>
        <v>2066</v>
      </c>
      <c r="S591" s="368">
        <f t="shared" si="36"/>
        <v>60814</v>
      </c>
      <c r="T591" s="368"/>
      <c r="U591" s="359">
        <f>IFERROR(IF(-SUM(U$33:U590)+U$16&lt;0.000001,0,IF($C591&gt;='H-32A-WP06 - Debt Service'!R$25,'H-32A-WP06 - Debt Service'!R$28/12,0)),"-")</f>
        <v>0</v>
      </c>
      <c r="V591" s="359">
        <f>IFERROR(IF(-SUM(V$21:V590)+V$16&lt;0.000001,0,IF($C591&gt;='H-32A-WP06 - Debt Service'!S$25,'H-32A-WP06 - Debt Service'!S$28/12,0)),"-")</f>
        <v>0</v>
      </c>
      <c r="W591" s="359">
        <f>IFERROR(IF(-SUM(W$21:W590)+W$16&lt;0.000001,0,IF($C591&gt;='H-32A-WP06 - Debt Service'!T$25,'H-32A-WP06 - Debt Service'!T$28/12,0)),"-")</f>
        <v>0</v>
      </c>
      <c r="X591" s="359">
        <f>IFERROR(IF(-SUM(X$21:X590)+X$16&lt;0.000001,0,IF($C591&gt;='H-32A-WP06 - Debt Service'!U$25,'H-32A-WP06 - Debt Service'!U$28/12,0)),"-")</f>
        <v>0</v>
      </c>
      <c r="Y591" s="359">
        <f>IFERROR(IF(-SUM(Y$21:Y590)+Y$16&lt;0.000001,0,IF($C591&gt;='H-32A-WP06 - Debt Service'!W$25,'H-32A-WP06 - Debt Service'!V$28/12,0)),"-")</f>
        <v>0</v>
      </c>
      <c r="Z591" s="359">
        <f>IFERROR(IF(-SUM(Z$21:Z590)+Z$16&lt;0.000001,0,IF($C591&gt;='H-32A-WP06 - Debt Service'!W$25,'H-32A-WP06 - Debt Service'!W$28/12,0)),"-")</f>
        <v>0</v>
      </c>
      <c r="AA591" s="359">
        <f>IFERROR(IF(-SUM(AA$21:AA590)+AA$16&lt;0.000001,0,IF($C591&gt;='H-32A-WP06 - Debt Service'!Y$25,'H-32A-WP06 - Debt Service'!X$28/12,0)),"-")</f>
        <v>0</v>
      </c>
      <c r="AB591" s="359">
        <f>IFERROR(IF(-SUM(AB$21:AB590)+AB$16&lt;0.000001,0,IF($C591&gt;='H-32A-WP06 - Debt Service'!Y$25,'H-32A-WP06 - Debt Service'!Y$28/12,0)),"-")</f>
        <v>0</v>
      </c>
      <c r="AC591" s="359">
        <f>IFERROR(IF(-SUM(AC$21:AC590)+AC$16&lt;0.000001,0,IF($C591&gt;='H-32A-WP06 - Debt Service'!Z$25,'H-32A-WP06 - Debt Service'!Z$28/12,0)),"-")</f>
        <v>0</v>
      </c>
      <c r="AD591" s="359">
        <f>IFERROR(IF(-SUM(AD$21:AD590)+AD$16&lt;0.000001,0,IF($C591&gt;='H-32A-WP06 - Debt Service'!AB$25,'H-32A-WP06 - Debt Service'!AA$28/12,0)),"-")</f>
        <v>0</v>
      </c>
      <c r="AE591" s="359">
        <f>IFERROR(IF(-SUM(AE$21:AE590)+AE$16&lt;0.000001,0,IF($C591&gt;='H-32A-WP06 - Debt Service'!AC$25,'H-32A-WP06 - Debt Service'!AB$28/12,0)),"-")</f>
        <v>0</v>
      </c>
      <c r="AF591" s="359">
        <f>IFERROR(IF(-SUM(AF$21:AF590)+AF$16&lt;0.000001,0,IF($C591&gt;='H-32A-WP06 - Debt Service'!AD$25,'H-32A-WP06 - Debt Service'!AC$28/12,0)),"-")</f>
        <v>0</v>
      </c>
    </row>
    <row r="592" spans="2:32">
      <c r="B592" s="351">
        <f t="shared" si="33"/>
        <v>2066</v>
      </c>
      <c r="C592" s="368">
        <f t="shared" si="35"/>
        <v>60845</v>
      </c>
      <c r="D592" s="368"/>
      <c r="E592" s="359">
        <f>IFERROR(IF(-SUM(E$33:E591)+E$16&lt;0.000001,0,IF($C592&gt;='H-32A-WP06 - Debt Service'!C$25,'H-32A-WP06 - Debt Service'!C$28/12,0)),"-")</f>
        <v>0</v>
      </c>
      <c r="F592" s="359">
        <f>IFERROR(IF(-SUM(F$33:F591)+F$16&lt;0.000001,0,IF($C592&gt;='H-32A-WP06 - Debt Service'!D$25,'H-32A-WP06 - Debt Service'!D$28/12,0)),"-")</f>
        <v>0</v>
      </c>
      <c r="G592" s="359">
        <f>IFERROR(IF(-SUM(G$33:G591)+G$16&lt;0.000001,0,IF($C592&gt;='H-32A-WP06 - Debt Service'!E$25,'H-32A-WP06 - Debt Service'!E$28/12,0)),"-")</f>
        <v>0</v>
      </c>
      <c r="H592" s="359">
        <f>IFERROR(IF(-SUM(H$21:H591)+H$16&lt;0.000001,0,IF($C592&gt;='H-32A-WP06 - Debt Service'!F$25,'H-32A-WP06 - Debt Service'!F$28/12,0)),"-")</f>
        <v>0</v>
      </c>
      <c r="I592" s="359">
        <f>IFERROR(IF(-SUM(I$21:I591)+I$16&lt;0.000001,0,IF($C592&gt;='H-32A-WP06 - Debt Service'!G$25,'H-32A-WP06 - Debt Service'!G$28/12,0)),"-")</f>
        <v>0</v>
      </c>
      <c r="J592" s="359">
        <f>IFERROR(IF(-SUM(J$21:J591)+J$16&lt;0.000001,0,IF($C592&gt;='H-32A-WP06 - Debt Service'!H$25,'H-32A-WP06 - Debt Service'!H$28/12,0)),"-")</f>
        <v>0</v>
      </c>
      <c r="K592" s="359">
        <f>IFERROR(IF(-SUM(K$21:K591)+K$16&lt;0.000001,0,IF($C592&gt;='H-32A-WP06 - Debt Service'!I$25,'H-32A-WP06 - Debt Service'!I$28/12,0)),"-")</f>
        <v>0</v>
      </c>
      <c r="L592" s="359">
        <f>IFERROR(IF(-SUM(L$21:L591)+L$16&lt;0.000001,0,IF($C592&gt;='H-32A-WP06 - Debt Service'!J$25,'H-32A-WP06 - Debt Service'!J$28/12,0)),"-")</f>
        <v>0</v>
      </c>
      <c r="M592" s="359">
        <f>IFERROR(IF(-SUM(M$21:M591)+M$16&lt;0.000001,0,IF($C592&gt;='H-32A-WP06 - Debt Service'!K$25,'H-32A-WP06 - Debt Service'!K$28/12,0)),"-")</f>
        <v>0</v>
      </c>
      <c r="N592" s="359">
        <f>IFERROR(IF(-SUM(N$21:N591)+N$16&lt;0.000001,0,IF($C592&gt;='H-32A-WP06 - Debt Service'!L$25,'H-32A-WP06 - Debt Service'!L$28/12,0)),"-")</f>
        <v>0</v>
      </c>
      <c r="O592" s="359">
        <f>IFERROR(IF(-SUM(O$21:O591)+O$16&lt;0.000001,0,IF($C592&gt;='H-32A-WP06 - Debt Service'!M$25,'H-32A-WP06 - Debt Service'!M$28/12,0)),"-")</f>
        <v>0</v>
      </c>
      <c r="P592" s="359">
        <f>IFERROR(IF(-SUM(P$21:P591)+P$16&lt;0.000001,0,IF($C592&gt;='H-32A-WP06 - Debt Service'!N$25,'H-32A-WP06 - Debt Service'!N$28/12,0)),"-")</f>
        <v>0</v>
      </c>
      <c r="Q592" s="449"/>
      <c r="R592" s="351">
        <f t="shared" si="34"/>
        <v>2066</v>
      </c>
      <c r="S592" s="368">
        <f t="shared" si="36"/>
        <v>60845</v>
      </c>
      <c r="T592" s="368"/>
      <c r="U592" s="359">
        <f>IFERROR(IF(-SUM(U$33:U591)+U$16&lt;0.000001,0,IF($C592&gt;='H-32A-WP06 - Debt Service'!R$25,'H-32A-WP06 - Debt Service'!R$28/12,0)),"-")</f>
        <v>0</v>
      </c>
      <c r="V592" s="359">
        <f>IFERROR(IF(-SUM(V$21:V591)+V$16&lt;0.000001,0,IF($C592&gt;='H-32A-WP06 - Debt Service'!S$25,'H-32A-WP06 - Debt Service'!S$28/12,0)),"-")</f>
        <v>0</v>
      </c>
      <c r="W592" s="359">
        <f>IFERROR(IF(-SUM(W$21:W591)+W$16&lt;0.000001,0,IF($C592&gt;='H-32A-WP06 - Debt Service'!T$25,'H-32A-WP06 - Debt Service'!T$28/12,0)),"-")</f>
        <v>0</v>
      </c>
      <c r="X592" s="359">
        <f>IFERROR(IF(-SUM(X$21:X591)+X$16&lt;0.000001,0,IF($C592&gt;='H-32A-WP06 - Debt Service'!U$25,'H-32A-WP06 - Debt Service'!U$28/12,0)),"-")</f>
        <v>0</v>
      </c>
      <c r="Y592" s="359">
        <f>IFERROR(IF(-SUM(Y$21:Y591)+Y$16&lt;0.000001,0,IF($C592&gt;='H-32A-WP06 - Debt Service'!W$25,'H-32A-WP06 - Debt Service'!V$28/12,0)),"-")</f>
        <v>0</v>
      </c>
      <c r="Z592" s="359">
        <f>IFERROR(IF(-SUM(Z$21:Z591)+Z$16&lt;0.000001,0,IF($C592&gt;='H-32A-WP06 - Debt Service'!W$25,'H-32A-WP06 - Debt Service'!W$28/12,0)),"-")</f>
        <v>0</v>
      </c>
      <c r="AA592" s="359">
        <f>IFERROR(IF(-SUM(AA$21:AA591)+AA$16&lt;0.000001,0,IF($C592&gt;='H-32A-WP06 - Debt Service'!Y$25,'H-32A-WP06 - Debt Service'!X$28/12,0)),"-")</f>
        <v>0</v>
      </c>
      <c r="AB592" s="359">
        <f>IFERROR(IF(-SUM(AB$21:AB591)+AB$16&lt;0.000001,0,IF($C592&gt;='H-32A-WP06 - Debt Service'!Y$25,'H-32A-WP06 - Debt Service'!Y$28/12,0)),"-")</f>
        <v>0</v>
      </c>
      <c r="AC592" s="359">
        <f>IFERROR(IF(-SUM(AC$21:AC591)+AC$16&lt;0.000001,0,IF($C592&gt;='H-32A-WP06 - Debt Service'!Z$25,'H-32A-WP06 - Debt Service'!Z$28/12,0)),"-")</f>
        <v>0</v>
      </c>
      <c r="AD592" s="359">
        <f>IFERROR(IF(-SUM(AD$21:AD591)+AD$16&lt;0.000001,0,IF($C592&gt;='H-32A-WP06 - Debt Service'!AB$25,'H-32A-WP06 - Debt Service'!AA$28/12,0)),"-")</f>
        <v>0</v>
      </c>
      <c r="AE592" s="359">
        <f>IFERROR(IF(-SUM(AE$21:AE591)+AE$16&lt;0.000001,0,IF($C592&gt;='H-32A-WP06 - Debt Service'!AC$25,'H-32A-WP06 - Debt Service'!AB$28/12,0)),"-")</f>
        <v>0</v>
      </c>
      <c r="AF592" s="359">
        <f>IFERROR(IF(-SUM(AF$21:AF591)+AF$16&lt;0.000001,0,IF($C592&gt;='H-32A-WP06 - Debt Service'!AD$25,'H-32A-WP06 - Debt Service'!AC$28/12,0)),"-")</f>
        <v>0</v>
      </c>
    </row>
    <row r="593" spans="2:32">
      <c r="B593" s="351">
        <f t="shared" si="33"/>
        <v>2066</v>
      </c>
      <c r="C593" s="368">
        <f t="shared" si="35"/>
        <v>60876</v>
      </c>
      <c r="D593" s="368"/>
      <c r="E593" s="359">
        <f>IFERROR(IF(-SUM(E$33:E592)+E$16&lt;0.000001,0,IF($C593&gt;='H-32A-WP06 - Debt Service'!C$25,'H-32A-WP06 - Debt Service'!C$28/12,0)),"-")</f>
        <v>0</v>
      </c>
      <c r="F593" s="359">
        <f>IFERROR(IF(-SUM(F$33:F592)+F$16&lt;0.000001,0,IF($C593&gt;='H-32A-WP06 - Debt Service'!D$25,'H-32A-WP06 - Debt Service'!D$28/12,0)),"-")</f>
        <v>0</v>
      </c>
      <c r="G593" s="359">
        <f>IFERROR(IF(-SUM(G$33:G592)+G$16&lt;0.000001,0,IF($C593&gt;='H-32A-WP06 - Debt Service'!E$25,'H-32A-WP06 - Debt Service'!E$28/12,0)),"-")</f>
        <v>0</v>
      </c>
      <c r="H593" s="359">
        <f>IFERROR(IF(-SUM(H$21:H592)+H$16&lt;0.000001,0,IF($C593&gt;='H-32A-WP06 - Debt Service'!F$25,'H-32A-WP06 - Debt Service'!F$28/12,0)),"-")</f>
        <v>0</v>
      </c>
      <c r="I593" s="359">
        <f>IFERROR(IF(-SUM(I$21:I592)+I$16&lt;0.000001,0,IF($C593&gt;='H-32A-WP06 - Debt Service'!G$25,'H-32A-WP06 - Debt Service'!G$28/12,0)),"-")</f>
        <v>0</v>
      </c>
      <c r="J593" s="359">
        <f>IFERROR(IF(-SUM(J$21:J592)+J$16&lt;0.000001,0,IF($C593&gt;='H-32A-WP06 - Debt Service'!H$25,'H-32A-WP06 - Debt Service'!H$28/12,0)),"-")</f>
        <v>0</v>
      </c>
      <c r="K593" s="359">
        <f>IFERROR(IF(-SUM(K$21:K592)+K$16&lt;0.000001,0,IF($C593&gt;='H-32A-WP06 - Debt Service'!I$25,'H-32A-WP06 - Debt Service'!I$28/12,0)),"-")</f>
        <v>0</v>
      </c>
      <c r="L593" s="359">
        <f>IFERROR(IF(-SUM(L$21:L592)+L$16&lt;0.000001,0,IF($C593&gt;='H-32A-WP06 - Debt Service'!J$25,'H-32A-WP06 - Debt Service'!J$28/12,0)),"-")</f>
        <v>0</v>
      </c>
      <c r="M593" s="359">
        <f>IFERROR(IF(-SUM(M$21:M592)+M$16&lt;0.000001,0,IF($C593&gt;='H-32A-WP06 - Debt Service'!K$25,'H-32A-WP06 - Debt Service'!K$28/12,0)),"-")</f>
        <v>0</v>
      </c>
      <c r="N593" s="359">
        <f>IFERROR(IF(-SUM(N$21:N592)+N$16&lt;0.000001,0,IF($C593&gt;='H-32A-WP06 - Debt Service'!L$25,'H-32A-WP06 - Debt Service'!L$28/12,0)),"-")</f>
        <v>0</v>
      </c>
      <c r="O593" s="359">
        <f>IFERROR(IF(-SUM(O$21:O592)+O$16&lt;0.000001,0,IF($C593&gt;='H-32A-WP06 - Debt Service'!M$25,'H-32A-WP06 - Debt Service'!M$28/12,0)),"-")</f>
        <v>0</v>
      </c>
      <c r="P593" s="359">
        <f>IFERROR(IF(-SUM(P$21:P592)+P$16&lt;0.000001,0,IF($C593&gt;='H-32A-WP06 - Debt Service'!N$25,'H-32A-WP06 - Debt Service'!N$28/12,0)),"-")</f>
        <v>0</v>
      </c>
      <c r="Q593" s="449"/>
      <c r="R593" s="351">
        <f t="shared" si="34"/>
        <v>2066</v>
      </c>
      <c r="S593" s="368">
        <f t="shared" si="36"/>
        <v>60876</v>
      </c>
      <c r="T593" s="368"/>
      <c r="U593" s="359">
        <f>IFERROR(IF(-SUM(U$33:U592)+U$16&lt;0.000001,0,IF($C593&gt;='H-32A-WP06 - Debt Service'!R$25,'H-32A-WP06 - Debt Service'!R$28/12,0)),"-")</f>
        <v>0</v>
      </c>
      <c r="V593" s="359">
        <f>IFERROR(IF(-SUM(V$21:V592)+V$16&lt;0.000001,0,IF($C593&gt;='H-32A-WP06 - Debt Service'!S$25,'H-32A-WP06 - Debt Service'!S$28/12,0)),"-")</f>
        <v>0</v>
      </c>
      <c r="W593" s="359">
        <f>IFERROR(IF(-SUM(W$21:W592)+W$16&lt;0.000001,0,IF($C593&gt;='H-32A-WP06 - Debt Service'!T$25,'H-32A-WP06 - Debt Service'!T$28/12,0)),"-")</f>
        <v>0</v>
      </c>
      <c r="X593" s="359">
        <f>IFERROR(IF(-SUM(X$21:X592)+X$16&lt;0.000001,0,IF($C593&gt;='H-32A-WP06 - Debt Service'!U$25,'H-32A-WP06 - Debt Service'!U$28/12,0)),"-")</f>
        <v>0</v>
      </c>
      <c r="Y593" s="359">
        <f>IFERROR(IF(-SUM(Y$21:Y592)+Y$16&lt;0.000001,0,IF($C593&gt;='H-32A-WP06 - Debt Service'!W$25,'H-32A-WP06 - Debt Service'!V$28/12,0)),"-")</f>
        <v>0</v>
      </c>
      <c r="Z593" s="359">
        <f>IFERROR(IF(-SUM(Z$21:Z592)+Z$16&lt;0.000001,0,IF($C593&gt;='H-32A-WP06 - Debt Service'!W$25,'H-32A-WP06 - Debt Service'!W$28/12,0)),"-")</f>
        <v>0</v>
      </c>
      <c r="AA593" s="359">
        <f>IFERROR(IF(-SUM(AA$21:AA592)+AA$16&lt;0.000001,0,IF($C593&gt;='H-32A-WP06 - Debt Service'!Y$25,'H-32A-WP06 - Debt Service'!X$28/12,0)),"-")</f>
        <v>0</v>
      </c>
      <c r="AB593" s="359">
        <f>IFERROR(IF(-SUM(AB$21:AB592)+AB$16&lt;0.000001,0,IF($C593&gt;='H-32A-WP06 - Debt Service'!Y$25,'H-32A-WP06 - Debt Service'!Y$28/12,0)),"-")</f>
        <v>0</v>
      </c>
      <c r="AC593" s="359">
        <f>IFERROR(IF(-SUM(AC$21:AC592)+AC$16&lt;0.000001,0,IF($C593&gt;='H-32A-WP06 - Debt Service'!Z$25,'H-32A-WP06 - Debt Service'!Z$28/12,0)),"-")</f>
        <v>0</v>
      </c>
      <c r="AD593" s="359">
        <f>IFERROR(IF(-SUM(AD$21:AD592)+AD$16&lt;0.000001,0,IF($C593&gt;='H-32A-WP06 - Debt Service'!AB$25,'H-32A-WP06 - Debt Service'!AA$28/12,0)),"-")</f>
        <v>0</v>
      </c>
      <c r="AE593" s="359">
        <f>IFERROR(IF(-SUM(AE$21:AE592)+AE$16&lt;0.000001,0,IF($C593&gt;='H-32A-WP06 - Debt Service'!AC$25,'H-32A-WP06 - Debt Service'!AB$28/12,0)),"-")</f>
        <v>0</v>
      </c>
      <c r="AF593" s="359">
        <f>IFERROR(IF(-SUM(AF$21:AF592)+AF$16&lt;0.000001,0,IF($C593&gt;='H-32A-WP06 - Debt Service'!AD$25,'H-32A-WP06 - Debt Service'!AC$28/12,0)),"-")</f>
        <v>0</v>
      </c>
    </row>
    <row r="594" spans="2:32">
      <c r="B594" s="351">
        <f t="shared" si="33"/>
        <v>2066</v>
      </c>
      <c r="C594" s="368">
        <f t="shared" si="35"/>
        <v>60906</v>
      </c>
      <c r="D594" s="368"/>
      <c r="E594" s="359">
        <f>IFERROR(IF(-SUM(E$33:E593)+E$16&lt;0.000001,0,IF($C594&gt;='H-32A-WP06 - Debt Service'!C$25,'H-32A-WP06 - Debt Service'!C$28/12,0)),"-")</f>
        <v>0</v>
      </c>
      <c r="F594" s="359">
        <f>IFERROR(IF(-SUM(F$33:F593)+F$16&lt;0.000001,0,IF($C594&gt;='H-32A-WP06 - Debt Service'!D$25,'H-32A-WP06 - Debt Service'!D$28/12,0)),"-")</f>
        <v>0</v>
      </c>
      <c r="G594" s="359">
        <f>IFERROR(IF(-SUM(G$33:G593)+G$16&lt;0.000001,0,IF($C594&gt;='H-32A-WP06 - Debt Service'!E$25,'H-32A-WP06 - Debt Service'!E$28/12,0)),"-")</f>
        <v>0</v>
      </c>
      <c r="H594" s="359">
        <f>IFERROR(IF(-SUM(H$21:H593)+H$16&lt;0.000001,0,IF($C594&gt;='H-32A-WP06 - Debt Service'!F$25,'H-32A-WP06 - Debt Service'!F$28/12,0)),"-")</f>
        <v>0</v>
      </c>
      <c r="I594" s="359">
        <f>IFERROR(IF(-SUM(I$21:I593)+I$16&lt;0.000001,0,IF($C594&gt;='H-32A-WP06 - Debt Service'!G$25,'H-32A-WP06 - Debt Service'!G$28/12,0)),"-")</f>
        <v>0</v>
      </c>
      <c r="J594" s="359">
        <f>IFERROR(IF(-SUM(J$21:J593)+J$16&lt;0.000001,0,IF($C594&gt;='H-32A-WP06 - Debt Service'!H$25,'H-32A-WP06 - Debt Service'!H$28/12,0)),"-")</f>
        <v>0</v>
      </c>
      <c r="K594" s="359">
        <f>IFERROR(IF(-SUM(K$21:K593)+K$16&lt;0.000001,0,IF($C594&gt;='H-32A-WP06 - Debt Service'!I$25,'H-32A-WP06 - Debt Service'!I$28/12,0)),"-")</f>
        <v>0</v>
      </c>
      <c r="L594" s="359">
        <f>IFERROR(IF(-SUM(L$21:L593)+L$16&lt;0.000001,0,IF($C594&gt;='H-32A-WP06 - Debt Service'!J$25,'H-32A-WP06 - Debt Service'!J$28/12,0)),"-")</f>
        <v>0</v>
      </c>
      <c r="M594" s="359">
        <f>IFERROR(IF(-SUM(M$21:M593)+M$16&lt;0.000001,0,IF($C594&gt;='H-32A-WP06 - Debt Service'!K$25,'H-32A-WP06 - Debt Service'!K$28/12,0)),"-")</f>
        <v>0</v>
      </c>
      <c r="N594" s="359">
        <f>IFERROR(IF(-SUM(N$21:N593)+N$16&lt;0.000001,0,IF($C594&gt;='H-32A-WP06 - Debt Service'!L$25,'H-32A-WP06 - Debt Service'!L$28/12,0)),"-")</f>
        <v>0</v>
      </c>
      <c r="O594" s="359">
        <f>IFERROR(IF(-SUM(O$21:O593)+O$16&lt;0.000001,0,IF($C594&gt;='H-32A-WP06 - Debt Service'!M$25,'H-32A-WP06 - Debt Service'!M$28/12,0)),"-")</f>
        <v>0</v>
      </c>
      <c r="P594" s="359">
        <f>IFERROR(IF(-SUM(P$21:P593)+P$16&lt;0.000001,0,IF($C594&gt;='H-32A-WP06 - Debt Service'!N$25,'H-32A-WP06 - Debt Service'!N$28/12,0)),"-")</f>
        <v>0</v>
      </c>
      <c r="Q594" s="449"/>
      <c r="R594" s="351">
        <f t="shared" si="34"/>
        <v>2066</v>
      </c>
      <c r="S594" s="368">
        <f t="shared" si="36"/>
        <v>60906</v>
      </c>
      <c r="T594" s="368"/>
      <c r="U594" s="359">
        <f>IFERROR(IF(-SUM(U$33:U593)+U$16&lt;0.000001,0,IF($C594&gt;='H-32A-WP06 - Debt Service'!R$25,'H-32A-WP06 - Debt Service'!R$28/12,0)),"-")</f>
        <v>0</v>
      </c>
      <c r="V594" s="359">
        <f>IFERROR(IF(-SUM(V$21:V593)+V$16&lt;0.000001,0,IF($C594&gt;='H-32A-WP06 - Debt Service'!S$25,'H-32A-WP06 - Debt Service'!S$28/12,0)),"-")</f>
        <v>0</v>
      </c>
      <c r="W594" s="359">
        <f>IFERROR(IF(-SUM(W$21:W593)+W$16&lt;0.000001,0,IF($C594&gt;='H-32A-WP06 - Debt Service'!T$25,'H-32A-WP06 - Debt Service'!T$28/12,0)),"-")</f>
        <v>0</v>
      </c>
      <c r="X594" s="359">
        <f>IFERROR(IF(-SUM(X$21:X593)+X$16&lt;0.000001,0,IF($C594&gt;='H-32A-WP06 - Debt Service'!U$25,'H-32A-WP06 - Debt Service'!U$28/12,0)),"-")</f>
        <v>0</v>
      </c>
      <c r="Y594" s="359">
        <f>IFERROR(IF(-SUM(Y$21:Y593)+Y$16&lt;0.000001,0,IF($C594&gt;='H-32A-WP06 - Debt Service'!W$25,'H-32A-WP06 - Debt Service'!V$28/12,0)),"-")</f>
        <v>0</v>
      </c>
      <c r="Z594" s="359">
        <f>IFERROR(IF(-SUM(Z$21:Z593)+Z$16&lt;0.000001,0,IF($C594&gt;='H-32A-WP06 - Debt Service'!W$25,'H-32A-WP06 - Debt Service'!W$28/12,0)),"-")</f>
        <v>0</v>
      </c>
      <c r="AA594" s="359">
        <f>IFERROR(IF(-SUM(AA$21:AA593)+AA$16&lt;0.000001,0,IF($C594&gt;='H-32A-WP06 - Debt Service'!Y$25,'H-32A-WP06 - Debt Service'!X$28/12,0)),"-")</f>
        <v>0</v>
      </c>
      <c r="AB594" s="359">
        <f>IFERROR(IF(-SUM(AB$21:AB593)+AB$16&lt;0.000001,0,IF($C594&gt;='H-32A-WP06 - Debt Service'!Y$25,'H-32A-WP06 - Debt Service'!Y$28/12,0)),"-")</f>
        <v>0</v>
      </c>
      <c r="AC594" s="359">
        <f>IFERROR(IF(-SUM(AC$21:AC593)+AC$16&lt;0.000001,0,IF($C594&gt;='H-32A-WP06 - Debt Service'!Z$25,'H-32A-WP06 - Debt Service'!Z$28/12,0)),"-")</f>
        <v>0</v>
      </c>
      <c r="AD594" s="359">
        <f>IFERROR(IF(-SUM(AD$21:AD593)+AD$16&lt;0.000001,0,IF($C594&gt;='H-32A-WP06 - Debt Service'!AB$25,'H-32A-WP06 - Debt Service'!AA$28/12,0)),"-")</f>
        <v>0</v>
      </c>
      <c r="AE594" s="359">
        <f>IFERROR(IF(-SUM(AE$21:AE593)+AE$16&lt;0.000001,0,IF($C594&gt;='H-32A-WP06 - Debt Service'!AC$25,'H-32A-WP06 - Debt Service'!AB$28/12,0)),"-")</f>
        <v>0</v>
      </c>
      <c r="AF594" s="359">
        <f>IFERROR(IF(-SUM(AF$21:AF593)+AF$16&lt;0.000001,0,IF($C594&gt;='H-32A-WP06 - Debt Service'!AD$25,'H-32A-WP06 - Debt Service'!AC$28/12,0)),"-")</f>
        <v>0</v>
      </c>
    </row>
    <row r="595" spans="2:32">
      <c r="B595" s="351">
        <f t="shared" si="33"/>
        <v>2066</v>
      </c>
      <c r="C595" s="368">
        <f t="shared" si="35"/>
        <v>60937</v>
      </c>
      <c r="D595" s="368"/>
      <c r="E595" s="359">
        <f>IFERROR(IF(-SUM(E$33:E594)+E$16&lt;0.000001,0,IF($C595&gt;='H-32A-WP06 - Debt Service'!C$25,'H-32A-WP06 - Debt Service'!C$28/12,0)),"-")</f>
        <v>0</v>
      </c>
      <c r="F595" s="359">
        <f>IFERROR(IF(-SUM(F$33:F594)+F$16&lt;0.000001,0,IF($C595&gt;='H-32A-WP06 - Debt Service'!D$25,'H-32A-WP06 - Debt Service'!D$28/12,0)),"-")</f>
        <v>0</v>
      </c>
      <c r="G595" s="359">
        <f>IFERROR(IF(-SUM(G$33:G594)+G$16&lt;0.000001,0,IF($C595&gt;='H-32A-WP06 - Debt Service'!E$25,'H-32A-WP06 - Debt Service'!E$28/12,0)),"-")</f>
        <v>0</v>
      </c>
      <c r="H595" s="359">
        <f>IFERROR(IF(-SUM(H$21:H594)+H$16&lt;0.000001,0,IF($C595&gt;='H-32A-WP06 - Debt Service'!F$25,'H-32A-WP06 - Debt Service'!F$28/12,0)),"-")</f>
        <v>0</v>
      </c>
      <c r="I595" s="359">
        <f>IFERROR(IF(-SUM(I$21:I594)+I$16&lt;0.000001,0,IF($C595&gt;='H-32A-WP06 - Debt Service'!G$25,'H-32A-WP06 - Debt Service'!G$28/12,0)),"-")</f>
        <v>0</v>
      </c>
      <c r="J595" s="359">
        <f>IFERROR(IF(-SUM(J$21:J594)+J$16&lt;0.000001,0,IF($C595&gt;='H-32A-WP06 - Debt Service'!H$25,'H-32A-WP06 - Debt Service'!H$28/12,0)),"-")</f>
        <v>0</v>
      </c>
      <c r="K595" s="359">
        <f>IFERROR(IF(-SUM(K$21:K594)+K$16&lt;0.000001,0,IF($C595&gt;='H-32A-WP06 - Debt Service'!I$25,'H-32A-WP06 - Debt Service'!I$28/12,0)),"-")</f>
        <v>0</v>
      </c>
      <c r="L595" s="359">
        <f>IFERROR(IF(-SUM(L$21:L594)+L$16&lt;0.000001,0,IF($C595&gt;='H-32A-WP06 - Debt Service'!J$25,'H-32A-WP06 - Debt Service'!J$28/12,0)),"-")</f>
        <v>0</v>
      </c>
      <c r="M595" s="359">
        <f>IFERROR(IF(-SUM(M$21:M594)+M$16&lt;0.000001,0,IF($C595&gt;='H-32A-WP06 - Debt Service'!K$25,'H-32A-WP06 - Debt Service'!K$28/12,0)),"-")</f>
        <v>0</v>
      </c>
      <c r="N595" s="359">
        <f>IFERROR(IF(-SUM(N$21:N594)+N$16&lt;0.000001,0,IF($C595&gt;='H-32A-WP06 - Debt Service'!L$25,'H-32A-WP06 - Debt Service'!L$28/12,0)),"-")</f>
        <v>0</v>
      </c>
      <c r="O595" s="359">
        <f>IFERROR(IF(-SUM(O$21:O594)+O$16&lt;0.000001,0,IF($C595&gt;='H-32A-WP06 - Debt Service'!M$25,'H-32A-WP06 - Debt Service'!M$28/12,0)),"-")</f>
        <v>0</v>
      </c>
      <c r="P595" s="359">
        <f>IFERROR(IF(-SUM(P$21:P594)+P$16&lt;0.000001,0,IF($C595&gt;='H-32A-WP06 - Debt Service'!N$25,'H-32A-WP06 - Debt Service'!N$28/12,0)),"-")</f>
        <v>0</v>
      </c>
      <c r="Q595" s="449"/>
      <c r="R595" s="351">
        <f t="shared" si="34"/>
        <v>2066</v>
      </c>
      <c r="S595" s="368">
        <f t="shared" si="36"/>
        <v>60937</v>
      </c>
      <c r="T595" s="368"/>
      <c r="U595" s="359">
        <f>IFERROR(IF(-SUM(U$33:U594)+U$16&lt;0.000001,0,IF($C595&gt;='H-32A-WP06 - Debt Service'!R$25,'H-32A-WP06 - Debt Service'!R$28/12,0)),"-")</f>
        <v>0</v>
      </c>
      <c r="V595" s="359">
        <f>IFERROR(IF(-SUM(V$21:V594)+V$16&lt;0.000001,0,IF($C595&gt;='H-32A-WP06 - Debt Service'!S$25,'H-32A-WP06 - Debt Service'!S$28/12,0)),"-")</f>
        <v>0</v>
      </c>
      <c r="W595" s="359">
        <f>IFERROR(IF(-SUM(W$21:W594)+W$16&lt;0.000001,0,IF($C595&gt;='H-32A-WP06 - Debt Service'!T$25,'H-32A-WP06 - Debt Service'!T$28/12,0)),"-")</f>
        <v>0</v>
      </c>
      <c r="X595" s="359">
        <f>IFERROR(IF(-SUM(X$21:X594)+X$16&lt;0.000001,0,IF($C595&gt;='H-32A-WP06 - Debt Service'!U$25,'H-32A-WP06 - Debt Service'!U$28/12,0)),"-")</f>
        <v>0</v>
      </c>
      <c r="Y595" s="359">
        <f>IFERROR(IF(-SUM(Y$21:Y594)+Y$16&lt;0.000001,0,IF($C595&gt;='H-32A-WP06 - Debt Service'!W$25,'H-32A-WP06 - Debt Service'!V$28/12,0)),"-")</f>
        <v>0</v>
      </c>
      <c r="Z595" s="359">
        <f>IFERROR(IF(-SUM(Z$21:Z594)+Z$16&lt;0.000001,0,IF($C595&gt;='H-32A-WP06 - Debt Service'!W$25,'H-32A-WP06 - Debt Service'!W$28/12,0)),"-")</f>
        <v>0</v>
      </c>
      <c r="AA595" s="359">
        <f>IFERROR(IF(-SUM(AA$21:AA594)+AA$16&lt;0.000001,0,IF($C595&gt;='H-32A-WP06 - Debt Service'!Y$25,'H-32A-WP06 - Debt Service'!X$28/12,0)),"-")</f>
        <v>0</v>
      </c>
      <c r="AB595" s="359">
        <f>IFERROR(IF(-SUM(AB$21:AB594)+AB$16&lt;0.000001,0,IF($C595&gt;='H-32A-WP06 - Debt Service'!Y$25,'H-32A-WP06 - Debt Service'!Y$28/12,0)),"-")</f>
        <v>0</v>
      </c>
      <c r="AC595" s="359">
        <f>IFERROR(IF(-SUM(AC$21:AC594)+AC$16&lt;0.000001,0,IF($C595&gt;='H-32A-WP06 - Debt Service'!Z$25,'H-32A-WP06 - Debt Service'!Z$28/12,0)),"-")</f>
        <v>0</v>
      </c>
      <c r="AD595" s="359">
        <f>IFERROR(IF(-SUM(AD$21:AD594)+AD$16&lt;0.000001,0,IF($C595&gt;='H-32A-WP06 - Debt Service'!AB$25,'H-32A-WP06 - Debt Service'!AA$28/12,0)),"-")</f>
        <v>0</v>
      </c>
      <c r="AE595" s="359">
        <f>IFERROR(IF(-SUM(AE$21:AE594)+AE$16&lt;0.000001,0,IF($C595&gt;='H-32A-WP06 - Debt Service'!AC$25,'H-32A-WP06 - Debt Service'!AB$28/12,0)),"-")</f>
        <v>0</v>
      </c>
      <c r="AF595" s="359">
        <f>IFERROR(IF(-SUM(AF$21:AF594)+AF$16&lt;0.000001,0,IF($C595&gt;='H-32A-WP06 - Debt Service'!AD$25,'H-32A-WP06 - Debt Service'!AC$28/12,0)),"-")</f>
        <v>0</v>
      </c>
    </row>
    <row r="596" spans="2:32">
      <c r="B596" s="351">
        <f t="shared" si="33"/>
        <v>2066</v>
      </c>
      <c r="C596" s="368">
        <f t="shared" si="35"/>
        <v>60967</v>
      </c>
      <c r="D596" s="368"/>
      <c r="E596" s="359">
        <f>IFERROR(IF(-SUM(E$33:E595)+E$16&lt;0.000001,0,IF($C596&gt;='H-32A-WP06 - Debt Service'!C$25,'H-32A-WP06 - Debt Service'!C$28/12,0)),"-")</f>
        <v>0</v>
      </c>
      <c r="F596" s="359">
        <f>IFERROR(IF(-SUM(F$33:F595)+F$16&lt;0.000001,0,IF($C596&gt;='H-32A-WP06 - Debt Service'!D$25,'H-32A-WP06 - Debt Service'!D$28/12,0)),"-")</f>
        <v>0</v>
      </c>
      <c r="G596" s="359">
        <f>IFERROR(IF(-SUM(G$33:G595)+G$16&lt;0.000001,0,IF($C596&gt;='H-32A-WP06 - Debt Service'!E$25,'H-32A-WP06 - Debt Service'!E$28/12,0)),"-")</f>
        <v>0</v>
      </c>
      <c r="H596" s="359">
        <f>IFERROR(IF(-SUM(H$21:H595)+H$16&lt;0.000001,0,IF($C596&gt;='H-32A-WP06 - Debt Service'!F$25,'H-32A-WP06 - Debt Service'!F$28/12,0)),"-")</f>
        <v>0</v>
      </c>
      <c r="I596" s="359">
        <f>IFERROR(IF(-SUM(I$21:I595)+I$16&lt;0.000001,0,IF($C596&gt;='H-32A-WP06 - Debt Service'!G$25,'H-32A-WP06 - Debt Service'!G$28/12,0)),"-")</f>
        <v>0</v>
      </c>
      <c r="J596" s="359">
        <f>IFERROR(IF(-SUM(J$21:J595)+J$16&lt;0.000001,0,IF($C596&gt;='H-32A-WP06 - Debt Service'!H$25,'H-32A-WP06 - Debt Service'!H$28/12,0)),"-")</f>
        <v>0</v>
      </c>
      <c r="K596" s="359">
        <f>IFERROR(IF(-SUM(K$21:K595)+K$16&lt;0.000001,0,IF($C596&gt;='H-32A-WP06 - Debt Service'!I$25,'H-32A-WP06 - Debt Service'!I$28/12,0)),"-")</f>
        <v>0</v>
      </c>
      <c r="L596" s="359">
        <f>IFERROR(IF(-SUM(L$21:L595)+L$16&lt;0.000001,0,IF($C596&gt;='H-32A-WP06 - Debt Service'!J$25,'H-32A-WP06 - Debt Service'!J$28/12,0)),"-")</f>
        <v>0</v>
      </c>
      <c r="M596" s="359">
        <f>IFERROR(IF(-SUM(M$21:M595)+M$16&lt;0.000001,0,IF($C596&gt;='H-32A-WP06 - Debt Service'!K$25,'H-32A-WP06 - Debt Service'!K$28/12,0)),"-")</f>
        <v>0</v>
      </c>
      <c r="N596" s="359">
        <f>IFERROR(IF(-SUM(N$21:N595)+N$16&lt;0.000001,0,IF($C596&gt;='H-32A-WP06 - Debt Service'!L$25,'H-32A-WP06 - Debt Service'!L$28/12,0)),"-")</f>
        <v>0</v>
      </c>
      <c r="O596" s="359">
        <f>IFERROR(IF(-SUM(O$21:O595)+O$16&lt;0.000001,0,IF($C596&gt;='H-32A-WP06 - Debt Service'!M$25,'H-32A-WP06 - Debt Service'!M$28/12,0)),"-")</f>
        <v>0</v>
      </c>
      <c r="P596" s="359">
        <f>IFERROR(IF(-SUM(P$21:P595)+P$16&lt;0.000001,0,IF($C596&gt;='H-32A-WP06 - Debt Service'!N$25,'H-32A-WP06 - Debt Service'!N$28/12,0)),"-")</f>
        <v>0</v>
      </c>
      <c r="Q596" s="449"/>
      <c r="R596" s="351">
        <f t="shared" si="34"/>
        <v>2066</v>
      </c>
      <c r="S596" s="368">
        <f t="shared" si="36"/>
        <v>60967</v>
      </c>
      <c r="T596" s="368"/>
      <c r="U596" s="359">
        <f>IFERROR(IF(-SUM(U$33:U595)+U$16&lt;0.000001,0,IF($C596&gt;='H-32A-WP06 - Debt Service'!R$25,'H-32A-WP06 - Debt Service'!R$28/12,0)),"-")</f>
        <v>0</v>
      </c>
      <c r="V596" s="359">
        <f>IFERROR(IF(-SUM(V$21:V595)+V$16&lt;0.000001,0,IF($C596&gt;='H-32A-WP06 - Debt Service'!S$25,'H-32A-WP06 - Debt Service'!S$28/12,0)),"-")</f>
        <v>0</v>
      </c>
      <c r="W596" s="359">
        <f>IFERROR(IF(-SUM(W$21:W595)+W$16&lt;0.000001,0,IF($C596&gt;='H-32A-WP06 - Debt Service'!T$25,'H-32A-WP06 - Debt Service'!T$28/12,0)),"-")</f>
        <v>0</v>
      </c>
      <c r="X596" s="359">
        <f>IFERROR(IF(-SUM(X$21:X595)+X$16&lt;0.000001,0,IF($C596&gt;='H-32A-WP06 - Debt Service'!U$25,'H-32A-WP06 - Debt Service'!U$28/12,0)),"-")</f>
        <v>0</v>
      </c>
      <c r="Y596" s="359">
        <f>IFERROR(IF(-SUM(Y$21:Y595)+Y$16&lt;0.000001,0,IF($C596&gt;='H-32A-WP06 - Debt Service'!W$25,'H-32A-WP06 - Debt Service'!V$28/12,0)),"-")</f>
        <v>0</v>
      </c>
      <c r="Z596" s="359">
        <f>IFERROR(IF(-SUM(Z$21:Z595)+Z$16&lt;0.000001,0,IF($C596&gt;='H-32A-WP06 - Debt Service'!W$25,'H-32A-WP06 - Debt Service'!W$28/12,0)),"-")</f>
        <v>0</v>
      </c>
      <c r="AA596" s="359">
        <f>IFERROR(IF(-SUM(AA$21:AA595)+AA$16&lt;0.000001,0,IF($C596&gt;='H-32A-WP06 - Debt Service'!Y$25,'H-32A-WP06 - Debt Service'!X$28/12,0)),"-")</f>
        <v>0</v>
      </c>
      <c r="AB596" s="359">
        <f>IFERROR(IF(-SUM(AB$21:AB595)+AB$16&lt;0.000001,0,IF($C596&gt;='H-32A-WP06 - Debt Service'!Y$25,'H-32A-WP06 - Debt Service'!Y$28/12,0)),"-")</f>
        <v>0</v>
      </c>
      <c r="AC596" s="359">
        <f>IFERROR(IF(-SUM(AC$21:AC595)+AC$16&lt;0.000001,0,IF($C596&gt;='H-32A-WP06 - Debt Service'!Z$25,'H-32A-WP06 - Debt Service'!Z$28/12,0)),"-")</f>
        <v>0</v>
      </c>
      <c r="AD596" s="359">
        <f>IFERROR(IF(-SUM(AD$21:AD595)+AD$16&lt;0.000001,0,IF($C596&gt;='H-32A-WP06 - Debt Service'!AB$25,'H-32A-WP06 - Debt Service'!AA$28/12,0)),"-")</f>
        <v>0</v>
      </c>
      <c r="AE596" s="359">
        <f>IFERROR(IF(-SUM(AE$21:AE595)+AE$16&lt;0.000001,0,IF($C596&gt;='H-32A-WP06 - Debt Service'!AC$25,'H-32A-WP06 - Debt Service'!AB$28/12,0)),"-")</f>
        <v>0</v>
      </c>
      <c r="AF596" s="359">
        <f>IFERROR(IF(-SUM(AF$21:AF595)+AF$16&lt;0.000001,0,IF($C596&gt;='H-32A-WP06 - Debt Service'!AD$25,'H-32A-WP06 - Debt Service'!AC$28/12,0)),"-")</f>
        <v>0</v>
      </c>
    </row>
    <row r="597" spans="2:32">
      <c r="B597" s="351">
        <f t="shared" si="33"/>
        <v>2067</v>
      </c>
      <c r="C597" s="368">
        <f t="shared" si="35"/>
        <v>60998</v>
      </c>
      <c r="D597" s="368"/>
      <c r="E597" s="359">
        <f>IFERROR(IF(-SUM(E$33:E596)+E$16&lt;0.000001,0,IF($C597&gt;='H-32A-WP06 - Debt Service'!C$25,'H-32A-WP06 - Debt Service'!C$28/12,0)),"-")</f>
        <v>0</v>
      </c>
      <c r="F597" s="359">
        <f>IFERROR(IF(-SUM(F$33:F596)+F$16&lt;0.000001,0,IF($C597&gt;='H-32A-WP06 - Debt Service'!D$25,'H-32A-WP06 - Debt Service'!D$28/12,0)),"-")</f>
        <v>0</v>
      </c>
      <c r="G597" s="359">
        <f>IFERROR(IF(-SUM(G$33:G596)+G$16&lt;0.000001,0,IF($C597&gt;='H-32A-WP06 - Debt Service'!E$25,'H-32A-WP06 - Debt Service'!E$28/12,0)),"-")</f>
        <v>0</v>
      </c>
      <c r="H597" s="359">
        <f>IFERROR(IF(-SUM(H$21:H596)+H$16&lt;0.000001,0,IF($C597&gt;='H-32A-WP06 - Debt Service'!F$25,'H-32A-WP06 - Debt Service'!F$28/12,0)),"-")</f>
        <v>0</v>
      </c>
      <c r="I597" s="359">
        <f>IFERROR(IF(-SUM(I$21:I596)+I$16&lt;0.000001,0,IF($C597&gt;='H-32A-WP06 - Debt Service'!G$25,'H-32A-WP06 - Debt Service'!G$28/12,0)),"-")</f>
        <v>0</v>
      </c>
      <c r="J597" s="359">
        <f>IFERROR(IF(-SUM(J$21:J596)+J$16&lt;0.000001,0,IF($C597&gt;='H-32A-WP06 - Debt Service'!H$25,'H-32A-WP06 - Debt Service'!H$28/12,0)),"-")</f>
        <v>0</v>
      </c>
      <c r="K597" s="359">
        <f>IFERROR(IF(-SUM(K$21:K596)+K$16&lt;0.000001,0,IF($C597&gt;='H-32A-WP06 - Debt Service'!I$25,'H-32A-WP06 - Debt Service'!I$28/12,0)),"-")</f>
        <v>0</v>
      </c>
      <c r="L597" s="359">
        <f>IFERROR(IF(-SUM(L$21:L596)+L$16&lt;0.000001,0,IF($C597&gt;='H-32A-WP06 - Debt Service'!J$25,'H-32A-WP06 - Debt Service'!J$28/12,0)),"-")</f>
        <v>0</v>
      </c>
      <c r="M597" s="359">
        <f>IFERROR(IF(-SUM(M$21:M596)+M$16&lt;0.000001,0,IF($C597&gt;='H-32A-WP06 - Debt Service'!K$25,'H-32A-WP06 - Debt Service'!K$28/12,0)),"-")</f>
        <v>0</v>
      </c>
      <c r="N597" s="359">
        <f>IFERROR(IF(-SUM(N$21:N596)+N$16&lt;0.000001,0,IF($C597&gt;='H-32A-WP06 - Debt Service'!L$25,'H-32A-WP06 - Debt Service'!L$28/12,0)),"-")</f>
        <v>0</v>
      </c>
      <c r="O597" s="359">
        <f>IFERROR(IF(-SUM(O$21:O596)+O$16&lt;0.000001,0,IF($C597&gt;='H-32A-WP06 - Debt Service'!M$25,'H-32A-WP06 - Debt Service'!M$28/12,0)),"-")</f>
        <v>0</v>
      </c>
      <c r="P597" s="359">
        <f>IFERROR(IF(-SUM(P$21:P596)+P$16&lt;0.000001,0,IF($C597&gt;='H-32A-WP06 - Debt Service'!N$25,'H-32A-WP06 - Debt Service'!N$28/12,0)),"-")</f>
        <v>0</v>
      </c>
      <c r="Q597" s="449"/>
      <c r="R597" s="351">
        <f t="shared" si="34"/>
        <v>2067</v>
      </c>
      <c r="S597" s="368">
        <f t="shared" si="36"/>
        <v>60998</v>
      </c>
      <c r="T597" s="368"/>
      <c r="U597" s="359">
        <f>IFERROR(IF(-SUM(U$33:U596)+U$16&lt;0.000001,0,IF($C597&gt;='H-32A-WP06 - Debt Service'!R$25,'H-32A-WP06 - Debt Service'!R$28/12,0)),"-")</f>
        <v>0</v>
      </c>
      <c r="V597" s="359">
        <f>IFERROR(IF(-SUM(V$21:V596)+V$16&lt;0.000001,0,IF($C597&gt;='H-32A-WP06 - Debt Service'!S$25,'H-32A-WP06 - Debt Service'!S$28/12,0)),"-")</f>
        <v>0</v>
      </c>
      <c r="W597" s="359">
        <f>IFERROR(IF(-SUM(W$21:W596)+W$16&lt;0.000001,0,IF($C597&gt;='H-32A-WP06 - Debt Service'!T$25,'H-32A-WP06 - Debt Service'!T$28/12,0)),"-")</f>
        <v>0</v>
      </c>
      <c r="X597" s="359">
        <f>IFERROR(IF(-SUM(X$21:X596)+X$16&lt;0.000001,0,IF($C597&gt;='H-32A-WP06 - Debt Service'!U$25,'H-32A-WP06 - Debt Service'!U$28/12,0)),"-")</f>
        <v>0</v>
      </c>
      <c r="Y597" s="359">
        <f>IFERROR(IF(-SUM(Y$21:Y596)+Y$16&lt;0.000001,0,IF($C597&gt;='H-32A-WP06 - Debt Service'!W$25,'H-32A-WP06 - Debt Service'!V$28/12,0)),"-")</f>
        <v>0</v>
      </c>
      <c r="Z597" s="359">
        <f>IFERROR(IF(-SUM(Z$21:Z596)+Z$16&lt;0.000001,0,IF($C597&gt;='H-32A-WP06 - Debt Service'!W$25,'H-32A-WP06 - Debt Service'!W$28/12,0)),"-")</f>
        <v>0</v>
      </c>
      <c r="AA597" s="359">
        <f>IFERROR(IF(-SUM(AA$21:AA596)+AA$16&lt;0.000001,0,IF($C597&gt;='H-32A-WP06 - Debt Service'!Y$25,'H-32A-WP06 - Debt Service'!X$28/12,0)),"-")</f>
        <v>0</v>
      </c>
      <c r="AB597" s="359">
        <f>IFERROR(IF(-SUM(AB$21:AB596)+AB$16&lt;0.000001,0,IF($C597&gt;='H-32A-WP06 - Debt Service'!Y$25,'H-32A-WP06 - Debt Service'!Y$28/12,0)),"-")</f>
        <v>0</v>
      </c>
      <c r="AC597" s="359">
        <f>IFERROR(IF(-SUM(AC$21:AC596)+AC$16&lt;0.000001,0,IF($C597&gt;='H-32A-WP06 - Debt Service'!Z$25,'H-32A-WP06 - Debt Service'!Z$28/12,0)),"-")</f>
        <v>0</v>
      </c>
      <c r="AD597" s="359">
        <f>IFERROR(IF(-SUM(AD$21:AD596)+AD$16&lt;0.000001,0,IF($C597&gt;='H-32A-WP06 - Debt Service'!AB$25,'H-32A-WP06 - Debt Service'!AA$28/12,0)),"-")</f>
        <v>0</v>
      </c>
      <c r="AE597" s="359">
        <f>IFERROR(IF(-SUM(AE$21:AE596)+AE$16&lt;0.000001,0,IF($C597&gt;='H-32A-WP06 - Debt Service'!AC$25,'H-32A-WP06 - Debt Service'!AB$28/12,0)),"-")</f>
        <v>0</v>
      </c>
      <c r="AF597" s="359">
        <f>IFERROR(IF(-SUM(AF$21:AF596)+AF$16&lt;0.000001,0,IF($C597&gt;='H-32A-WP06 - Debt Service'!AD$25,'H-32A-WP06 - Debt Service'!AC$28/12,0)),"-")</f>
        <v>0</v>
      </c>
    </row>
    <row r="598" spans="2:32">
      <c r="B598" s="351">
        <f t="shared" ref="B598:B661" si="37">YEAR(C598)</f>
        <v>2067</v>
      </c>
      <c r="C598" s="368">
        <f t="shared" si="35"/>
        <v>61029</v>
      </c>
      <c r="D598" s="368"/>
      <c r="E598" s="359">
        <f>IFERROR(IF(-SUM(E$33:E597)+E$16&lt;0.000001,0,IF($C598&gt;='H-32A-WP06 - Debt Service'!C$25,'H-32A-WP06 - Debt Service'!C$28/12,0)),"-")</f>
        <v>0</v>
      </c>
      <c r="F598" s="359">
        <f>IFERROR(IF(-SUM(F$33:F597)+F$16&lt;0.000001,0,IF($C598&gt;='H-32A-WP06 - Debt Service'!D$25,'H-32A-WP06 - Debt Service'!D$28/12,0)),"-")</f>
        <v>0</v>
      </c>
      <c r="G598" s="359">
        <f>IFERROR(IF(-SUM(G$33:G597)+G$16&lt;0.000001,0,IF($C598&gt;='H-32A-WP06 - Debt Service'!E$25,'H-32A-WP06 - Debt Service'!E$28/12,0)),"-")</f>
        <v>0</v>
      </c>
      <c r="H598" s="359">
        <f>IFERROR(IF(-SUM(H$21:H597)+H$16&lt;0.000001,0,IF($C598&gt;='H-32A-WP06 - Debt Service'!F$25,'H-32A-WP06 - Debt Service'!F$28/12,0)),"-")</f>
        <v>0</v>
      </c>
      <c r="I598" s="359">
        <f>IFERROR(IF(-SUM(I$21:I597)+I$16&lt;0.000001,0,IF($C598&gt;='H-32A-WP06 - Debt Service'!G$25,'H-32A-WP06 - Debt Service'!G$28/12,0)),"-")</f>
        <v>0</v>
      </c>
      <c r="J598" s="359">
        <f>IFERROR(IF(-SUM(J$21:J597)+J$16&lt;0.000001,0,IF($C598&gt;='H-32A-WP06 - Debt Service'!H$25,'H-32A-WP06 - Debt Service'!H$28/12,0)),"-")</f>
        <v>0</v>
      </c>
      <c r="K598" s="359">
        <f>IFERROR(IF(-SUM(K$21:K597)+K$16&lt;0.000001,0,IF($C598&gt;='H-32A-WP06 - Debt Service'!I$25,'H-32A-WP06 - Debt Service'!I$28/12,0)),"-")</f>
        <v>0</v>
      </c>
      <c r="L598" s="359">
        <f>IFERROR(IF(-SUM(L$21:L597)+L$16&lt;0.000001,0,IF($C598&gt;='H-32A-WP06 - Debt Service'!J$25,'H-32A-WP06 - Debt Service'!J$28/12,0)),"-")</f>
        <v>0</v>
      </c>
      <c r="M598" s="359">
        <f>IFERROR(IF(-SUM(M$21:M597)+M$16&lt;0.000001,0,IF($C598&gt;='H-32A-WP06 - Debt Service'!K$25,'H-32A-WP06 - Debt Service'!K$28/12,0)),"-")</f>
        <v>0</v>
      </c>
      <c r="N598" s="359">
        <f>IFERROR(IF(-SUM(N$21:N597)+N$16&lt;0.000001,0,IF($C598&gt;='H-32A-WP06 - Debt Service'!L$25,'H-32A-WP06 - Debt Service'!L$28/12,0)),"-")</f>
        <v>0</v>
      </c>
      <c r="O598" s="359">
        <f>IFERROR(IF(-SUM(O$21:O597)+O$16&lt;0.000001,0,IF($C598&gt;='H-32A-WP06 - Debt Service'!M$25,'H-32A-WP06 - Debt Service'!M$28/12,0)),"-")</f>
        <v>0</v>
      </c>
      <c r="P598" s="359">
        <f>IFERROR(IF(-SUM(P$21:P597)+P$16&lt;0.000001,0,IF($C598&gt;='H-32A-WP06 - Debt Service'!N$25,'H-32A-WP06 - Debt Service'!N$28/12,0)),"-")</f>
        <v>0</v>
      </c>
      <c r="Q598" s="449"/>
      <c r="R598" s="351">
        <f t="shared" ref="R598:R661" si="38">YEAR(S598)</f>
        <v>2067</v>
      </c>
      <c r="S598" s="368">
        <f t="shared" si="36"/>
        <v>61029</v>
      </c>
      <c r="T598" s="368"/>
      <c r="U598" s="359">
        <f>IFERROR(IF(-SUM(U$33:U597)+U$16&lt;0.000001,0,IF($C598&gt;='H-32A-WP06 - Debt Service'!R$25,'H-32A-WP06 - Debt Service'!R$28/12,0)),"-")</f>
        <v>0</v>
      </c>
      <c r="V598" s="359">
        <f>IFERROR(IF(-SUM(V$21:V597)+V$16&lt;0.000001,0,IF($C598&gt;='H-32A-WP06 - Debt Service'!S$25,'H-32A-WP06 - Debt Service'!S$28/12,0)),"-")</f>
        <v>0</v>
      </c>
      <c r="W598" s="359">
        <f>IFERROR(IF(-SUM(W$21:W597)+W$16&lt;0.000001,0,IF($C598&gt;='H-32A-WP06 - Debt Service'!T$25,'H-32A-WP06 - Debt Service'!T$28/12,0)),"-")</f>
        <v>0</v>
      </c>
      <c r="X598" s="359">
        <f>IFERROR(IF(-SUM(X$21:X597)+X$16&lt;0.000001,0,IF($C598&gt;='H-32A-WP06 - Debt Service'!U$25,'H-32A-WP06 - Debt Service'!U$28/12,0)),"-")</f>
        <v>0</v>
      </c>
      <c r="Y598" s="359">
        <f>IFERROR(IF(-SUM(Y$21:Y597)+Y$16&lt;0.000001,0,IF($C598&gt;='H-32A-WP06 - Debt Service'!W$25,'H-32A-WP06 - Debt Service'!V$28/12,0)),"-")</f>
        <v>0</v>
      </c>
      <c r="Z598" s="359">
        <f>IFERROR(IF(-SUM(Z$21:Z597)+Z$16&lt;0.000001,0,IF($C598&gt;='H-32A-WP06 - Debt Service'!W$25,'H-32A-WP06 - Debt Service'!W$28/12,0)),"-")</f>
        <v>0</v>
      </c>
      <c r="AA598" s="359">
        <f>IFERROR(IF(-SUM(AA$21:AA597)+AA$16&lt;0.000001,0,IF($C598&gt;='H-32A-WP06 - Debt Service'!Y$25,'H-32A-WP06 - Debt Service'!X$28/12,0)),"-")</f>
        <v>0</v>
      </c>
      <c r="AB598" s="359">
        <f>IFERROR(IF(-SUM(AB$21:AB597)+AB$16&lt;0.000001,0,IF($C598&gt;='H-32A-WP06 - Debt Service'!Y$25,'H-32A-WP06 - Debt Service'!Y$28/12,0)),"-")</f>
        <v>0</v>
      </c>
      <c r="AC598" s="359">
        <f>IFERROR(IF(-SUM(AC$21:AC597)+AC$16&lt;0.000001,0,IF($C598&gt;='H-32A-WP06 - Debt Service'!Z$25,'H-32A-WP06 - Debt Service'!Z$28/12,0)),"-")</f>
        <v>0</v>
      </c>
      <c r="AD598" s="359">
        <f>IFERROR(IF(-SUM(AD$21:AD597)+AD$16&lt;0.000001,0,IF($C598&gt;='H-32A-WP06 - Debt Service'!AB$25,'H-32A-WP06 - Debt Service'!AA$28/12,0)),"-")</f>
        <v>0</v>
      </c>
      <c r="AE598" s="359">
        <f>IFERROR(IF(-SUM(AE$21:AE597)+AE$16&lt;0.000001,0,IF($C598&gt;='H-32A-WP06 - Debt Service'!AC$25,'H-32A-WP06 - Debt Service'!AB$28/12,0)),"-")</f>
        <v>0</v>
      </c>
      <c r="AF598" s="359">
        <f>IFERROR(IF(-SUM(AF$21:AF597)+AF$16&lt;0.000001,0,IF($C598&gt;='H-32A-WP06 - Debt Service'!AD$25,'H-32A-WP06 - Debt Service'!AC$28/12,0)),"-")</f>
        <v>0</v>
      </c>
    </row>
    <row r="599" spans="2:32">
      <c r="B599" s="351">
        <f t="shared" si="37"/>
        <v>2067</v>
      </c>
      <c r="C599" s="368">
        <f t="shared" ref="C599:C662" si="39">EOMONTH(C598,0)+1</f>
        <v>61057</v>
      </c>
      <c r="D599" s="368"/>
      <c r="E599" s="359">
        <f>IFERROR(IF(-SUM(E$33:E598)+E$16&lt;0.000001,0,IF($C599&gt;='H-32A-WP06 - Debt Service'!C$25,'H-32A-WP06 - Debt Service'!C$28/12,0)),"-")</f>
        <v>0</v>
      </c>
      <c r="F599" s="359">
        <f>IFERROR(IF(-SUM(F$33:F598)+F$16&lt;0.000001,0,IF($C599&gt;='H-32A-WP06 - Debt Service'!D$25,'H-32A-WP06 - Debt Service'!D$28/12,0)),"-")</f>
        <v>0</v>
      </c>
      <c r="G599" s="359">
        <f>IFERROR(IF(-SUM(G$33:G598)+G$16&lt;0.000001,0,IF($C599&gt;='H-32A-WP06 - Debt Service'!E$25,'H-32A-WP06 - Debt Service'!E$28/12,0)),"-")</f>
        <v>0</v>
      </c>
      <c r="H599" s="359">
        <f>IFERROR(IF(-SUM(H$21:H598)+H$16&lt;0.000001,0,IF($C599&gt;='H-32A-WP06 - Debt Service'!F$25,'H-32A-WP06 - Debt Service'!F$28/12,0)),"-")</f>
        <v>0</v>
      </c>
      <c r="I599" s="359">
        <f>IFERROR(IF(-SUM(I$21:I598)+I$16&lt;0.000001,0,IF($C599&gt;='H-32A-WP06 - Debt Service'!G$25,'H-32A-WP06 - Debt Service'!G$28/12,0)),"-")</f>
        <v>0</v>
      </c>
      <c r="J599" s="359">
        <f>IFERROR(IF(-SUM(J$21:J598)+J$16&lt;0.000001,0,IF($C599&gt;='H-32A-WP06 - Debt Service'!H$25,'H-32A-WP06 - Debt Service'!H$28/12,0)),"-")</f>
        <v>0</v>
      </c>
      <c r="K599" s="359">
        <f>IFERROR(IF(-SUM(K$21:K598)+K$16&lt;0.000001,0,IF($C599&gt;='H-32A-WP06 - Debt Service'!I$25,'H-32A-WP06 - Debt Service'!I$28/12,0)),"-")</f>
        <v>0</v>
      </c>
      <c r="L599" s="359">
        <f>IFERROR(IF(-SUM(L$21:L598)+L$16&lt;0.000001,0,IF($C599&gt;='H-32A-WP06 - Debt Service'!J$25,'H-32A-WP06 - Debt Service'!J$28/12,0)),"-")</f>
        <v>0</v>
      </c>
      <c r="M599" s="359">
        <f>IFERROR(IF(-SUM(M$21:M598)+M$16&lt;0.000001,0,IF($C599&gt;='H-32A-WP06 - Debt Service'!K$25,'H-32A-WP06 - Debt Service'!K$28/12,0)),"-")</f>
        <v>0</v>
      </c>
      <c r="N599" s="359">
        <f>IFERROR(IF(-SUM(N$21:N598)+N$16&lt;0.000001,0,IF($C599&gt;='H-32A-WP06 - Debt Service'!L$25,'H-32A-WP06 - Debt Service'!L$28/12,0)),"-")</f>
        <v>0</v>
      </c>
      <c r="O599" s="359">
        <f>IFERROR(IF(-SUM(O$21:O598)+O$16&lt;0.000001,0,IF($C599&gt;='H-32A-WP06 - Debt Service'!M$25,'H-32A-WP06 - Debt Service'!M$28/12,0)),"-")</f>
        <v>0</v>
      </c>
      <c r="P599" s="359">
        <f>IFERROR(IF(-SUM(P$21:P598)+P$16&lt;0.000001,0,IF($C599&gt;='H-32A-WP06 - Debt Service'!N$25,'H-32A-WP06 - Debt Service'!N$28/12,0)),"-")</f>
        <v>0</v>
      </c>
      <c r="Q599" s="449"/>
      <c r="R599" s="351">
        <f t="shared" si="38"/>
        <v>2067</v>
      </c>
      <c r="S599" s="368">
        <f t="shared" ref="S599:S662" si="40">EOMONTH(S598,0)+1</f>
        <v>61057</v>
      </c>
      <c r="T599" s="368"/>
      <c r="U599" s="359">
        <f>IFERROR(IF(-SUM(U$33:U598)+U$16&lt;0.000001,0,IF($C599&gt;='H-32A-WP06 - Debt Service'!R$25,'H-32A-WP06 - Debt Service'!R$28/12,0)),"-")</f>
        <v>0</v>
      </c>
      <c r="V599" s="359">
        <f>IFERROR(IF(-SUM(V$21:V598)+V$16&lt;0.000001,0,IF($C599&gt;='H-32A-WP06 - Debt Service'!S$25,'H-32A-WP06 - Debt Service'!S$28/12,0)),"-")</f>
        <v>0</v>
      </c>
      <c r="W599" s="359">
        <f>IFERROR(IF(-SUM(W$21:W598)+W$16&lt;0.000001,0,IF($C599&gt;='H-32A-WP06 - Debt Service'!T$25,'H-32A-WP06 - Debt Service'!T$28/12,0)),"-")</f>
        <v>0</v>
      </c>
      <c r="X599" s="359">
        <f>IFERROR(IF(-SUM(X$21:X598)+X$16&lt;0.000001,0,IF($C599&gt;='H-32A-WP06 - Debt Service'!U$25,'H-32A-WP06 - Debt Service'!U$28/12,0)),"-")</f>
        <v>0</v>
      </c>
      <c r="Y599" s="359">
        <f>IFERROR(IF(-SUM(Y$21:Y598)+Y$16&lt;0.000001,0,IF($C599&gt;='H-32A-WP06 - Debt Service'!W$25,'H-32A-WP06 - Debt Service'!V$28/12,0)),"-")</f>
        <v>0</v>
      </c>
      <c r="Z599" s="359">
        <f>IFERROR(IF(-SUM(Z$21:Z598)+Z$16&lt;0.000001,0,IF($C599&gt;='H-32A-WP06 - Debt Service'!W$25,'H-32A-WP06 - Debt Service'!W$28/12,0)),"-")</f>
        <v>0</v>
      </c>
      <c r="AA599" s="359">
        <f>IFERROR(IF(-SUM(AA$21:AA598)+AA$16&lt;0.000001,0,IF($C599&gt;='H-32A-WP06 - Debt Service'!Y$25,'H-32A-WP06 - Debt Service'!X$28/12,0)),"-")</f>
        <v>0</v>
      </c>
      <c r="AB599" s="359">
        <f>IFERROR(IF(-SUM(AB$21:AB598)+AB$16&lt;0.000001,0,IF($C599&gt;='H-32A-WP06 - Debt Service'!Y$25,'H-32A-WP06 - Debt Service'!Y$28/12,0)),"-")</f>
        <v>0</v>
      </c>
      <c r="AC599" s="359">
        <f>IFERROR(IF(-SUM(AC$21:AC598)+AC$16&lt;0.000001,0,IF($C599&gt;='H-32A-WP06 - Debt Service'!Z$25,'H-32A-WP06 - Debt Service'!Z$28/12,0)),"-")</f>
        <v>0</v>
      </c>
      <c r="AD599" s="359">
        <f>IFERROR(IF(-SUM(AD$21:AD598)+AD$16&lt;0.000001,0,IF($C599&gt;='H-32A-WP06 - Debt Service'!AB$25,'H-32A-WP06 - Debt Service'!AA$28/12,0)),"-")</f>
        <v>0</v>
      </c>
      <c r="AE599" s="359">
        <f>IFERROR(IF(-SUM(AE$21:AE598)+AE$16&lt;0.000001,0,IF($C599&gt;='H-32A-WP06 - Debt Service'!AC$25,'H-32A-WP06 - Debt Service'!AB$28/12,0)),"-")</f>
        <v>0</v>
      </c>
      <c r="AF599" s="359">
        <f>IFERROR(IF(-SUM(AF$21:AF598)+AF$16&lt;0.000001,0,IF($C599&gt;='H-32A-WP06 - Debt Service'!AD$25,'H-32A-WP06 - Debt Service'!AC$28/12,0)),"-")</f>
        <v>0</v>
      </c>
    </row>
    <row r="600" spans="2:32">
      <c r="B600" s="351">
        <f t="shared" si="37"/>
        <v>2067</v>
      </c>
      <c r="C600" s="368">
        <f t="shared" si="39"/>
        <v>61088</v>
      </c>
      <c r="D600" s="368"/>
      <c r="E600" s="359">
        <f>IFERROR(IF(-SUM(E$33:E599)+E$16&lt;0.000001,0,IF($C600&gt;='H-32A-WP06 - Debt Service'!C$25,'H-32A-WP06 - Debt Service'!C$28/12,0)),"-")</f>
        <v>0</v>
      </c>
      <c r="F600" s="359">
        <f>IFERROR(IF(-SUM(F$33:F599)+F$16&lt;0.000001,0,IF($C600&gt;='H-32A-WP06 - Debt Service'!D$25,'H-32A-WP06 - Debt Service'!D$28/12,0)),"-")</f>
        <v>0</v>
      </c>
      <c r="G600" s="359">
        <f>IFERROR(IF(-SUM(G$33:G599)+G$16&lt;0.000001,0,IF($C600&gt;='H-32A-WP06 - Debt Service'!E$25,'H-32A-WP06 - Debt Service'!E$28/12,0)),"-")</f>
        <v>0</v>
      </c>
      <c r="H600" s="359">
        <f>IFERROR(IF(-SUM(H$21:H599)+H$16&lt;0.000001,0,IF($C600&gt;='H-32A-WP06 - Debt Service'!F$25,'H-32A-WP06 - Debt Service'!F$28/12,0)),"-")</f>
        <v>0</v>
      </c>
      <c r="I600" s="359">
        <f>IFERROR(IF(-SUM(I$21:I599)+I$16&lt;0.000001,0,IF($C600&gt;='H-32A-WP06 - Debt Service'!G$25,'H-32A-WP06 - Debt Service'!G$28/12,0)),"-")</f>
        <v>0</v>
      </c>
      <c r="J600" s="359">
        <f>IFERROR(IF(-SUM(J$21:J599)+J$16&lt;0.000001,0,IF($C600&gt;='H-32A-WP06 - Debt Service'!H$25,'H-32A-WP06 - Debt Service'!H$28/12,0)),"-")</f>
        <v>0</v>
      </c>
      <c r="K600" s="359">
        <f>IFERROR(IF(-SUM(K$21:K599)+K$16&lt;0.000001,0,IF($C600&gt;='H-32A-WP06 - Debt Service'!I$25,'H-32A-WP06 - Debt Service'!I$28/12,0)),"-")</f>
        <v>0</v>
      </c>
      <c r="L600" s="359">
        <f>IFERROR(IF(-SUM(L$21:L599)+L$16&lt;0.000001,0,IF($C600&gt;='H-32A-WP06 - Debt Service'!J$25,'H-32A-WP06 - Debt Service'!J$28/12,0)),"-")</f>
        <v>0</v>
      </c>
      <c r="M600" s="359">
        <f>IFERROR(IF(-SUM(M$21:M599)+M$16&lt;0.000001,0,IF($C600&gt;='H-32A-WP06 - Debt Service'!K$25,'H-32A-WP06 - Debt Service'!K$28/12,0)),"-")</f>
        <v>0</v>
      </c>
      <c r="N600" s="359">
        <f>IFERROR(IF(-SUM(N$21:N599)+N$16&lt;0.000001,0,IF($C600&gt;='H-32A-WP06 - Debt Service'!L$25,'H-32A-WP06 - Debt Service'!L$28/12,0)),"-")</f>
        <v>0</v>
      </c>
      <c r="O600" s="359">
        <f>IFERROR(IF(-SUM(O$21:O599)+O$16&lt;0.000001,0,IF($C600&gt;='H-32A-WP06 - Debt Service'!M$25,'H-32A-WP06 - Debt Service'!M$28/12,0)),"-")</f>
        <v>0</v>
      </c>
      <c r="P600" s="359">
        <f>IFERROR(IF(-SUM(P$21:P599)+P$16&lt;0.000001,0,IF($C600&gt;='H-32A-WP06 - Debt Service'!N$25,'H-32A-WP06 - Debt Service'!N$28/12,0)),"-")</f>
        <v>0</v>
      </c>
      <c r="Q600" s="449"/>
      <c r="R600" s="351">
        <f t="shared" si="38"/>
        <v>2067</v>
      </c>
      <c r="S600" s="368">
        <f t="shared" si="40"/>
        <v>61088</v>
      </c>
      <c r="T600" s="368"/>
      <c r="U600" s="359">
        <f>IFERROR(IF(-SUM(U$33:U599)+U$16&lt;0.000001,0,IF($C600&gt;='H-32A-WP06 - Debt Service'!R$25,'H-32A-WP06 - Debt Service'!R$28/12,0)),"-")</f>
        <v>0</v>
      </c>
      <c r="V600" s="359">
        <f>IFERROR(IF(-SUM(V$21:V599)+V$16&lt;0.000001,0,IF($C600&gt;='H-32A-WP06 - Debt Service'!S$25,'H-32A-WP06 - Debt Service'!S$28/12,0)),"-")</f>
        <v>0</v>
      </c>
      <c r="W600" s="359">
        <f>IFERROR(IF(-SUM(W$21:W599)+W$16&lt;0.000001,0,IF($C600&gt;='H-32A-WP06 - Debt Service'!T$25,'H-32A-WP06 - Debt Service'!T$28/12,0)),"-")</f>
        <v>0</v>
      </c>
      <c r="X600" s="359">
        <f>IFERROR(IF(-SUM(X$21:X599)+X$16&lt;0.000001,0,IF($C600&gt;='H-32A-WP06 - Debt Service'!U$25,'H-32A-WP06 - Debt Service'!U$28/12,0)),"-")</f>
        <v>0</v>
      </c>
      <c r="Y600" s="359">
        <f>IFERROR(IF(-SUM(Y$21:Y599)+Y$16&lt;0.000001,0,IF($C600&gt;='H-32A-WP06 - Debt Service'!W$25,'H-32A-WP06 - Debt Service'!V$28/12,0)),"-")</f>
        <v>0</v>
      </c>
      <c r="Z600" s="359">
        <f>IFERROR(IF(-SUM(Z$21:Z599)+Z$16&lt;0.000001,0,IF($C600&gt;='H-32A-WP06 - Debt Service'!W$25,'H-32A-WP06 - Debt Service'!W$28/12,0)),"-")</f>
        <v>0</v>
      </c>
      <c r="AA600" s="359">
        <f>IFERROR(IF(-SUM(AA$21:AA599)+AA$16&lt;0.000001,0,IF($C600&gt;='H-32A-WP06 - Debt Service'!Y$25,'H-32A-WP06 - Debt Service'!X$28/12,0)),"-")</f>
        <v>0</v>
      </c>
      <c r="AB600" s="359">
        <f>IFERROR(IF(-SUM(AB$21:AB599)+AB$16&lt;0.000001,0,IF($C600&gt;='H-32A-WP06 - Debt Service'!Y$25,'H-32A-WP06 - Debt Service'!Y$28/12,0)),"-")</f>
        <v>0</v>
      </c>
      <c r="AC600" s="359">
        <f>IFERROR(IF(-SUM(AC$21:AC599)+AC$16&lt;0.000001,0,IF($C600&gt;='H-32A-WP06 - Debt Service'!Z$25,'H-32A-WP06 - Debt Service'!Z$28/12,0)),"-")</f>
        <v>0</v>
      </c>
      <c r="AD600" s="359">
        <f>IFERROR(IF(-SUM(AD$21:AD599)+AD$16&lt;0.000001,0,IF($C600&gt;='H-32A-WP06 - Debt Service'!AB$25,'H-32A-WP06 - Debt Service'!AA$28/12,0)),"-")</f>
        <v>0</v>
      </c>
      <c r="AE600" s="359">
        <f>IFERROR(IF(-SUM(AE$21:AE599)+AE$16&lt;0.000001,0,IF($C600&gt;='H-32A-WP06 - Debt Service'!AC$25,'H-32A-WP06 - Debt Service'!AB$28/12,0)),"-")</f>
        <v>0</v>
      </c>
      <c r="AF600" s="359">
        <f>IFERROR(IF(-SUM(AF$21:AF599)+AF$16&lt;0.000001,0,IF($C600&gt;='H-32A-WP06 - Debt Service'!AD$25,'H-32A-WP06 - Debt Service'!AC$28/12,0)),"-")</f>
        <v>0</v>
      </c>
    </row>
    <row r="601" spans="2:32">
      <c r="B601" s="351">
        <f t="shared" si="37"/>
        <v>2067</v>
      </c>
      <c r="C601" s="368">
        <f t="shared" si="39"/>
        <v>61118</v>
      </c>
      <c r="D601" s="368"/>
      <c r="E601" s="359">
        <f>IFERROR(IF(-SUM(E$33:E600)+E$16&lt;0.000001,0,IF($C601&gt;='H-32A-WP06 - Debt Service'!C$25,'H-32A-WP06 - Debt Service'!C$28/12,0)),"-")</f>
        <v>0</v>
      </c>
      <c r="F601" s="359">
        <f>IFERROR(IF(-SUM(F$33:F600)+F$16&lt;0.000001,0,IF($C601&gt;='H-32A-WP06 - Debt Service'!D$25,'H-32A-WP06 - Debt Service'!D$28/12,0)),"-")</f>
        <v>0</v>
      </c>
      <c r="G601" s="359">
        <f>IFERROR(IF(-SUM(G$33:G600)+G$16&lt;0.000001,0,IF($C601&gt;='H-32A-WP06 - Debt Service'!E$25,'H-32A-WP06 - Debt Service'!E$28/12,0)),"-")</f>
        <v>0</v>
      </c>
      <c r="H601" s="359">
        <f>IFERROR(IF(-SUM(H$21:H600)+H$16&lt;0.000001,0,IF($C601&gt;='H-32A-WP06 - Debt Service'!F$25,'H-32A-WP06 - Debt Service'!F$28/12,0)),"-")</f>
        <v>0</v>
      </c>
      <c r="I601" s="359">
        <f>IFERROR(IF(-SUM(I$21:I600)+I$16&lt;0.000001,0,IF($C601&gt;='H-32A-WP06 - Debt Service'!G$25,'H-32A-WP06 - Debt Service'!G$28/12,0)),"-")</f>
        <v>0</v>
      </c>
      <c r="J601" s="359">
        <f>IFERROR(IF(-SUM(J$21:J600)+J$16&lt;0.000001,0,IF($C601&gt;='H-32A-WP06 - Debt Service'!H$25,'H-32A-WP06 - Debt Service'!H$28/12,0)),"-")</f>
        <v>0</v>
      </c>
      <c r="K601" s="359">
        <f>IFERROR(IF(-SUM(K$21:K600)+K$16&lt;0.000001,0,IF($C601&gt;='H-32A-WP06 - Debt Service'!I$25,'H-32A-WP06 - Debt Service'!I$28/12,0)),"-")</f>
        <v>0</v>
      </c>
      <c r="L601" s="359">
        <f>IFERROR(IF(-SUM(L$21:L600)+L$16&lt;0.000001,0,IF($C601&gt;='H-32A-WP06 - Debt Service'!J$25,'H-32A-WP06 - Debt Service'!J$28/12,0)),"-")</f>
        <v>0</v>
      </c>
      <c r="M601" s="359">
        <f>IFERROR(IF(-SUM(M$21:M600)+M$16&lt;0.000001,0,IF($C601&gt;='H-32A-WP06 - Debt Service'!K$25,'H-32A-WP06 - Debt Service'!K$28/12,0)),"-")</f>
        <v>0</v>
      </c>
      <c r="N601" s="359">
        <f>IFERROR(IF(-SUM(N$21:N600)+N$16&lt;0.000001,0,IF($C601&gt;='H-32A-WP06 - Debt Service'!L$25,'H-32A-WP06 - Debt Service'!L$28/12,0)),"-")</f>
        <v>0</v>
      </c>
      <c r="O601" s="359">
        <f>IFERROR(IF(-SUM(O$21:O600)+O$16&lt;0.000001,0,IF($C601&gt;='H-32A-WP06 - Debt Service'!M$25,'H-32A-WP06 - Debt Service'!M$28/12,0)),"-")</f>
        <v>0</v>
      </c>
      <c r="P601" s="359">
        <f>IFERROR(IF(-SUM(P$21:P600)+P$16&lt;0.000001,0,IF($C601&gt;='H-32A-WP06 - Debt Service'!N$25,'H-32A-WP06 - Debt Service'!N$28/12,0)),"-")</f>
        <v>0</v>
      </c>
      <c r="Q601" s="449"/>
      <c r="R601" s="351">
        <f t="shared" si="38"/>
        <v>2067</v>
      </c>
      <c r="S601" s="368">
        <f t="shared" si="40"/>
        <v>61118</v>
      </c>
      <c r="T601" s="368"/>
      <c r="U601" s="359">
        <f>IFERROR(IF(-SUM(U$33:U600)+U$16&lt;0.000001,0,IF($C601&gt;='H-32A-WP06 - Debt Service'!R$25,'H-32A-WP06 - Debt Service'!R$28/12,0)),"-")</f>
        <v>0</v>
      </c>
      <c r="V601" s="359">
        <f>IFERROR(IF(-SUM(V$21:V600)+V$16&lt;0.000001,0,IF($C601&gt;='H-32A-WP06 - Debt Service'!S$25,'H-32A-WP06 - Debt Service'!S$28/12,0)),"-")</f>
        <v>0</v>
      </c>
      <c r="W601" s="359">
        <f>IFERROR(IF(-SUM(W$21:W600)+W$16&lt;0.000001,0,IF($C601&gt;='H-32A-WP06 - Debt Service'!T$25,'H-32A-WP06 - Debt Service'!T$28/12,0)),"-")</f>
        <v>0</v>
      </c>
      <c r="X601" s="359">
        <f>IFERROR(IF(-SUM(X$21:X600)+X$16&lt;0.000001,0,IF($C601&gt;='H-32A-WP06 - Debt Service'!U$25,'H-32A-WP06 - Debt Service'!U$28/12,0)),"-")</f>
        <v>0</v>
      </c>
      <c r="Y601" s="359">
        <f>IFERROR(IF(-SUM(Y$21:Y600)+Y$16&lt;0.000001,0,IF($C601&gt;='H-32A-WP06 - Debt Service'!W$25,'H-32A-WP06 - Debt Service'!V$28/12,0)),"-")</f>
        <v>0</v>
      </c>
      <c r="Z601" s="359">
        <f>IFERROR(IF(-SUM(Z$21:Z600)+Z$16&lt;0.000001,0,IF($C601&gt;='H-32A-WP06 - Debt Service'!W$25,'H-32A-WP06 - Debt Service'!W$28/12,0)),"-")</f>
        <v>0</v>
      </c>
      <c r="AA601" s="359">
        <f>IFERROR(IF(-SUM(AA$21:AA600)+AA$16&lt;0.000001,0,IF($C601&gt;='H-32A-WP06 - Debt Service'!Y$25,'H-32A-WP06 - Debt Service'!X$28/12,0)),"-")</f>
        <v>0</v>
      </c>
      <c r="AB601" s="359">
        <f>IFERROR(IF(-SUM(AB$21:AB600)+AB$16&lt;0.000001,0,IF($C601&gt;='H-32A-WP06 - Debt Service'!Y$25,'H-32A-WP06 - Debt Service'!Y$28/12,0)),"-")</f>
        <v>0</v>
      </c>
      <c r="AC601" s="359">
        <f>IFERROR(IF(-SUM(AC$21:AC600)+AC$16&lt;0.000001,0,IF($C601&gt;='H-32A-WP06 - Debt Service'!Z$25,'H-32A-WP06 - Debt Service'!Z$28/12,0)),"-")</f>
        <v>0</v>
      </c>
      <c r="AD601" s="359">
        <f>IFERROR(IF(-SUM(AD$21:AD600)+AD$16&lt;0.000001,0,IF($C601&gt;='H-32A-WP06 - Debt Service'!AB$25,'H-32A-WP06 - Debt Service'!AA$28/12,0)),"-")</f>
        <v>0</v>
      </c>
      <c r="AE601" s="359">
        <f>IFERROR(IF(-SUM(AE$21:AE600)+AE$16&lt;0.000001,0,IF($C601&gt;='H-32A-WP06 - Debt Service'!AC$25,'H-32A-WP06 - Debt Service'!AB$28/12,0)),"-")</f>
        <v>0</v>
      </c>
      <c r="AF601" s="359">
        <f>IFERROR(IF(-SUM(AF$21:AF600)+AF$16&lt;0.000001,0,IF($C601&gt;='H-32A-WP06 - Debt Service'!AD$25,'H-32A-WP06 - Debt Service'!AC$28/12,0)),"-")</f>
        <v>0</v>
      </c>
    </row>
    <row r="602" spans="2:32">
      <c r="B602" s="351">
        <f t="shared" si="37"/>
        <v>2067</v>
      </c>
      <c r="C602" s="368">
        <f t="shared" si="39"/>
        <v>61149</v>
      </c>
      <c r="D602" s="368"/>
      <c r="E602" s="359">
        <f>IFERROR(IF(-SUM(E$33:E601)+E$16&lt;0.000001,0,IF($C602&gt;='H-32A-WP06 - Debt Service'!C$25,'H-32A-WP06 - Debt Service'!C$28/12,0)),"-")</f>
        <v>0</v>
      </c>
      <c r="F602" s="359">
        <f>IFERROR(IF(-SUM(F$33:F601)+F$16&lt;0.000001,0,IF($C602&gt;='H-32A-WP06 - Debt Service'!D$25,'H-32A-WP06 - Debt Service'!D$28/12,0)),"-")</f>
        <v>0</v>
      </c>
      <c r="G602" s="359">
        <f>IFERROR(IF(-SUM(G$33:G601)+G$16&lt;0.000001,0,IF($C602&gt;='H-32A-WP06 - Debt Service'!E$25,'H-32A-WP06 - Debt Service'!E$28/12,0)),"-")</f>
        <v>0</v>
      </c>
      <c r="H602" s="359">
        <f>IFERROR(IF(-SUM(H$21:H601)+H$16&lt;0.000001,0,IF($C602&gt;='H-32A-WP06 - Debt Service'!F$25,'H-32A-WP06 - Debt Service'!F$28/12,0)),"-")</f>
        <v>0</v>
      </c>
      <c r="I602" s="359">
        <f>IFERROR(IF(-SUM(I$21:I601)+I$16&lt;0.000001,0,IF($C602&gt;='H-32A-WP06 - Debt Service'!G$25,'H-32A-WP06 - Debt Service'!G$28/12,0)),"-")</f>
        <v>0</v>
      </c>
      <c r="J602" s="359">
        <f>IFERROR(IF(-SUM(J$21:J601)+J$16&lt;0.000001,0,IF($C602&gt;='H-32A-WP06 - Debt Service'!H$25,'H-32A-WP06 - Debt Service'!H$28/12,0)),"-")</f>
        <v>0</v>
      </c>
      <c r="K602" s="359">
        <f>IFERROR(IF(-SUM(K$21:K601)+K$16&lt;0.000001,0,IF($C602&gt;='H-32A-WP06 - Debt Service'!I$25,'H-32A-WP06 - Debt Service'!I$28/12,0)),"-")</f>
        <v>0</v>
      </c>
      <c r="L602" s="359">
        <f>IFERROR(IF(-SUM(L$21:L601)+L$16&lt;0.000001,0,IF($C602&gt;='H-32A-WP06 - Debt Service'!J$25,'H-32A-WP06 - Debt Service'!J$28/12,0)),"-")</f>
        <v>0</v>
      </c>
      <c r="M602" s="359">
        <f>IFERROR(IF(-SUM(M$21:M601)+M$16&lt;0.000001,0,IF($C602&gt;='H-32A-WP06 - Debt Service'!K$25,'H-32A-WP06 - Debt Service'!K$28/12,0)),"-")</f>
        <v>0</v>
      </c>
      <c r="N602" s="359">
        <f>IFERROR(IF(-SUM(N$21:N601)+N$16&lt;0.000001,0,IF($C602&gt;='H-32A-WP06 - Debt Service'!L$25,'H-32A-WP06 - Debt Service'!L$28/12,0)),"-")</f>
        <v>0</v>
      </c>
      <c r="O602" s="359">
        <f>IFERROR(IF(-SUM(O$21:O601)+O$16&lt;0.000001,0,IF($C602&gt;='H-32A-WP06 - Debt Service'!M$25,'H-32A-WP06 - Debt Service'!M$28/12,0)),"-")</f>
        <v>0</v>
      </c>
      <c r="P602" s="359">
        <f>IFERROR(IF(-SUM(P$21:P601)+P$16&lt;0.000001,0,IF($C602&gt;='H-32A-WP06 - Debt Service'!N$25,'H-32A-WP06 - Debt Service'!N$28/12,0)),"-")</f>
        <v>0</v>
      </c>
      <c r="Q602" s="449"/>
      <c r="R602" s="351">
        <f t="shared" si="38"/>
        <v>2067</v>
      </c>
      <c r="S602" s="368">
        <f t="shared" si="40"/>
        <v>61149</v>
      </c>
      <c r="T602" s="368"/>
      <c r="U602" s="359">
        <f>IFERROR(IF(-SUM(U$33:U601)+U$16&lt;0.000001,0,IF($C602&gt;='H-32A-WP06 - Debt Service'!R$25,'H-32A-WP06 - Debt Service'!R$28/12,0)),"-")</f>
        <v>0</v>
      </c>
      <c r="V602" s="359">
        <f>IFERROR(IF(-SUM(V$21:V601)+V$16&lt;0.000001,0,IF($C602&gt;='H-32A-WP06 - Debt Service'!S$25,'H-32A-WP06 - Debt Service'!S$28/12,0)),"-")</f>
        <v>0</v>
      </c>
      <c r="W602" s="359">
        <f>IFERROR(IF(-SUM(W$21:W601)+W$16&lt;0.000001,0,IF($C602&gt;='H-32A-WP06 - Debt Service'!T$25,'H-32A-WP06 - Debt Service'!T$28/12,0)),"-")</f>
        <v>0</v>
      </c>
      <c r="X602" s="359">
        <f>IFERROR(IF(-SUM(X$21:X601)+X$16&lt;0.000001,0,IF($C602&gt;='H-32A-WP06 - Debt Service'!U$25,'H-32A-WP06 - Debt Service'!U$28/12,0)),"-")</f>
        <v>0</v>
      </c>
      <c r="Y602" s="359">
        <f>IFERROR(IF(-SUM(Y$21:Y601)+Y$16&lt;0.000001,0,IF($C602&gt;='H-32A-WP06 - Debt Service'!W$25,'H-32A-WP06 - Debt Service'!V$28/12,0)),"-")</f>
        <v>0</v>
      </c>
      <c r="Z602" s="359">
        <f>IFERROR(IF(-SUM(Z$21:Z601)+Z$16&lt;0.000001,0,IF($C602&gt;='H-32A-WP06 - Debt Service'!W$25,'H-32A-WP06 - Debt Service'!W$28/12,0)),"-")</f>
        <v>0</v>
      </c>
      <c r="AA602" s="359">
        <f>IFERROR(IF(-SUM(AA$21:AA601)+AA$16&lt;0.000001,0,IF($C602&gt;='H-32A-WP06 - Debt Service'!Y$25,'H-32A-WP06 - Debt Service'!X$28/12,0)),"-")</f>
        <v>0</v>
      </c>
      <c r="AB602" s="359">
        <f>IFERROR(IF(-SUM(AB$21:AB601)+AB$16&lt;0.000001,0,IF($C602&gt;='H-32A-WP06 - Debt Service'!Y$25,'H-32A-WP06 - Debt Service'!Y$28/12,0)),"-")</f>
        <v>0</v>
      </c>
      <c r="AC602" s="359">
        <f>IFERROR(IF(-SUM(AC$21:AC601)+AC$16&lt;0.000001,0,IF($C602&gt;='H-32A-WP06 - Debt Service'!Z$25,'H-32A-WP06 - Debt Service'!Z$28/12,0)),"-")</f>
        <v>0</v>
      </c>
      <c r="AD602" s="359">
        <f>IFERROR(IF(-SUM(AD$21:AD601)+AD$16&lt;0.000001,0,IF($C602&gt;='H-32A-WP06 - Debt Service'!AB$25,'H-32A-WP06 - Debt Service'!AA$28/12,0)),"-")</f>
        <v>0</v>
      </c>
      <c r="AE602" s="359">
        <f>IFERROR(IF(-SUM(AE$21:AE601)+AE$16&lt;0.000001,0,IF($C602&gt;='H-32A-WP06 - Debt Service'!AC$25,'H-32A-WP06 - Debt Service'!AB$28/12,0)),"-")</f>
        <v>0</v>
      </c>
      <c r="AF602" s="359">
        <f>IFERROR(IF(-SUM(AF$21:AF601)+AF$16&lt;0.000001,0,IF($C602&gt;='H-32A-WP06 - Debt Service'!AD$25,'H-32A-WP06 - Debt Service'!AC$28/12,0)),"-")</f>
        <v>0</v>
      </c>
    </row>
    <row r="603" spans="2:32">
      <c r="B603" s="351">
        <f t="shared" si="37"/>
        <v>2067</v>
      </c>
      <c r="C603" s="368">
        <f t="shared" si="39"/>
        <v>61179</v>
      </c>
      <c r="D603" s="368"/>
      <c r="E603" s="359">
        <f>IFERROR(IF(-SUM(E$33:E602)+E$16&lt;0.000001,0,IF($C603&gt;='H-32A-WP06 - Debt Service'!C$25,'H-32A-WP06 - Debt Service'!C$28/12,0)),"-")</f>
        <v>0</v>
      </c>
      <c r="F603" s="359">
        <f>IFERROR(IF(-SUM(F$33:F602)+F$16&lt;0.000001,0,IF($C603&gt;='H-32A-WP06 - Debt Service'!D$25,'H-32A-WP06 - Debt Service'!D$28/12,0)),"-")</f>
        <v>0</v>
      </c>
      <c r="G603" s="359">
        <f>IFERROR(IF(-SUM(G$33:G602)+G$16&lt;0.000001,0,IF($C603&gt;='H-32A-WP06 - Debt Service'!E$25,'H-32A-WP06 - Debt Service'!E$28/12,0)),"-")</f>
        <v>0</v>
      </c>
      <c r="H603" s="359">
        <f>IFERROR(IF(-SUM(H$21:H602)+H$16&lt;0.000001,0,IF($C603&gt;='H-32A-WP06 - Debt Service'!F$25,'H-32A-WP06 - Debt Service'!F$28/12,0)),"-")</f>
        <v>0</v>
      </c>
      <c r="I603" s="359">
        <f>IFERROR(IF(-SUM(I$21:I602)+I$16&lt;0.000001,0,IF($C603&gt;='H-32A-WP06 - Debt Service'!G$25,'H-32A-WP06 - Debt Service'!G$28/12,0)),"-")</f>
        <v>0</v>
      </c>
      <c r="J603" s="359">
        <f>IFERROR(IF(-SUM(J$21:J602)+J$16&lt;0.000001,0,IF($C603&gt;='H-32A-WP06 - Debt Service'!H$25,'H-32A-WP06 - Debt Service'!H$28/12,0)),"-")</f>
        <v>0</v>
      </c>
      <c r="K603" s="359">
        <f>IFERROR(IF(-SUM(K$21:K602)+K$16&lt;0.000001,0,IF($C603&gt;='H-32A-WP06 - Debt Service'!I$25,'H-32A-WP06 - Debt Service'!I$28/12,0)),"-")</f>
        <v>0</v>
      </c>
      <c r="L603" s="359">
        <f>IFERROR(IF(-SUM(L$21:L602)+L$16&lt;0.000001,0,IF($C603&gt;='H-32A-WP06 - Debt Service'!J$25,'H-32A-WP06 - Debt Service'!J$28/12,0)),"-")</f>
        <v>0</v>
      </c>
      <c r="M603" s="359">
        <f>IFERROR(IF(-SUM(M$21:M602)+M$16&lt;0.000001,0,IF($C603&gt;='H-32A-WP06 - Debt Service'!K$25,'H-32A-WP06 - Debt Service'!K$28/12,0)),"-")</f>
        <v>0</v>
      </c>
      <c r="N603" s="359">
        <f>IFERROR(IF(-SUM(N$21:N602)+N$16&lt;0.000001,0,IF($C603&gt;='H-32A-WP06 - Debt Service'!L$25,'H-32A-WP06 - Debt Service'!L$28/12,0)),"-")</f>
        <v>0</v>
      </c>
      <c r="O603" s="359">
        <f>IFERROR(IF(-SUM(O$21:O602)+O$16&lt;0.000001,0,IF($C603&gt;='H-32A-WP06 - Debt Service'!M$25,'H-32A-WP06 - Debt Service'!M$28/12,0)),"-")</f>
        <v>0</v>
      </c>
      <c r="P603" s="359">
        <f>IFERROR(IF(-SUM(P$21:P602)+P$16&lt;0.000001,0,IF($C603&gt;='H-32A-WP06 - Debt Service'!N$25,'H-32A-WP06 - Debt Service'!N$28/12,0)),"-")</f>
        <v>0</v>
      </c>
      <c r="Q603" s="449"/>
      <c r="R603" s="351">
        <f t="shared" si="38"/>
        <v>2067</v>
      </c>
      <c r="S603" s="368">
        <f t="shared" si="40"/>
        <v>61179</v>
      </c>
      <c r="T603" s="368"/>
      <c r="U603" s="359">
        <f>IFERROR(IF(-SUM(U$33:U602)+U$16&lt;0.000001,0,IF($C603&gt;='H-32A-WP06 - Debt Service'!R$25,'H-32A-WP06 - Debt Service'!R$28/12,0)),"-")</f>
        <v>0</v>
      </c>
      <c r="V603" s="359">
        <f>IFERROR(IF(-SUM(V$21:V602)+V$16&lt;0.000001,0,IF($C603&gt;='H-32A-WP06 - Debt Service'!S$25,'H-32A-WP06 - Debt Service'!S$28/12,0)),"-")</f>
        <v>0</v>
      </c>
      <c r="W603" s="359">
        <f>IFERROR(IF(-SUM(W$21:W602)+W$16&lt;0.000001,0,IF($C603&gt;='H-32A-WP06 - Debt Service'!T$25,'H-32A-WP06 - Debt Service'!T$28/12,0)),"-")</f>
        <v>0</v>
      </c>
      <c r="X603" s="359">
        <f>IFERROR(IF(-SUM(X$21:X602)+X$16&lt;0.000001,0,IF($C603&gt;='H-32A-WP06 - Debt Service'!U$25,'H-32A-WP06 - Debt Service'!U$28/12,0)),"-")</f>
        <v>0</v>
      </c>
      <c r="Y603" s="359">
        <f>IFERROR(IF(-SUM(Y$21:Y602)+Y$16&lt;0.000001,0,IF($C603&gt;='H-32A-WP06 - Debt Service'!W$25,'H-32A-WP06 - Debt Service'!V$28/12,0)),"-")</f>
        <v>0</v>
      </c>
      <c r="Z603" s="359">
        <f>IFERROR(IF(-SUM(Z$21:Z602)+Z$16&lt;0.000001,0,IF($C603&gt;='H-32A-WP06 - Debt Service'!W$25,'H-32A-WP06 - Debt Service'!W$28/12,0)),"-")</f>
        <v>0</v>
      </c>
      <c r="AA603" s="359">
        <f>IFERROR(IF(-SUM(AA$21:AA602)+AA$16&lt;0.000001,0,IF($C603&gt;='H-32A-WP06 - Debt Service'!Y$25,'H-32A-WP06 - Debt Service'!X$28/12,0)),"-")</f>
        <v>0</v>
      </c>
      <c r="AB603" s="359">
        <f>IFERROR(IF(-SUM(AB$21:AB602)+AB$16&lt;0.000001,0,IF($C603&gt;='H-32A-WP06 - Debt Service'!Y$25,'H-32A-WP06 - Debt Service'!Y$28/12,0)),"-")</f>
        <v>0</v>
      </c>
      <c r="AC603" s="359">
        <f>IFERROR(IF(-SUM(AC$21:AC602)+AC$16&lt;0.000001,0,IF($C603&gt;='H-32A-WP06 - Debt Service'!Z$25,'H-32A-WP06 - Debt Service'!Z$28/12,0)),"-")</f>
        <v>0</v>
      </c>
      <c r="AD603" s="359">
        <f>IFERROR(IF(-SUM(AD$21:AD602)+AD$16&lt;0.000001,0,IF($C603&gt;='H-32A-WP06 - Debt Service'!AB$25,'H-32A-WP06 - Debt Service'!AA$28/12,0)),"-")</f>
        <v>0</v>
      </c>
      <c r="AE603" s="359">
        <f>IFERROR(IF(-SUM(AE$21:AE602)+AE$16&lt;0.000001,0,IF($C603&gt;='H-32A-WP06 - Debt Service'!AC$25,'H-32A-WP06 - Debt Service'!AB$28/12,0)),"-")</f>
        <v>0</v>
      </c>
      <c r="AF603" s="359">
        <f>IFERROR(IF(-SUM(AF$21:AF602)+AF$16&lt;0.000001,0,IF($C603&gt;='H-32A-WP06 - Debt Service'!AD$25,'H-32A-WP06 - Debt Service'!AC$28/12,0)),"-")</f>
        <v>0</v>
      </c>
    </row>
    <row r="604" spans="2:32">
      <c r="B604" s="351">
        <f t="shared" si="37"/>
        <v>2067</v>
      </c>
      <c r="C604" s="368">
        <f t="shared" si="39"/>
        <v>61210</v>
      </c>
      <c r="D604" s="368"/>
      <c r="E604" s="359">
        <f>IFERROR(IF(-SUM(E$33:E603)+E$16&lt;0.000001,0,IF($C604&gt;='H-32A-WP06 - Debt Service'!C$25,'H-32A-WP06 - Debt Service'!C$28/12,0)),"-")</f>
        <v>0</v>
      </c>
      <c r="F604" s="359">
        <f>IFERROR(IF(-SUM(F$33:F603)+F$16&lt;0.000001,0,IF($C604&gt;='H-32A-WP06 - Debt Service'!D$25,'H-32A-WP06 - Debt Service'!D$28/12,0)),"-")</f>
        <v>0</v>
      </c>
      <c r="G604" s="359">
        <f>IFERROR(IF(-SUM(G$33:G603)+G$16&lt;0.000001,0,IF($C604&gt;='H-32A-WP06 - Debt Service'!E$25,'H-32A-WP06 - Debt Service'!E$28/12,0)),"-")</f>
        <v>0</v>
      </c>
      <c r="H604" s="359">
        <f>IFERROR(IF(-SUM(H$21:H603)+H$16&lt;0.000001,0,IF($C604&gt;='H-32A-WP06 - Debt Service'!F$25,'H-32A-WP06 - Debt Service'!F$28/12,0)),"-")</f>
        <v>0</v>
      </c>
      <c r="I604" s="359">
        <f>IFERROR(IF(-SUM(I$21:I603)+I$16&lt;0.000001,0,IF($C604&gt;='H-32A-WP06 - Debt Service'!G$25,'H-32A-WP06 - Debt Service'!G$28/12,0)),"-")</f>
        <v>0</v>
      </c>
      <c r="J604" s="359">
        <f>IFERROR(IF(-SUM(J$21:J603)+J$16&lt;0.000001,0,IF($C604&gt;='H-32A-WP06 - Debt Service'!H$25,'H-32A-WP06 - Debt Service'!H$28/12,0)),"-")</f>
        <v>0</v>
      </c>
      <c r="K604" s="359">
        <f>IFERROR(IF(-SUM(K$21:K603)+K$16&lt;0.000001,0,IF($C604&gt;='H-32A-WP06 - Debt Service'!I$25,'H-32A-WP06 - Debt Service'!I$28/12,0)),"-")</f>
        <v>0</v>
      </c>
      <c r="L604" s="359">
        <f>IFERROR(IF(-SUM(L$21:L603)+L$16&lt;0.000001,0,IF($C604&gt;='H-32A-WP06 - Debt Service'!J$25,'H-32A-WP06 - Debt Service'!J$28/12,0)),"-")</f>
        <v>0</v>
      </c>
      <c r="M604" s="359">
        <f>IFERROR(IF(-SUM(M$21:M603)+M$16&lt;0.000001,0,IF($C604&gt;='H-32A-WP06 - Debt Service'!K$25,'H-32A-WP06 - Debt Service'!K$28/12,0)),"-")</f>
        <v>0</v>
      </c>
      <c r="N604" s="359">
        <f>IFERROR(IF(-SUM(N$21:N603)+N$16&lt;0.000001,0,IF($C604&gt;='H-32A-WP06 - Debt Service'!L$25,'H-32A-WP06 - Debt Service'!L$28/12,0)),"-")</f>
        <v>0</v>
      </c>
      <c r="O604" s="359">
        <f>IFERROR(IF(-SUM(O$21:O603)+O$16&lt;0.000001,0,IF($C604&gt;='H-32A-WP06 - Debt Service'!M$25,'H-32A-WP06 - Debt Service'!M$28/12,0)),"-")</f>
        <v>0</v>
      </c>
      <c r="P604" s="359">
        <f>IFERROR(IF(-SUM(P$21:P603)+P$16&lt;0.000001,0,IF($C604&gt;='H-32A-WP06 - Debt Service'!N$25,'H-32A-WP06 - Debt Service'!N$28/12,0)),"-")</f>
        <v>0</v>
      </c>
      <c r="Q604" s="449"/>
      <c r="R604" s="351">
        <f t="shared" si="38"/>
        <v>2067</v>
      </c>
      <c r="S604" s="368">
        <f t="shared" si="40"/>
        <v>61210</v>
      </c>
      <c r="T604" s="368"/>
      <c r="U604" s="359">
        <f>IFERROR(IF(-SUM(U$33:U603)+U$16&lt;0.000001,0,IF($C604&gt;='H-32A-WP06 - Debt Service'!R$25,'H-32A-WP06 - Debt Service'!R$28/12,0)),"-")</f>
        <v>0</v>
      </c>
      <c r="V604" s="359">
        <f>IFERROR(IF(-SUM(V$21:V603)+V$16&lt;0.000001,0,IF($C604&gt;='H-32A-WP06 - Debt Service'!S$25,'H-32A-WP06 - Debt Service'!S$28/12,0)),"-")</f>
        <v>0</v>
      </c>
      <c r="W604" s="359">
        <f>IFERROR(IF(-SUM(W$21:W603)+W$16&lt;0.000001,0,IF($C604&gt;='H-32A-WP06 - Debt Service'!T$25,'H-32A-WP06 - Debt Service'!T$28/12,0)),"-")</f>
        <v>0</v>
      </c>
      <c r="X604" s="359">
        <f>IFERROR(IF(-SUM(X$21:X603)+X$16&lt;0.000001,0,IF($C604&gt;='H-32A-WP06 - Debt Service'!U$25,'H-32A-WP06 - Debt Service'!U$28/12,0)),"-")</f>
        <v>0</v>
      </c>
      <c r="Y604" s="359">
        <f>IFERROR(IF(-SUM(Y$21:Y603)+Y$16&lt;0.000001,0,IF($C604&gt;='H-32A-WP06 - Debt Service'!W$25,'H-32A-WP06 - Debt Service'!V$28/12,0)),"-")</f>
        <v>0</v>
      </c>
      <c r="Z604" s="359">
        <f>IFERROR(IF(-SUM(Z$21:Z603)+Z$16&lt;0.000001,0,IF($C604&gt;='H-32A-WP06 - Debt Service'!W$25,'H-32A-WP06 - Debt Service'!W$28/12,0)),"-")</f>
        <v>0</v>
      </c>
      <c r="AA604" s="359">
        <f>IFERROR(IF(-SUM(AA$21:AA603)+AA$16&lt;0.000001,0,IF($C604&gt;='H-32A-WP06 - Debt Service'!Y$25,'H-32A-WP06 - Debt Service'!X$28/12,0)),"-")</f>
        <v>0</v>
      </c>
      <c r="AB604" s="359">
        <f>IFERROR(IF(-SUM(AB$21:AB603)+AB$16&lt;0.000001,0,IF($C604&gt;='H-32A-WP06 - Debt Service'!Y$25,'H-32A-WP06 - Debt Service'!Y$28/12,0)),"-")</f>
        <v>0</v>
      </c>
      <c r="AC604" s="359">
        <f>IFERROR(IF(-SUM(AC$21:AC603)+AC$16&lt;0.000001,0,IF($C604&gt;='H-32A-WP06 - Debt Service'!Z$25,'H-32A-WP06 - Debt Service'!Z$28/12,0)),"-")</f>
        <v>0</v>
      </c>
      <c r="AD604" s="359">
        <f>IFERROR(IF(-SUM(AD$21:AD603)+AD$16&lt;0.000001,0,IF($C604&gt;='H-32A-WP06 - Debt Service'!AB$25,'H-32A-WP06 - Debt Service'!AA$28/12,0)),"-")</f>
        <v>0</v>
      </c>
      <c r="AE604" s="359">
        <f>IFERROR(IF(-SUM(AE$21:AE603)+AE$16&lt;0.000001,0,IF($C604&gt;='H-32A-WP06 - Debt Service'!AC$25,'H-32A-WP06 - Debt Service'!AB$28/12,0)),"-")</f>
        <v>0</v>
      </c>
      <c r="AF604" s="359">
        <f>IFERROR(IF(-SUM(AF$21:AF603)+AF$16&lt;0.000001,0,IF($C604&gt;='H-32A-WP06 - Debt Service'!AD$25,'H-32A-WP06 - Debt Service'!AC$28/12,0)),"-")</f>
        <v>0</v>
      </c>
    </row>
    <row r="605" spans="2:32">
      <c r="B605" s="351">
        <f t="shared" si="37"/>
        <v>2067</v>
      </c>
      <c r="C605" s="368">
        <f t="shared" si="39"/>
        <v>61241</v>
      </c>
      <c r="D605" s="368"/>
      <c r="E605" s="359">
        <f>IFERROR(IF(-SUM(E$33:E604)+E$16&lt;0.000001,0,IF($C605&gt;='H-32A-WP06 - Debt Service'!C$25,'H-32A-WP06 - Debt Service'!C$28/12,0)),"-")</f>
        <v>0</v>
      </c>
      <c r="F605" s="359">
        <f>IFERROR(IF(-SUM(F$33:F604)+F$16&lt;0.000001,0,IF($C605&gt;='H-32A-WP06 - Debt Service'!D$25,'H-32A-WP06 - Debt Service'!D$28/12,0)),"-")</f>
        <v>0</v>
      </c>
      <c r="G605" s="359">
        <f>IFERROR(IF(-SUM(G$33:G604)+G$16&lt;0.000001,0,IF($C605&gt;='H-32A-WP06 - Debt Service'!E$25,'H-32A-WP06 - Debt Service'!E$28/12,0)),"-")</f>
        <v>0</v>
      </c>
      <c r="H605" s="359">
        <f>IFERROR(IF(-SUM(H$21:H604)+H$16&lt;0.000001,0,IF($C605&gt;='H-32A-WP06 - Debt Service'!F$25,'H-32A-WP06 - Debt Service'!F$28/12,0)),"-")</f>
        <v>0</v>
      </c>
      <c r="I605" s="359">
        <f>IFERROR(IF(-SUM(I$21:I604)+I$16&lt;0.000001,0,IF($C605&gt;='H-32A-WP06 - Debt Service'!G$25,'H-32A-WP06 - Debt Service'!G$28/12,0)),"-")</f>
        <v>0</v>
      </c>
      <c r="J605" s="359">
        <f>IFERROR(IF(-SUM(J$21:J604)+J$16&lt;0.000001,0,IF($C605&gt;='H-32A-WP06 - Debt Service'!H$25,'H-32A-WP06 - Debt Service'!H$28/12,0)),"-")</f>
        <v>0</v>
      </c>
      <c r="K605" s="359">
        <f>IFERROR(IF(-SUM(K$21:K604)+K$16&lt;0.000001,0,IF($C605&gt;='H-32A-WP06 - Debt Service'!I$25,'H-32A-WP06 - Debt Service'!I$28/12,0)),"-")</f>
        <v>0</v>
      </c>
      <c r="L605" s="359">
        <f>IFERROR(IF(-SUM(L$21:L604)+L$16&lt;0.000001,0,IF($C605&gt;='H-32A-WP06 - Debt Service'!J$25,'H-32A-WP06 - Debt Service'!J$28/12,0)),"-")</f>
        <v>0</v>
      </c>
      <c r="M605" s="359">
        <f>IFERROR(IF(-SUM(M$21:M604)+M$16&lt;0.000001,0,IF($C605&gt;='H-32A-WP06 - Debt Service'!K$25,'H-32A-WP06 - Debt Service'!K$28/12,0)),"-")</f>
        <v>0</v>
      </c>
      <c r="N605" s="359">
        <f>IFERROR(IF(-SUM(N$21:N604)+N$16&lt;0.000001,0,IF($C605&gt;='H-32A-WP06 - Debt Service'!L$25,'H-32A-WP06 - Debt Service'!L$28/12,0)),"-")</f>
        <v>0</v>
      </c>
      <c r="O605" s="359">
        <f>IFERROR(IF(-SUM(O$21:O604)+O$16&lt;0.000001,0,IF($C605&gt;='H-32A-WP06 - Debt Service'!M$25,'H-32A-WP06 - Debt Service'!M$28/12,0)),"-")</f>
        <v>0</v>
      </c>
      <c r="P605" s="359">
        <f>IFERROR(IF(-SUM(P$21:P604)+P$16&lt;0.000001,0,IF($C605&gt;='H-32A-WP06 - Debt Service'!N$25,'H-32A-WP06 - Debt Service'!N$28/12,0)),"-")</f>
        <v>0</v>
      </c>
      <c r="Q605" s="449"/>
      <c r="R605" s="351">
        <f t="shared" si="38"/>
        <v>2067</v>
      </c>
      <c r="S605" s="368">
        <f t="shared" si="40"/>
        <v>61241</v>
      </c>
      <c r="T605" s="368"/>
      <c r="U605" s="359">
        <f>IFERROR(IF(-SUM(U$33:U604)+U$16&lt;0.000001,0,IF($C605&gt;='H-32A-WP06 - Debt Service'!R$25,'H-32A-WP06 - Debt Service'!R$28/12,0)),"-")</f>
        <v>0</v>
      </c>
      <c r="V605" s="359">
        <f>IFERROR(IF(-SUM(V$21:V604)+V$16&lt;0.000001,0,IF($C605&gt;='H-32A-WP06 - Debt Service'!S$25,'H-32A-WP06 - Debt Service'!S$28/12,0)),"-")</f>
        <v>0</v>
      </c>
      <c r="W605" s="359">
        <f>IFERROR(IF(-SUM(W$21:W604)+W$16&lt;0.000001,0,IF($C605&gt;='H-32A-WP06 - Debt Service'!T$25,'H-32A-WP06 - Debt Service'!T$28/12,0)),"-")</f>
        <v>0</v>
      </c>
      <c r="X605" s="359">
        <f>IFERROR(IF(-SUM(X$21:X604)+X$16&lt;0.000001,0,IF($C605&gt;='H-32A-WP06 - Debt Service'!U$25,'H-32A-WP06 - Debt Service'!U$28/12,0)),"-")</f>
        <v>0</v>
      </c>
      <c r="Y605" s="359">
        <f>IFERROR(IF(-SUM(Y$21:Y604)+Y$16&lt;0.000001,0,IF($C605&gt;='H-32A-WP06 - Debt Service'!W$25,'H-32A-WP06 - Debt Service'!V$28/12,0)),"-")</f>
        <v>0</v>
      </c>
      <c r="Z605" s="359">
        <f>IFERROR(IF(-SUM(Z$21:Z604)+Z$16&lt;0.000001,0,IF($C605&gt;='H-32A-WP06 - Debt Service'!W$25,'H-32A-WP06 - Debt Service'!W$28/12,0)),"-")</f>
        <v>0</v>
      </c>
      <c r="AA605" s="359">
        <f>IFERROR(IF(-SUM(AA$21:AA604)+AA$16&lt;0.000001,0,IF($C605&gt;='H-32A-WP06 - Debt Service'!Y$25,'H-32A-WP06 - Debt Service'!X$28/12,0)),"-")</f>
        <v>0</v>
      </c>
      <c r="AB605" s="359">
        <f>IFERROR(IF(-SUM(AB$21:AB604)+AB$16&lt;0.000001,0,IF($C605&gt;='H-32A-WP06 - Debt Service'!Y$25,'H-32A-WP06 - Debt Service'!Y$28/12,0)),"-")</f>
        <v>0</v>
      </c>
      <c r="AC605" s="359">
        <f>IFERROR(IF(-SUM(AC$21:AC604)+AC$16&lt;0.000001,0,IF($C605&gt;='H-32A-WP06 - Debt Service'!Z$25,'H-32A-WP06 - Debt Service'!Z$28/12,0)),"-")</f>
        <v>0</v>
      </c>
      <c r="AD605" s="359">
        <f>IFERROR(IF(-SUM(AD$21:AD604)+AD$16&lt;0.000001,0,IF($C605&gt;='H-32A-WP06 - Debt Service'!AB$25,'H-32A-WP06 - Debt Service'!AA$28/12,0)),"-")</f>
        <v>0</v>
      </c>
      <c r="AE605" s="359">
        <f>IFERROR(IF(-SUM(AE$21:AE604)+AE$16&lt;0.000001,0,IF($C605&gt;='H-32A-WP06 - Debt Service'!AC$25,'H-32A-WP06 - Debt Service'!AB$28/12,0)),"-")</f>
        <v>0</v>
      </c>
      <c r="AF605" s="359">
        <f>IFERROR(IF(-SUM(AF$21:AF604)+AF$16&lt;0.000001,0,IF($C605&gt;='H-32A-WP06 - Debt Service'!AD$25,'H-32A-WP06 - Debt Service'!AC$28/12,0)),"-")</f>
        <v>0</v>
      </c>
    </row>
    <row r="606" spans="2:32">
      <c r="B606" s="351">
        <f t="shared" si="37"/>
        <v>2067</v>
      </c>
      <c r="C606" s="368">
        <f t="shared" si="39"/>
        <v>61271</v>
      </c>
      <c r="D606" s="368"/>
      <c r="E606" s="359">
        <f>IFERROR(IF(-SUM(E$33:E605)+E$16&lt;0.000001,0,IF($C606&gt;='H-32A-WP06 - Debt Service'!C$25,'H-32A-WP06 - Debt Service'!C$28/12,0)),"-")</f>
        <v>0</v>
      </c>
      <c r="F606" s="359">
        <f>IFERROR(IF(-SUM(F$33:F605)+F$16&lt;0.000001,0,IF($C606&gt;='H-32A-WP06 - Debt Service'!D$25,'H-32A-WP06 - Debt Service'!D$28/12,0)),"-")</f>
        <v>0</v>
      </c>
      <c r="G606" s="359">
        <f>IFERROR(IF(-SUM(G$33:G605)+G$16&lt;0.000001,0,IF($C606&gt;='H-32A-WP06 - Debt Service'!E$25,'H-32A-WP06 - Debt Service'!E$28/12,0)),"-")</f>
        <v>0</v>
      </c>
      <c r="H606" s="359">
        <f>IFERROR(IF(-SUM(H$21:H605)+H$16&lt;0.000001,0,IF($C606&gt;='H-32A-WP06 - Debt Service'!F$25,'H-32A-WP06 - Debt Service'!F$28/12,0)),"-")</f>
        <v>0</v>
      </c>
      <c r="I606" s="359">
        <f>IFERROR(IF(-SUM(I$21:I605)+I$16&lt;0.000001,0,IF($C606&gt;='H-32A-WP06 - Debt Service'!G$25,'H-32A-WP06 - Debt Service'!G$28/12,0)),"-")</f>
        <v>0</v>
      </c>
      <c r="J606" s="359">
        <f>IFERROR(IF(-SUM(J$21:J605)+J$16&lt;0.000001,0,IF($C606&gt;='H-32A-WP06 - Debt Service'!H$25,'H-32A-WP06 - Debt Service'!H$28/12,0)),"-")</f>
        <v>0</v>
      </c>
      <c r="K606" s="359">
        <f>IFERROR(IF(-SUM(K$21:K605)+K$16&lt;0.000001,0,IF($C606&gt;='H-32A-WP06 - Debt Service'!I$25,'H-32A-WP06 - Debt Service'!I$28/12,0)),"-")</f>
        <v>0</v>
      </c>
      <c r="L606" s="359">
        <f>IFERROR(IF(-SUM(L$21:L605)+L$16&lt;0.000001,0,IF($C606&gt;='H-32A-WP06 - Debt Service'!J$25,'H-32A-WP06 - Debt Service'!J$28/12,0)),"-")</f>
        <v>0</v>
      </c>
      <c r="M606" s="359">
        <f>IFERROR(IF(-SUM(M$21:M605)+M$16&lt;0.000001,0,IF($C606&gt;='H-32A-WP06 - Debt Service'!K$25,'H-32A-WP06 - Debt Service'!K$28/12,0)),"-")</f>
        <v>0</v>
      </c>
      <c r="N606" s="359">
        <f>IFERROR(IF(-SUM(N$21:N605)+N$16&lt;0.000001,0,IF($C606&gt;='H-32A-WP06 - Debt Service'!L$25,'H-32A-WP06 - Debt Service'!L$28/12,0)),"-")</f>
        <v>0</v>
      </c>
      <c r="O606" s="359">
        <f>IFERROR(IF(-SUM(O$21:O605)+O$16&lt;0.000001,0,IF($C606&gt;='H-32A-WP06 - Debt Service'!M$25,'H-32A-WP06 - Debt Service'!M$28/12,0)),"-")</f>
        <v>0</v>
      </c>
      <c r="P606" s="359">
        <f>IFERROR(IF(-SUM(P$21:P605)+P$16&lt;0.000001,0,IF($C606&gt;='H-32A-WP06 - Debt Service'!N$25,'H-32A-WP06 - Debt Service'!N$28/12,0)),"-")</f>
        <v>0</v>
      </c>
      <c r="Q606" s="449"/>
      <c r="R606" s="351">
        <f t="shared" si="38"/>
        <v>2067</v>
      </c>
      <c r="S606" s="368">
        <f t="shared" si="40"/>
        <v>61271</v>
      </c>
      <c r="T606" s="368"/>
      <c r="U606" s="359">
        <f>IFERROR(IF(-SUM(U$33:U605)+U$16&lt;0.000001,0,IF($C606&gt;='H-32A-WP06 - Debt Service'!R$25,'H-32A-WP06 - Debt Service'!R$28/12,0)),"-")</f>
        <v>0</v>
      </c>
      <c r="V606" s="359">
        <f>IFERROR(IF(-SUM(V$21:V605)+V$16&lt;0.000001,0,IF($C606&gt;='H-32A-WP06 - Debt Service'!S$25,'H-32A-WP06 - Debt Service'!S$28/12,0)),"-")</f>
        <v>0</v>
      </c>
      <c r="W606" s="359">
        <f>IFERROR(IF(-SUM(W$21:W605)+W$16&lt;0.000001,0,IF($C606&gt;='H-32A-WP06 - Debt Service'!T$25,'H-32A-WP06 - Debt Service'!T$28/12,0)),"-")</f>
        <v>0</v>
      </c>
      <c r="X606" s="359">
        <f>IFERROR(IF(-SUM(X$21:X605)+X$16&lt;0.000001,0,IF($C606&gt;='H-32A-WP06 - Debt Service'!U$25,'H-32A-WP06 - Debt Service'!U$28/12,0)),"-")</f>
        <v>0</v>
      </c>
      <c r="Y606" s="359">
        <f>IFERROR(IF(-SUM(Y$21:Y605)+Y$16&lt;0.000001,0,IF($C606&gt;='H-32A-WP06 - Debt Service'!W$25,'H-32A-WP06 - Debt Service'!V$28/12,0)),"-")</f>
        <v>0</v>
      </c>
      <c r="Z606" s="359">
        <f>IFERROR(IF(-SUM(Z$21:Z605)+Z$16&lt;0.000001,0,IF($C606&gt;='H-32A-WP06 - Debt Service'!W$25,'H-32A-WP06 - Debt Service'!W$28/12,0)),"-")</f>
        <v>0</v>
      </c>
      <c r="AA606" s="359">
        <f>IFERROR(IF(-SUM(AA$21:AA605)+AA$16&lt;0.000001,0,IF($C606&gt;='H-32A-WP06 - Debt Service'!Y$25,'H-32A-WP06 - Debt Service'!X$28/12,0)),"-")</f>
        <v>0</v>
      </c>
      <c r="AB606" s="359">
        <f>IFERROR(IF(-SUM(AB$21:AB605)+AB$16&lt;0.000001,0,IF($C606&gt;='H-32A-WP06 - Debt Service'!Y$25,'H-32A-WP06 - Debt Service'!Y$28/12,0)),"-")</f>
        <v>0</v>
      </c>
      <c r="AC606" s="359">
        <f>IFERROR(IF(-SUM(AC$21:AC605)+AC$16&lt;0.000001,0,IF($C606&gt;='H-32A-WP06 - Debt Service'!Z$25,'H-32A-WP06 - Debt Service'!Z$28/12,0)),"-")</f>
        <v>0</v>
      </c>
      <c r="AD606" s="359">
        <f>IFERROR(IF(-SUM(AD$21:AD605)+AD$16&lt;0.000001,0,IF($C606&gt;='H-32A-WP06 - Debt Service'!AB$25,'H-32A-WP06 - Debt Service'!AA$28/12,0)),"-")</f>
        <v>0</v>
      </c>
      <c r="AE606" s="359">
        <f>IFERROR(IF(-SUM(AE$21:AE605)+AE$16&lt;0.000001,0,IF($C606&gt;='H-32A-WP06 - Debt Service'!AC$25,'H-32A-WP06 - Debt Service'!AB$28/12,0)),"-")</f>
        <v>0</v>
      </c>
      <c r="AF606" s="359">
        <f>IFERROR(IF(-SUM(AF$21:AF605)+AF$16&lt;0.000001,0,IF($C606&gt;='H-32A-WP06 - Debt Service'!AD$25,'H-32A-WP06 - Debt Service'!AC$28/12,0)),"-")</f>
        <v>0</v>
      </c>
    </row>
    <row r="607" spans="2:32">
      <c r="B607" s="351">
        <f t="shared" si="37"/>
        <v>2067</v>
      </c>
      <c r="C607" s="368">
        <f t="shared" si="39"/>
        <v>61302</v>
      </c>
      <c r="D607" s="368"/>
      <c r="E607" s="359">
        <f>IFERROR(IF(-SUM(E$33:E606)+E$16&lt;0.000001,0,IF($C607&gt;='H-32A-WP06 - Debt Service'!C$25,'H-32A-WP06 - Debt Service'!C$28/12,0)),"-")</f>
        <v>0</v>
      </c>
      <c r="F607" s="359">
        <f>IFERROR(IF(-SUM(F$33:F606)+F$16&lt;0.000001,0,IF($C607&gt;='H-32A-WP06 - Debt Service'!D$25,'H-32A-WP06 - Debt Service'!D$28/12,0)),"-")</f>
        <v>0</v>
      </c>
      <c r="G607" s="359">
        <f>IFERROR(IF(-SUM(G$33:G606)+G$16&lt;0.000001,0,IF($C607&gt;='H-32A-WP06 - Debt Service'!E$25,'H-32A-WP06 - Debt Service'!E$28/12,0)),"-")</f>
        <v>0</v>
      </c>
      <c r="H607" s="359">
        <f>IFERROR(IF(-SUM(H$21:H606)+H$16&lt;0.000001,0,IF($C607&gt;='H-32A-WP06 - Debt Service'!F$25,'H-32A-WP06 - Debt Service'!F$28/12,0)),"-")</f>
        <v>0</v>
      </c>
      <c r="I607" s="359">
        <f>IFERROR(IF(-SUM(I$21:I606)+I$16&lt;0.000001,0,IF($C607&gt;='H-32A-WP06 - Debt Service'!G$25,'H-32A-WP06 - Debt Service'!G$28/12,0)),"-")</f>
        <v>0</v>
      </c>
      <c r="J607" s="359">
        <f>IFERROR(IF(-SUM(J$21:J606)+J$16&lt;0.000001,0,IF($C607&gt;='H-32A-WP06 - Debt Service'!H$25,'H-32A-WP06 - Debt Service'!H$28/12,0)),"-")</f>
        <v>0</v>
      </c>
      <c r="K607" s="359">
        <f>IFERROR(IF(-SUM(K$21:K606)+K$16&lt;0.000001,0,IF($C607&gt;='H-32A-WP06 - Debt Service'!I$25,'H-32A-WP06 - Debt Service'!I$28/12,0)),"-")</f>
        <v>0</v>
      </c>
      <c r="L607" s="359">
        <f>IFERROR(IF(-SUM(L$21:L606)+L$16&lt;0.000001,0,IF($C607&gt;='H-32A-WP06 - Debt Service'!J$25,'H-32A-WP06 - Debt Service'!J$28/12,0)),"-")</f>
        <v>0</v>
      </c>
      <c r="M607" s="359">
        <f>IFERROR(IF(-SUM(M$21:M606)+M$16&lt;0.000001,0,IF($C607&gt;='H-32A-WP06 - Debt Service'!K$25,'H-32A-WP06 - Debt Service'!K$28/12,0)),"-")</f>
        <v>0</v>
      </c>
      <c r="N607" s="359">
        <f>IFERROR(IF(-SUM(N$21:N606)+N$16&lt;0.000001,0,IF($C607&gt;='H-32A-WP06 - Debt Service'!L$25,'H-32A-WP06 - Debt Service'!L$28/12,0)),"-")</f>
        <v>0</v>
      </c>
      <c r="O607" s="359">
        <f>IFERROR(IF(-SUM(O$21:O606)+O$16&lt;0.000001,0,IF($C607&gt;='H-32A-WP06 - Debt Service'!M$25,'H-32A-WP06 - Debt Service'!M$28/12,0)),"-")</f>
        <v>0</v>
      </c>
      <c r="P607" s="359">
        <f>IFERROR(IF(-SUM(P$21:P606)+P$16&lt;0.000001,0,IF($C607&gt;='H-32A-WP06 - Debt Service'!N$25,'H-32A-WP06 - Debt Service'!N$28/12,0)),"-")</f>
        <v>0</v>
      </c>
      <c r="Q607" s="449"/>
      <c r="R607" s="351">
        <f t="shared" si="38"/>
        <v>2067</v>
      </c>
      <c r="S607" s="368">
        <f t="shared" si="40"/>
        <v>61302</v>
      </c>
      <c r="T607" s="368"/>
      <c r="U607" s="359">
        <f>IFERROR(IF(-SUM(U$33:U606)+U$16&lt;0.000001,0,IF($C607&gt;='H-32A-WP06 - Debt Service'!R$25,'H-32A-WP06 - Debt Service'!R$28/12,0)),"-")</f>
        <v>0</v>
      </c>
      <c r="V607" s="359">
        <f>IFERROR(IF(-SUM(V$21:V606)+V$16&lt;0.000001,0,IF($C607&gt;='H-32A-WP06 - Debt Service'!S$25,'H-32A-WP06 - Debt Service'!S$28/12,0)),"-")</f>
        <v>0</v>
      </c>
      <c r="W607" s="359">
        <f>IFERROR(IF(-SUM(W$21:W606)+W$16&lt;0.000001,0,IF($C607&gt;='H-32A-WP06 - Debt Service'!T$25,'H-32A-WP06 - Debt Service'!T$28/12,0)),"-")</f>
        <v>0</v>
      </c>
      <c r="X607" s="359">
        <f>IFERROR(IF(-SUM(X$21:X606)+X$16&lt;0.000001,0,IF($C607&gt;='H-32A-WP06 - Debt Service'!U$25,'H-32A-WP06 - Debt Service'!U$28/12,0)),"-")</f>
        <v>0</v>
      </c>
      <c r="Y607" s="359">
        <f>IFERROR(IF(-SUM(Y$21:Y606)+Y$16&lt;0.000001,0,IF($C607&gt;='H-32A-WP06 - Debt Service'!W$25,'H-32A-WP06 - Debt Service'!V$28/12,0)),"-")</f>
        <v>0</v>
      </c>
      <c r="Z607" s="359">
        <f>IFERROR(IF(-SUM(Z$21:Z606)+Z$16&lt;0.000001,0,IF($C607&gt;='H-32A-WP06 - Debt Service'!W$25,'H-32A-WP06 - Debt Service'!W$28/12,0)),"-")</f>
        <v>0</v>
      </c>
      <c r="AA607" s="359">
        <f>IFERROR(IF(-SUM(AA$21:AA606)+AA$16&lt;0.000001,0,IF($C607&gt;='H-32A-WP06 - Debt Service'!Y$25,'H-32A-WP06 - Debt Service'!X$28/12,0)),"-")</f>
        <v>0</v>
      </c>
      <c r="AB607" s="359">
        <f>IFERROR(IF(-SUM(AB$21:AB606)+AB$16&lt;0.000001,0,IF($C607&gt;='H-32A-WP06 - Debt Service'!Y$25,'H-32A-WP06 - Debt Service'!Y$28/12,0)),"-")</f>
        <v>0</v>
      </c>
      <c r="AC607" s="359">
        <f>IFERROR(IF(-SUM(AC$21:AC606)+AC$16&lt;0.000001,0,IF($C607&gt;='H-32A-WP06 - Debt Service'!Z$25,'H-32A-WP06 - Debt Service'!Z$28/12,0)),"-")</f>
        <v>0</v>
      </c>
      <c r="AD607" s="359">
        <f>IFERROR(IF(-SUM(AD$21:AD606)+AD$16&lt;0.000001,0,IF($C607&gt;='H-32A-WP06 - Debt Service'!AB$25,'H-32A-WP06 - Debt Service'!AA$28/12,0)),"-")</f>
        <v>0</v>
      </c>
      <c r="AE607" s="359">
        <f>IFERROR(IF(-SUM(AE$21:AE606)+AE$16&lt;0.000001,0,IF($C607&gt;='H-32A-WP06 - Debt Service'!AC$25,'H-32A-WP06 - Debt Service'!AB$28/12,0)),"-")</f>
        <v>0</v>
      </c>
      <c r="AF607" s="359">
        <f>IFERROR(IF(-SUM(AF$21:AF606)+AF$16&lt;0.000001,0,IF($C607&gt;='H-32A-WP06 - Debt Service'!AD$25,'H-32A-WP06 - Debt Service'!AC$28/12,0)),"-")</f>
        <v>0</v>
      </c>
    </row>
    <row r="608" spans="2:32">
      <c r="B608" s="351">
        <f t="shared" si="37"/>
        <v>2067</v>
      </c>
      <c r="C608" s="368">
        <f t="shared" si="39"/>
        <v>61332</v>
      </c>
      <c r="D608" s="368"/>
      <c r="E608" s="359">
        <f>IFERROR(IF(-SUM(E$33:E607)+E$16&lt;0.000001,0,IF($C608&gt;='H-32A-WP06 - Debt Service'!C$25,'H-32A-WP06 - Debt Service'!C$28/12,0)),"-")</f>
        <v>0</v>
      </c>
      <c r="F608" s="359">
        <f>IFERROR(IF(-SUM(F$33:F607)+F$16&lt;0.000001,0,IF($C608&gt;='H-32A-WP06 - Debt Service'!D$25,'H-32A-WP06 - Debt Service'!D$28/12,0)),"-")</f>
        <v>0</v>
      </c>
      <c r="G608" s="359">
        <f>IFERROR(IF(-SUM(G$33:G607)+G$16&lt;0.000001,0,IF($C608&gt;='H-32A-WP06 - Debt Service'!E$25,'H-32A-WP06 - Debt Service'!E$28/12,0)),"-")</f>
        <v>0</v>
      </c>
      <c r="H608" s="359">
        <f>IFERROR(IF(-SUM(H$21:H607)+H$16&lt;0.000001,0,IF($C608&gt;='H-32A-WP06 - Debt Service'!F$25,'H-32A-WP06 - Debt Service'!F$28/12,0)),"-")</f>
        <v>0</v>
      </c>
      <c r="I608" s="359">
        <f>IFERROR(IF(-SUM(I$21:I607)+I$16&lt;0.000001,0,IF($C608&gt;='H-32A-WP06 - Debt Service'!G$25,'H-32A-WP06 - Debt Service'!G$28/12,0)),"-")</f>
        <v>0</v>
      </c>
      <c r="J608" s="359">
        <f>IFERROR(IF(-SUM(J$21:J607)+J$16&lt;0.000001,0,IF($C608&gt;='H-32A-WP06 - Debt Service'!H$25,'H-32A-WP06 - Debt Service'!H$28/12,0)),"-")</f>
        <v>0</v>
      </c>
      <c r="K608" s="359">
        <f>IFERROR(IF(-SUM(K$21:K607)+K$16&lt;0.000001,0,IF($C608&gt;='H-32A-WP06 - Debt Service'!I$25,'H-32A-WP06 - Debt Service'!I$28/12,0)),"-")</f>
        <v>0</v>
      </c>
      <c r="L608" s="359">
        <f>IFERROR(IF(-SUM(L$21:L607)+L$16&lt;0.000001,0,IF($C608&gt;='H-32A-WP06 - Debt Service'!J$25,'H-32A-WP06 - Debt Service'!J$28/12,0)),"-")</f>
        <v>0</v>
      </c>
      <c r="M608" s="359">
        <f>IFERROR(IF(-SUM(M$21:M607)+M$16&lt;0.000001,0,IF($C608&gt;='H-32A-WP06 - Debt Service'!K$25,'H-32A-WP06 - Debt Service'!K$28/12,0)),"-")</f>
        <v>0</v>
      </c>
      <c r="N608" s="359">
        <f>IFERROR(IF(-SUM(N$21:N607)+N$16&lt;0.000001,0,IF($C608&gt;='H-32A-WP06 - Debt Service'!L$25,'H-32A-WP06 - Debt Service'!L$28/12,0)),"-")</f>
        <v>0</v>
      </c>
      <c r="O608" s="359">
        <f>IFERROR(IF(-SUM(O$21:O607)+O$16&lt;0.000001,0,IF($C608&gt;='H-32A-WP06 - Debt Service'!M$25,'H-32A-WP06 - Debt Service'!M$28/12,0)),"-")</f>
        <v>0</v>
      </c>
      <c r="P608" s="359">
        <f>IFERROR(IF(-SUM(P$21:P607)+P$16&lt;0.000001,0,IF($C608&gt;='H-32A-WP06 - Debt Service'!N$25,'H-32A-WP06 - Debt Service'!N$28/12,0)),"-")</f>
        <v>0</v>
      </c>
      <c r="Q608" s="449"/>
      <c r="R608" s="351">
        <f t="shared" si="38"/>
        <v>2067</v>
      </c>
      <c r="S608" s="368">
        <f t="shared" si="40"/>
        <v>61332</v>
      </c>
      <c r="T608" s="368"/>
      <c r="U608" s="359">
        <f>IFERROR(IF(-SUM(U$33:U607)+U$16&lt;0.000001,0,IF($C608&gt;='H-32A-WP06 - Debt Service'!R$25,'H-32A-WP06 - Debt Service'!R$28/12,0)),"-")</f>
        <v>0</v>
      </c>
      <c r="V608" s="359">
        <f>IFERROR(IF(-SUM(V$21:V607)+V$16&lt;0.000001,0,IF($C608&gt;='H-32A-WP06 - Debt Service'!S$25,'H-32A-WP06 - Debt Service'!S$28/12,0)),"-")</f>
        <v>0</v>
      </c>
      <c r="W608" s="359">
        <f>IFERROR(IF(-SUM(W$21:W607)+W$16&lt;0.000001,0,IF($C608&gt;='H-32A-WP06 - Debt Service'!T$25,'H-32A-WP06 - Debt Service'!T$28/12,0)),"-")</f>
        <v>0</v>
      </c>
      <c r="X608" s="359">
        <f>IFERROR(IF(-SUM(X$21:X607)+X$16&lt;0.000001,0,IF($C608&gt;='H-32A-WP06 - Debt Service'!U$25,'H-32A-WP06 - Debt Service'!U$28/12,0)),"-")</f>
        <v>0</v>
      </c>
      <c r="Y608" s="359">
        <f>IFERROR(IF(-SUM(Y$21:Y607)+Y$16&lt;0.000001,0,IF($C608&gt;='H-32A-WP06 - Debt Service'!W$25,'H-32A-WP06 - Debt Service'!V$28/12,0)),"-")</f>
        <v>0</v>
      </c>
      <c r="Z608" s="359">
        <f>IFERROR(IF(-SUM(Z$21:Z607)+Z$16&lt;0.000001,0,IF($C608&gt;='H-32A-WP06 - Debt Service'!W$25,'H-32A-WP06 - Debt Service'!W$28/12,0)),"-")</f>
        <v>0</v>
      </c>
      <c r="AA608" s="359">
        <f>IFERROR(IF(-SUM(AA$21:AA607)+AA$16&lt;0.000001,0,IF($C608&gt;='H-32A-WP06 - Debt Service'!Y$25,'H-32A-WP06 - Debt Service'!X$28/12,0)),"-")</f>
        <v>0</v>
      </c>
      <c r="AB608" s="359">
        <f>IFERROR(IF(-SUM(AB$21:AB607)+AB$16&lt;0.000001,0,IF($C608&gt;='H-32A-WP06 - Debt Service'!Y$25,'H-32A-WP06 - Debt Service'!Y$28/12,0)),"-")</f>
        <v>0</v>
      </c>
      <c r="AC608" s="359">
        <f>IFERROR(IF(-SUM(AC$21:AC607)+AC$16&lt;0.000001,0,IF($C608&gt;='H-32A-WP06 - Debt Service'!Z$25,'H-32A-WP06 - Debt Service'!Z$28/12,0)),"-")</f>
        <v>0</v>
      </c>
      <c r="AD608" s="359">
        <f>IFERROR(IF(-SUM(AD$21:AD607)+AD$16&lt;0.000001,0,IF($C608&gt;='H-32A-WP06 - Debt Service'!AB$25,'H-32A-WP06 - Debt Service'!AA$28/12,0)),"-")</f>
        <v>0</v>
      </c>
      <c r="AE608" s="359">
        <f>IFERROR(IF(-SUM(AE$21:AE607)+AE$16&lt;0.000001,0,IF($C608&gt;='H-32A-WP06 - Debt Service'!AC$25,'H-32A-WP06 - Debt Service'!AB$28/12,0)),"-")</f>
        <v>0</v>
      </c>
      <c r="AF608" s="359">
        <f>IFERROR(IF(-SUM(AF$21:AF607)+AF$16&lt;0.000001,0,IF($C608&gt;='H-32A-WP06 - Debt Service'!AD$25,'H-32A-WP06 - Debt Service'!AC$28/12,0)),"-")</f>
        <v>0</v>
      </c>
    </row>
    <row r="609" spans="2:32">
      <c r="B609" s="351">
        <f t="shared" si="37"/>
        <v>2068</v>
      </c>
      <c r="C609" s="368">
        <f t="shared" si="39"/>
        <v>61363</v>
      </c>
      <c r="D609" s="368"/>
      <c r="E609" s="359">
        <f>IFERROR(IF(-SUM(E$33:E608)+E$16&lt;0.000001,0,IF($C609&gt;='H-32A-WP06 - Debt Service'!C$25,'H-32A-WP06 - Debt Service'!C$28/12,0)),"-")</f>
        <v>0</v>
      </c>
      <c r="F609" s="359">
        <f>IFERROR(IF(-SUM(F$33:F608)+F$16&lt;0.000001,0,IF($C609&gt;='H-32A-WP06 - Debt Service'!D$25,'H-32A-WP06 - Debt Service'!D$28/12,0)),"-")</f>
        <v>0</v>
      </c>
      <c r="G609" s="359">
        <f>IFERROR(IF(-SUM(G$33:G608)+G$16&lt;0.000001,0,IF($C609&gt;='H-32A-WP06 - Debt Service'!E$25,'H-32A-WP06 - Debt Service'!E$28/12,0)),"-")</f>
        <v>0</v>
      </c>
      <c r="H609" s="359">
        <f>IFERROR(IF(-SUM(H$21:H608)+H$16&lt;0.000001,0,IF($C609&gt;='H-32A-WP06 - Debt Service'!F$25,'H-32A-WP06 - Debt Service'!F$28/12,0)),"-")</f>
        <v>0</v>
      </c>
      <c r="I609" s="359">
        <f>IFERROR(IF(-SUM(I$21:I608)+I$16&lt;0.000001,0,IF($C609&gt;='H-32A-WP06 - Debt Service'!G$25,'H-32A-WP06 - Debt Service'!G$28/12,0)),"-")</f>
        <v>0</v>
      </c>
      <c r="J609" s="359">
        <f>IFERROR(IF(-SUM(J$21:J608)+J$16&lt;0.000001,0,IF($C609&gt;='H-32A-WP06 - Debt Service'!H$25,'H-32A-WP06 - Debt Service'!H$28/12,0)),"-")</f>
        <v>0</v>
      </c>
      <c r="K609" s="359">
        <f>IFERROR(IF(-SUM(K$21:K608)+K$16&lt;0.000001,0,IF($C609&gt;='H-32A-WP06 - Debt Service'!I$25,'H-32A-WP06 - Debt Service'!I$28/12,0)),"-")</f>
        <v>0</v>
      </c>
      <c r="L609" s="359">
        <f>IFERROR(IF(-SUM(L$21:L608)+L$16&lt;0.000001,0,IF($C609&gt;='H-32A-WP06 - Debt Service'!J$25,'H-32A-WP06 - Debt Service'!J$28/12,0)),"-")</f>
        <v>0</v>
      </c>
      <c r="M609" s="359">
        <f>IFERROR(IF(-SUM(M$21:M608)+M$16&lt;0.000001,0,IF($C609&gt;='H-32A-WP06 - Debt Service'!K$25,'H-32A-WP06 - Debt Service'!K$28/12,0)),"-")</f>
        <v>0</v>
      </c>
      <c r="N609" s="359">
        <f>IFERROR(IF(-SUM(N$21:N608)+N$16&lt;0.000001,0,IF($C609&gt;='H-32A-WP06 - Debt Service'!L$25,'H-32A-WP06 - Debt Service'!L$28/12,0)),"-")</f>
        <v>0</v>
      </c>
      <c r="O609" s="359">
        <f>IFERROR(IF(-SUM(O$21:O608)+O$16&lt;0.000001,0,IF($C609&gt;='H-32A-WP06 - Debt Service'!M$25,'H-32A-WP06 - Debt Service'!M$28/12,0)),"-")</f>
        <v>0</v>
      </c>
      <c r="P609" s="359">
        <f>IFERROR(IF(-SUM(P$21:P608)+P$16&lt;0.000001,0,IF($C609&gt;='H-32A-WP06 - Debt Service'!N$25,'H-32A-WP06 - Debt Service'!N$28/12,0)),"-")</f>
        <v>0</v>
      </c>
      <c r="Q609" s="449"/>
      <c r="R609" s="351">
        <f t="shared" si="38"/>
        <v>2068</v>
      </c>
      <c r="S609" s="368">
        <f t="shared" si="40"/>
        <v>61363</v>
      </c>
      <c r="T609" s="368"/>
      <c r="U609" s="359">
        <f>IFERROR(IF(-SUM(U$33:U608)+U$16&lt;0.000001,0,IF($C609&gt;='H-32A-WP06 - Debt Service'!R$25,'H-32A-WP06 - Debt Service'!R$28/12,0)),"-")</f>
        <v>0</v>
      </c>
      <c r="V609" s="359">
        <f>IFERROR(IF(-SUM(V$21:V608)+V$16&lt;0.000001,0,IF($C609&gt;='H-32A-WP06 - Debt Service'!S$25,'H-32A-WP06 - Debt Service'!S$28/12,0)),"-")</f>
        <v>0</v>
      </c>
      <c r="W609" s="359">
        <f>IFERROR(IF(-SUM(W$21:W608)+W$16&lt;0.000001,0,IF($C609&gt;='H-32A-WP06 - Debt Service'!T$25,'H-32A-WP06 - Debt Service'!T$28/12,0)),"-")</f>
        <v>0</v>
      </c>
      <c r="X609" s="359">
        <f>IFERROR(IF(-SUM(X$21:X608)+X$16&lt;0.000001,0,IF($C609&gt;='H-32A-WP06 - Debt Service'!U$25,'H-32A-WP06 - Debt Service'!U$28/12,0)),"-")</f>
        <v>0</v>
      </c>
      <c r="Y609" s="359">
        <f>IFERROR(IF(-SUM(Y$21:Y608)+Y$16&lt;0.000001,0,IF($C609&gt;='H-32A-WP06 - Debt Service'!W$25,'H-32A-WP06 - Debt Service'!V$28/12,0)),"-")</f>
        <v>0</v>
      </c>
      <c r="Z609" s="359">
        <f>IFERROR(IF(-SUM(Z$21:Z608)+Z$16&lt;0.000001,0,IF($C609&gt;='H-32A-WP06 - Debt Service'!W$25,'H-32A-WP06 - Debt Service'!W$28/12,0)),"-")</f>
        <v>0</v>
      </c>
      <c r="AA609" s="359">
        <f>IFERROR(IF(-SUM(AA$21:AA608)+AA$16&lt;0.000001,0,IF($C609&gt;='H-32A-WP06 - Debt Service'!Y$25,'H-32A-WP06 - Debt Service'!X$28/12,0)),"-")</f>
        <v>0</v>
      </c>
      <c r="AB609" s="359">
        <f>IFERROR(IF(-SUM(AB$21:AB608)+AB$16&lt;0.000001,0,IF($C609&gt;='H-32A-WP06 - Debt Service'!Y$25,'H-32A-WP06 - Debt Service'!Y$28/12,0)),"-")</f>
        <v>0</v>
      </c>
      <c r="AC609" s="359">
        <f>IFERROR(IF(-SUM(AC$21:AC608)+AC$16&lt;0.000001,0,IF($C609&gt;='H-32A-WP06 - Debt Service'!Z$25,'H-32A-WP06 - Debt Service'!Z$28/12,0)),"-")</f>
        <v>0</v>
      </c>
      <c r="AD609" s="359">
        <f>IFERROR(IF(-SUM(AD$21:AD608)+AD$16&lt;0.000001,0,IF($C609&gt;='H-32A-WP06 - Debt Service'!AB$25,'H-32A-WP06 - Debt Service'!AA$28/12,0)),"-")</f>
        <v>0</v>
      </c>
      <c r="AE609" s="359">
        <f>IFERROR(IF(-SUM(AE$21:AE608)+AE$16&lt;0.000001,0,IF($C609&gt;='H-32A-WP06 - Debt Service'!AC$25,'H-32A-WP06 - Debt Service'!AB$28/12,0)),"-")</f>
        <v>0</v>
      </c>
      <c r="AF609" s="359">
        <f>IFERROR(IF(-SUM(AF$21:AF608)+AF$16&lt;0.000001,0,IF($C609&gt;='H-32A-WP06 - Debt Service'!AD$25,'H-32A-WP06 - Debt Service'!AC$28/12,0)),"-")</f>
        <v>0</v>
      </c>
    </row>
    <row r="610" spans="2:32">
      <c r="B610" s="351">
        <f t="shared" si="37"/>
        <v>2068</v>
      </c>
      <c r="C610" s="368">
        <f t="shared" si="39"/>
        <v>61394</v>
      </c>
      <c r="D610" s="368"/>
      <c r="E610" s="359">
        <f>IFERROR(IF(-SUM(E$33:E609)+E$16&lt;0.000001,0,IF($C610&gt;='H-32A-WP06 - Debt Service'!C$25,'H-32A-WP06 - Debt Service'!C$28/12,0)),"-")</f>
        <v>0</v>
      </c>
      <c r="F610" s="359">
        <f>IFERROR(IF(-SUM(F$33:F609)+F$16&lt;0.000001,0,IF($C610&gt;='H-32A-WP06 - Debt Service'!D$25,'H-32A-WP06 - Debt Service'!D$28/12,0)),"-")</f>
        <v>0</v>
      </c>
      <c r="G610" s="359">
        <f>IFERROR(IF(-SUM(G$33:G609)+G$16&lt;0.000001,0,IF($C610&gt;='H-32A-WP06 - Debt Service'!E$25,'H-32A-WP06 - Debt Service'!E$28/12,0)),"-")</f>
        <v>0</v>
      </c>
      <c r="H610" s="359">
        <f>IFERROR(IF(-SUM(H$21:H609)+H$16&lt;0.000001,0,IF($C610&gt;='H-32A-WP06 - Debt Service'!F$25,'H-32A-WP06 - Debt Service'!F$28/12,0)),"-")</f>
        <v>0</v>
      </c>
      <c r="I610" s="359">
        <f>IFERROR(IF(-SUM(I$21:I609)+I$16&lt;0.000001,0,IF($C610&gt;='H-32A-WP06 - Debt Service'!G$25,'H-32A-WP06 - Debt Service'!G$28/12,0)),"-")</f>
        <v>0</v>
      </c>
      <c r="J610" s="359">
        <f>IFERROR(IF(-SUM(J$21:J609)+J$16&lt;0.000001,0,IF($C610&gt;='H-32A-WP06 - Debt Service'!H$25,'H-32A-WP06 - Debt Service'!H$28/12,0)),"-")</f>
        <v>0</v>
      </c>
      <c r="K610" s="359">
        <f>IFERROR(IF(-SUM(K$21:K609)+K$16&lt;0.000001,0,IF($C610&gt;='H-32A-WP06 - Debt Service'!I$25,'H-32A-WP06 - Debt Service'!I$28/12,0)),"-")</f>
        <v>0</v>
      </c>
      <c r="L610" s="359">
        <f>IFERROR(IF(-SUM(L$21:L609)+L$16&lt;0.000001,0,IF($C610&gt;='H-32A-WP06 - Debt Service'!J$25,'H-32A-WP06 - Debt Service'!J$28/12,0)),"-")</f>
        <v>0</v>
      </c>
      <c r="M610" s="359">
        <f>IFERROR(IF(-SUM(M$21:M609)+M$16&lt;0.000001,0,IF($C610&gt;='H-32A-WP06 - Debt Service'!K$25,'H-32A-WP06 - Debt Service'!K$28/12,0)),"-")</f>
        <v>0</v>
      </c>
      <c r="N610" s="359">
        <f>IFERROR(IF(-SUM(N$21:N609)+N$16&lt;0.000001,0,IF($C610&gt;='H-32A-WP06 - Debt Service'!L$25,'H-32A-WP06 - Debt Service'!L$28/12,0)),"-")</f>
        <v>0</v>
      </c>
      <c r="O610" s="359">
        <f>IFERROR(IF(-SUM(O$21:O609)+O$16&lt;0.000001,0,IF($C610&gt;='H-32A-WP06 - Debt Service'!M$25,'H-32A-WP06 - Debt Service'!M$28/12,0)),"-")</f>
        <v>0</v>
      </c>
      <c r="P610" s="359">
        <f>IFERROR(IF(-SUM(P$21:P609)+P$16&lt;0.000001,0,IF($C610&gt;='H-32A-WP06 - Debt Service'!N$25,'H-32A-WP06 - Debt Service'!N$28/12,0)),"-")</f>
        <v>0</v>
      </c>
      <c r="Q610" s="449"/>
      <c r="R610" s="351">
        <f t="shared" si="38"/>
        <v>2068</v>
      </c>
      <c r="S610" s="368">
        <f t="shared" si="40"/>
        <v>61394</v>
      </c>
      <c r="T610" s="368"/>
      <c r="U610" s="359">
        <f>IFERROR(IF(-SUM(U$33:U609)+U$16&lt;0.000001,0,IF($C610&gt;='H-32A-WP06 - Debt Service'!R$25,'H-32A-WP06 - Debt Service'!R$28/12,0)),"-")</f>
        <v>0</v>
      </c>
      <c r="V610" s="359">
        <f>IFERROR(IF(-SUM(V$21:V609)+V$16&lt;0.000001,0,IF($C610&gt;='H-32A-WP06 - Debt Service'!S$25,'H-32A-WP06 - Debt Service'!S$28/12,0)),"-")</f>
        <v>0</v>
      </c>
      <c r="W610" s="359">
        <f>IFERROR(IF(-SUM(W$21:W609)+W$16&lt;0.000001,0,IF($C610&gt;='H-32A-WP06 - Debt Service'!T$25,'H-32A-WP06 - Debt Service'!T$28/12,0)),"-")</f>
        <v>0</v>
      </c>
      <c r="X610" s="359">
        <f>IFERROR(IF(-SUM(X$21:X609)+X$16&lt;0.000001,0,IF($C610&gt;='H-32A-WP06 - Debt Service'!U$25,'H-32A-WP06 - Debt Service'!U$28/12,0)),"-")</f>
        <v>0</v>
      </c>
      <c r="Y610" s="359">
        <f>IFERROR(IF(-SUM(Y$21:Y609)+Y$16&lt;0.000001,0,IF($C610&gt;='H-32A-WP06 - Debt Service'!W$25,'H-32A-WP06 - Debt Service'!V$28/12,0)),"-")</f>
        <v>0</v>
      </c>
      <c r="Z610" s="359">
        <f>IFERROR(IF(-SUM(Z$21:Z609)+Z$16&lt;0.000001,0,IF($C610&gt;='H-32A-WP06 - Debt Service'!W$25,'H-32A-WP06 - Debt Service'!W$28/12,0)),"-")</f>
        <v>0</v>
      </c>
      <c r="AA610" s="359">
        <f>IFERROR(IF(-SUM(AA$21:AA609)+AA$16&lt;0.000001,0,IF($C610&gt;='H-32A-WP06 - Debt Service'!Y$25,'H-32A-WP06 - Debt Service'!X$28/12,0)),"-")</f>
        <v>0</v>
      </c>
      <c r="AB610" s="359">
        <f>IFERROR(IF(-SUM(AB$21:AB609)+AB$16&lt;0.000001,0,IF($C610&gt;='H-32A-WP06 - Debt Service'!Y$25,'H-32A-WP06 - Debt Service'!Y$28/12,0)),"-")</f>
        <v>0</v>
      </c>
      <c r="AC610" s="359">
        <f>IFERROR(IF(-SUM(AC$21:AC609)+AC$16&lt;0.000001,0,IF($C610&gt;='H-32A-WP06 - Debt Service'!Z$25,'H-32A-WP06 - Debt Service'!Z$28/12,0)),"-")</f>
        <v>0</v>
      </c>
      <c r="AD610" s="359">
        <f>IFERROR(IF(-SUM(AD$21:AD609)+AD$16&lt;0.000001,0,IF($C610&gt;='H-32A-WP06 - Debt Service'!AB$25,'H-32A-WP06 - Debt Service'!AA$28/12,0)),"-")</f>
        <v>0</v>
      </c>
      <c r="AE610" s="359">
        <f>IFERROR(IF(-SUM(AE$21:AE609)+AE$16&lt;0.000001,0,IF($C610&gt;='H-32A-WP06 - Debt Service'!AC$25,'H-32A-WP06 - Debt Service'!AB$28/12,0)),"-")</f>
        <v>0</v>
      </c>
      <c r="AF610" s="359">
        <f>IFERROR(IF(-SUM(AF$21:AF609)+AF$16&lt;0.000001,0,IF($C610&gt;='H-32A-WP06 - Debt Service'!AD$25,'H-32A-WP06 - Debt Service'!AC$28/12,0)),"-")</f>
        <v>0</v>
      </c>
    </row>
    <row r="611" spans="2:32">
      <c r="B611" s="351">
        <f t="shared" si="37"/>
        <v>2068</v>
      </c>
      <c r="C611" s="368">
        <f t="shared" si="39"/>
        <v>61423</v>
      </c>
      <c r="D611" s="368"/>
      <c r="E611" s="359">
        <f>IFERROR(IF(-SUM(E$33:E610)+E$16&lt;0.000001,0,IF($C611&gt;='H-32A-WP06 - Debt Service'!C$25,'H-32A-WP06 - Debt Service'!C$28/12,0)),"-")</f>
        <v>0</v>
      </c>
      <c r="F611" s="359">
        <f>IFERROR(IF(-SUM(F$33:F610)+F$16&lt;0.000001,0,IF($C611&gt;='H-32A-WP06 - Debt Service'!D$25,'H-32A-WP06 - Debt Service'!D$28/12,0)),"-")</f>
        <v>0</v>
      </c>
      <c r="G611" s="359">
        <f>IFERROR(IF(-SUM(G$33:G610)+G$16&lt;0.000001,0,IF($C611&gt;='H-32A-WP06 - Debt Service'!E$25,'H-32A-WP06 - Debt Service'!E$28/12,0)),"-")</f>
        <v>0</v>
      </c>
      <c r="H611" s="359">
        <f>IFERROR(IF(-SUM(H$21:H610)+H$16&lt;0.000001,0,IF($C611&gt;='H-32A-WP06 - Debt Service'!F$25,'H-32A-WP06 - Debt Service'!F$28/12,0)),"-")</f>
        <v>0</v>
      </c>
      <c r="I611" s="359">
        <f>IFERROR(IF(-SUM(I$21:I610)+I$16&lt;0.000001,0,IF($C611&gt;='H-32A-WP06 - Debt Service'!G$25,'H-32A-WP06 - Debt Service'!G$28/12,0)),"-")</f>
        <v>0</v>
      </c>
      <c r="J611" s="359">
        <f>IFERROR(IF(-SUM(J$21:J610)+J$16&lt;0.000001,0,IF($C611&gt;='H-32A-WP06 - Debt Service'!H$25,'H-32A-WP06 - Debt Service'!H$28/12,0)),"-")</f>
        <v>0</v>
      </c>
      <c r="K611" s="359">
        <f>IFERROR(IF(-SUM(K$21:K610)+K$16&lt;0.000001,0,IF($C611&gt;='H-32A-WP06 - Debt Service'!I$25,'H-32A-WP06 - Debt Service'!I$28/12,0)),"-")</f>
        <v>0</v>
      </c>
      <c r="L611" s="359">
        <f>IFERROR(IF(-SUM(L$21:L610)+L$16&lt;0.000001,0,IF($C611&gt;='H-32A-WP06 - Debt Service'!J$25,'H-32A-WP06 - Debt Service'!J$28/12,0)),"-")</f>
        <v>0</v>
      </c>
      <c r="M611" s="359">
        <f>IFERROR(IF(-SUM(M$21:M610)+M$16&lt;0.000001,0,IF($C611&gt;='H-32A-WP06 - Debt Service'!K$25,'H-32A-WP06 - Debt Service'!K$28/12,0)),"-")</f>
        <v>0</v>
      </c>
      <c r="N611" s="359">
        <f>IFERROR(IF(-SUM(N$21:N610)+N$16&lt;0.000001,0,IF($C611&gt;='H-32A-WP06 - Debt Service'!L$25,'H-32A-WP06 - Debt Service'!L$28/12,0)),"-")</f>
        <v>0</v>
      </c>
      <c r="O611" s="359">
        <f>IFERROR(IF(-SUM(O$21:O610)+O$16&lt;0.000001,0,IF($C611&gt;='H-32A-WP06 - Debt Service'!M$25,'H-32A-WP06 - Debt Service'!M$28/12,0)),"-")</f>
        <v>0</v>
      </c>
      <c r="P611" s="359">
        <f>IFERROR(IF(-SUM(P$21:P610)+P$16&lt;0.000001,0,IF($C611&gt;='H-32A-WP06 - Debt Service'!N$25,'H-32A-WP06 - Debt Service'!N$28/12,0)),"-")</f>
        <v>0</v>
      </c>
      <c r="Q611" s="449"/>
      <c r="R611" s="351">
        <f t="shared" si="38"/>
        <v>2068</v>
      </c>
      <c r="S611" s="368">
        <f t="shared" si="40"/>
        <v>61423</v>
      </c>
      <c r="T611" s="368"/>
      <c r="U611" s="359">
        <f>IFERROR(IF(-SUM(U$33:U610)+U$16&lt;0.000001,0,IF($C611&gt;='H-32A-WP06 - Debt Service'!R$25,'H-32A-WP06 - Debt Service'!R$28/12,0)),"-")</f>
        <v>0</v>
      </c>
      <c r="V611" s="359">
        <f>IFERROR(IF(-SUM(V$21:V610)+V$16&lt;0.000001,0,IF($C611&gt;='H-32A-WP06 - Debt Service'!S$25,'H-32A-WP06 - Debt Service'!S$28/12,0)),"-")</f>
        <v>0</v>
      </c>
      <c r="W611" s="359">
        <f>IFERROR(IF(-SUM(W$21:W610)+W$16&lt;0.000001,0,IF($C611&gt;='H-32A-WP06 - Debt Service'!T$25,'H-32A-WP06 - Debt Service'!T$28/12,0)),"-")</f>
        <v>0</v>
      </c>
      <c r="X611" s="359">
        <f>IFERROR(IF(-SUM(X$21:X610)+X$16&lt;0.000001,0,IF($C611&gt;='H-32A-WP06 - Debt Service'!U$25,'H-32A-WP06 - Debt Service'!U$28/12,0)),"-")</f>
        <v>0</v>
      </c>
      <c r="Y611" s="359">
        <f>IFERROR(IF(-SUM(Y$21:Y610)+Y$16&lt;0.000001,0,IF($C611&gt;='H-32A-WP06 - Debt Service'!W$25,'H-32A-WP06 - Debt Service'!V$28/12,0)),"-")</f>
        <v>0</v>
      </c>
      <c r="Z611" s="359">
        <f>IFERROR(IF(-SUM(Z$21:Z610)+Z$16&lt;0.000001,0,IF($C611&gt;='H-32A-WP06 - Debt Service'!W$25,'H-32A-WP06 - Debt Service'!W$28/12,0)),"-")</f>
        <v>0</v>
      </c>
      <c r="AA611" s="359">
        <f>IFERROR(IF(-SUM(AA$21:AA610)+AA$16&lt;0.000001,0,IF($C611&gt;='H-32A-WP06 - Debt Service'!Y$25,'H-32A-WP06 - Debt Service'!X$28/12,0)),"-")</f>
        <v>0</v>
      </c>
      <c r="AB611" s="359">
        <f>IFERROR(IF(-SUM(AB$21:AB610)+AB$16&lt;0.000001,0,IF($C611&gt;='H-32A-WP06 - Debt Service'!Y$25,'H-32A-WP06 - Debt Service'!Y$28/12,0)),"-")</f>
        <v>0</v>
      </c>
      <c r="AC611" s="359">
        <f>IFERROR(IF(-SUM(AC$21:AC610)+AC$16&lt;0.000001,0,IF($C611&gt;='H-32A-WP06 - Debt Service'!Z$25,'H-32A-WP06 - Debt Service'!Z$28/12,0)),"-")</f>
        <v>0</v>
      </c>
      <c r="AD611" s="359">
        <f>IFERROR(IF(-SUM(AD$21:AD610)+AD$16&lt;0.000001,0,IF($C611&gt;='H-32A-WP06 - Debt Service'!AB$25,'H-32A-WP06 - Debt Service'!AA$28/12,0)),"-")</f>
        <v>0</v>
      </c>
      <c r="AE611" s="359">
        <f>IFERROR(IF(-SUM(AE$21:AE610)+AE$16&lt;0.000001,0,IF($C611&gt;='H-32A-WP06 - Debt Service'!AC$25,'H-32A-WP06 - Debt Service'!AB$28/12,0)),"-")</f>
        <v>0</v>
      </c>
      <c r="AF611" s="359">
        <f>IFERROR(IF(-SUM(AF$21:AF610)+AF$16&lt;0.000001,0,IF($C611&gt;='H-32A-WP06 - Debt Service'!AD$25,'H-32A-WP06 - Debt Service'!AC$28/12,0)),"-")</f>
        <v>0</v>
      </c>
    </row>
    <row r="612" spans="2:32">
      <c r="B612" s="351">
        <f t="shared" si="37"/>
        <v>2068</v>
      </c>
      <c r="C612" s="368">
        <f t="shared" si="39"/>
        <v>61454</v>
      </c>
      <c r="D612" s="368"/>
      <c r="E612" s="359">
        <f>IFERROR(IF(-SUM(E$33:E611)+E$16&lt;0.000001,0,IF($C612&gt;='H-32A-WP06 - Debt Service'!C$25,'H-32A-WP06 - Debt Service'!C$28/12,0)),"-")</f>
        <v>0</v>
      </c>
      <c r="F612" s="359">
        <f>IFERROR(IF(-SUM(F$33:F611)+F$16&lt;0.000001,0,IF($C612&gt;='H-32A-WP06 - Debt Service'!D$25,'H-32A-WP06 - Debt Service'!D$28/12,0)),"-")</f>
        <v>0</v>
      </c>
      <c r="G612" s="359">
        <f>IFERROR(IF(-SUM(G$33:G611)+G$16&lt;0.000001,0,IF($C612&gt;='H-32A-WP06 - Debt Service'!E$25,'H-32A-WP06 - Debt Service'!E$28/12,0)),"-")</f>
        <v>0</v>
      </c>
      <c r="H612" s="359">
        <f>IFERROR(IF(-SUM(H$21:H611)+H$16&lt;0.000001,0,IF($C612&gt;='H-32A-WP06 - Debt Service'!F$25,'H-32A-WP06 - Debt Service'!F$28/12,0)),"-")</f>
        <v>0</v>
      </c>
      <c r="I612" s="359">
        <f>IFERROR(IF(-SUM(I$21:I611)+I$16&lt;0.000001,0,IF($C612&gt;='H-32A-WP06 - Debt Service'!G$25,'H-32A-WP06 - Debt Service'!G$28/12,0)),"-")</f>
        <v>0</v>
      </c>
      <c r="J612" s="359">
        <f>IFERROR(IF(-SUM(J$21:J611)+J$16&lt;0.000001,0,IF($C612&gt;='H-32A-WP06 - Debt Service'!H$25,'H-32A-WP06 - Debt Service'!H$28/12,0)),"-")</f>
        <v>0</v>
      </c>
      <c r="K612" s="359">
        <f>IFERROR(IF(-SUM(K$21:K611)+K$16&lt;0.000001,0,IF($C612&gt;='H-32A-WP06 - Debt Service'!I$25,'H-32A-WP06 - Debt Service'!I$28/12,0)),"-")</f>
        <v>0</v>
      </c>
      <c r="L612" s="359">
        <f>IFERROR(IF(-SUM(L$21:L611)+L$16&lt;0.000001,0,IF($C612&gt;='H-32A-WP06 - Debt Service'!J$25,'H-32A-WP06 - Debt Service'!J$28/12,0)),"-")</f>
        <v>0</v>
      </c>
      <c r="M612" s="359">
        <f>IFERROR(IF(-SUM(M$21:M611)+M$16&lt;0.000001,0,IF($C612&gt;='H-32A-WP06 - Debt Service'!K$25,'H-32A-WP06 - Debt Service'!K$28/12,0)),"-")</f>
        <v>0</v>
      </c>
      <c r="N612" s="359">
        <f>IFERROR(IF(-SUM(N$21:N611)+N$16&lt;0.000001,0,IF($C612&gt;='H-32A-WP06 - Debt Service'!L$25,'H-32A-WP06 - Debt Service'!L$28/12,0)),"-")</f>
        <v>0</v>
      </c>
      <c r="O612" s="359">
        <f>IFERROR(IF(-SUM(O$21:O611)+O$16&lt;0.000001,0,IF($C612&gt;='H-32A-WP06 - Debt Service'!M$25,'H-32A-WP06 - Debt Service'!M$28/12,0)),"-")</f>
        <v>0</v>
      </c>
      <c r="P612" s="359">
        <f>IFERROR(IF(-SUM(P$21:P611)+P$16&lt;0.000001,0,IF($C612&gt;='H-32A-WP06 - Debt Service'!N$25,'H-32A-WP06 - Debt Service'!N$28/12,0)),"-")</f>
        <v>0</v>
      </c>
      <c r="Q612" s="449"/>
      <c r="R612" s="351">
        <f t="shared" si="38"/>
        <v>2068</v>
      </c>
      <c r="S612" s="368">
        <f t="shared" si="40"/>
        <v>61454</v>
      </c>
      <c r="T612" s="368"/>
      <c r="U612" s="359">
        <f>IFERROR(IF(-SUM(U$33:U611)+U$16&lt;0.000001,0,IF($C612&gt;='H-32A-WP06 - Debt Service'!R$25,'H-32A-WP06 - Debt Service'!R$28/12,0)),"-")</f>
        <v>0</v>
      </c>
      <c r="V612" s="359">
        <f>IFERROR(IF(-SUM(V$21:V611)+V$16&lt;0.000001,0,IF($C612&gt;='H-32A-WP06 - Debt Service'!S$25,'H-32A-WP06 - Debt Service'!S$28/12,0)),"-")</f>
        <v>0</v>
      </c>
      <c r="W612" s="359">
        <f>IFERROR(IF(-SUM(W$21:W611)+W$16&lt;0.000001,0,IF($C612&gt;='H-32A-WP06 - Debt Service'!T$25,'H-32A-WP06 - Debt Service'!T$28/12,0)),"-")</f>
        <v>0</v>
      </c>
      <c r="X612" s="359">
        <f>IFERROR(IF(-SUM(X$21:X611)+X$16&lt;0.000001,0,IF($C612&gt;='H-32A-WP06 - Debt Service'!U$25,'H-32A-WP06 - Debt Service'!U$28/12,0)),"-")</f>
        <v>0</v>
      </c>
      <c r="Y612" s="359">
        <f>IFERROR(IF(-SUM(Y$21:Y611)+Y$16&lt;0.000001,0,IF($C612&gt;='H-32A-WP06 - Debt Service'!W$25,'H-32A-WP06 - Debt Service'!V$28/12,0)),"-")</f>
        <v>0</v>
      </c>
      <c r="Z612" s="359">
        <f>IFERROR(IF(-SUM(Z$21:Z611)+Z$16&lt;0.000001,0,IF($C612&gt;='H-32A-WP06 - Debt Service'!W$25,'H-32A-WP06 - Debt Service'!W$28/12,0)),"-")</f>
        <v>0</v>
      </c>
      <c r="AA612" s="359">
        <f>IFERROR(IF(-SUM(AA$21:AA611)+AA$16&lt;0.000001,0,IF($C612&gt;='H-32A-WP06 - Debt Service'!Y$25,'H-32A-WP06 - Debt Service'!X$28/12,0)),"-")</f>
        <v>0</v>
      </c>
      <c r="AB612" s="359">
        <f>IFERROR(IF(-SUM(AB$21:AB611)+AB$16&lt;0.000001,0,IF($C612&gt;='H-32A-WP06 - Debt Service'!Y$25,'H-32A-WP06 - Debt Service'!Y$28/12,0)),"-")</f>
        <v>0</v>
      </c>
      <c r="AC612" s="359">
        <f>IFERROR(IF(-SUM(AC$21:AC611)+AC$16&lt;0.000001,0,IF($C612&gt;='H-32A-WP06 - Debt Service'!Z$25,'H-32A-WP06 - Debt Service'!Z$28/12,0)),"-")</f>
        <v>0</v>
      </c>
      <c r="AD612" s="359">
        <f>IFERROR(IF(-SUM(AD$21:AD611)+AD$16&lt;0.000001,0,IF($C612&gt;='H-32A-WP06 - Debt Service'!AB$25,'H-32A-WP06 - Debt Service'!AA$28/12,0)),"-")</f>
        <v>0</v>
      </c>
      <c r="AE612" s="359">
        <f>IFERROR(IF(-SUM(AE$21:AE611)+AE$16&lt;0.000001,0,IF($C612&gt;='H-32A-WP06 - Debt Service'!AC$25,'H-32A-WP06 - Debt Service'!AB$28/12,0)),"-")</f>
        <v>0</v>
      </c>
      <c r="AF612" s="359">
        <f>IFERROR(IF(-SUM(AF$21:AF611)+AF$16&lt;0.000001,0,IF($C612&gt;='H-32A-WP06 - Debt Service'!AD$25,'H-32A-WP06 - Debt Service'!AC$28/12,0)),"-")</f>
        <v>0</v>
      </c>
    </row>
    <row r="613" spans="2:32">
      <c r="B613" s="351">
        <f t="shared" si="37"/>
        <v>2068</v>
      </c>
      <c r="C613" s="368">
        <f t="shared" si="39"/>
        <v>61484</v>
      </c>
      <c r="D613" s="368"/>
      <c r="E613" s="359">
        <f>IFERROR(IF(-SUM(E$33:E612)+E$16&lt;0.000001,0,IF($C613&gt;='H-32A-WP06 - Debt Service'!C$25,'H-32A-WP06 - Debt Service'!C$28/12,0)),"-")</f>
        <v>0</v>
      </c>
      <c r="F613" s="359">
        <f>IFERROR(IF(-SUM(F$33:F612)+F$16&lt;0.000001,0,IF($C613&gt;='H-32A-WP06 - Debt Service'!D$25,'H-32A-WP06 - Debt Service'!D$28/12,0)),"-")</f>
        <v>0</v>
      </c>
      <c r="G613" s="359">
        <f>IFERROR(IF(-SUM(G$33:G612)+G$16&lt;0.000001,0,IF($C613&gt;='H-32A-WP06 - Debt Service'!E$25,'H-32A-WP06 - Debt Service'!E$28/12,0)),"-")</f>
        <v>0</v>
      </c>
      <c r="H613" s="359">
        <f>IFERROR(IF(-SUM(H$21:H612)+H$16&lt;0.000001,0,IF($C613&gt;='H-32A-WP06 - Debt Service'!F$25,'H-32A-WP06 - Debt Service'!F$28/12,0)),"-")</f>
        <v>0</v>
      </c>
      <c r="I613" s="359">
        <f>IFERROR(IF(-SUM(I$21:I612)+I$16&lt;0.000001,0,IF($C613&gt;='H-32A-WP06 - Debt Service'!G$25,'H-32A-WP06 - Debt Service'!G$28/12,0)),"-")</f>
        <v>0</v>
      </c>
      <c r="J613" s="359">
        <f>IFERROR(IF(-SUM(J$21:J612)+J$16&lt;0.000001,0,IF($C613&gt;='H-32A-WP06 - Debt Service'!H$25,'H-32A-WP06 - Debt Service'!H$28/12,0)),"-")</f>
        <v>0</v>
      </c>
      <c r="K613" s="359">
        <f>IFERROR(IF(-SUM(K$21:K612)+K$16&lt;0.000001,0,IF($C613&gt;='H-32A-WP06 - Debt Service'!I$25,'H-32A-WP06 - Debt Service'!I$28/12,0)),"-")</f>
        <v>0</v>
      </c>
      <c r="L613" s="359">
        <f>IFERROR(IF(-SUM(L$21:L612)+L$16&lt;0.000001,0,IF($C613&gt;='H-32A-WP06 - Debt Service'!J$25,'H-32A-WP06 - Debt Service'!J$28/12,0)),"-")</f>
        <v>0</v>
      </c>
      <c r="M613" s="359">
        <f>IFERROR(IF(-SUM(M$21:M612)+M$16&lt;0.000001,0,IF($C613&gt;='H-32A-WP06 - Debt Service'!K$25,'H-32A-WP06 - Debt Service'!K$28/12,0)),"-")</f>
        <v>0</v>
      </c>
      <c r="N613" s="359">
        <f>IFERROR(IF(-SUM(N$21:N612)+N$16&lt;0.000001,0,IF($C613&gt;='H-32A-WP06 - Debt Service'!L$25,'H-32A-WP06 - Debt Service'!L$28/12,0)),"-")</f>
        <v>0</v>
      </c>
      <c r="O613" s="359">
        <f>IFERROR(IF(-SUM(O$21:O612)+O$16&lt;0.000001,0,IF($C613&gt;='H-32A-WP06 - Debt Service'!M$25,'H-32A-WP06 - Debt Service'!M$28/12,0)),"-")</f>
        <v>0</v>
      </c>
      <c r="P613" s="359">
        <f>IFERROR(IF(-SUM(P$21:P612)+P$16&lt;0.000001,0,IF($C613&gt;='H-32A-WP06 - Debt Service'!N$25,'H-32A-WP06 - Debt Service'!N$28/12,0)),"-")</f>
        <v>0</v>
      </c>
      <c r="Q613" s="449"/>
      <c r="R613" s="351">
        <f t="shared" si="38"/>
        <v>2068</v>
      </c>
      <c r="S613" s="368">
        <f t="shared" si="40"/>
        <v>61484</v>
      </c>
      <c r="T613" s="368"/>
      <c r="U613" s="359">
        <f>IFERROR(IF(-SUM(U$33:U612)+U$16&lt;0.000001,0,IF($C613&gt;='H-32A-WP06 - Debt Service'!R$25,'H-32A-WP06 - Debt Service'!R$28/12,0)),"-")</f>
        <v>0</v>
      </c>
      <c r="V613" s="359">
        <f>IFERROR(IF(-SUM(V$21:V612)+V$16&lt;0.000001,0,IF($C613&gt;='H-32A-WP06 - Debt Service'!S$25,'H-32A-WP06 - Debt Service'!S$28/12,0)),"-")</f>
        <v>0</v>
      </c>
      <c r="W613" s="359">
        <f>IFERROR(IF(-SUM(W$21:W612)+W$16&lt;0.000001,0,IF($C613&gt;='H-32A-WP06 - Debt Service'!T$25,'H-32A-WP06 - Debt Service'!T$28/12,0)),"-")</f>
        <v>0</v>
      </c>
      <c r="X613" s="359">
        <f>IFERROR(IF(-SUM(X$21:X612)+X$16&lt;0.000001,0,IF($C613&gt;='H-32A-WP06 - Debt Service'!U$25,'H-32A-WP06 - Debt Service'!U$28/12,0)),"-")</f>
        <v>0</v>
      </c>
      <c r="Y613" s="359">
        <f>IFERROR(IF(-SUM(Y$21:Y612)+Y$16&lt;0.000001,0,IF($C613&gt;='H-32A-WP06 - Debt Service'!W$25,'H-32A-WP06 - Debt Service'!V$28/12,0)),"-")</f>
        <v>0</v>
      </c>
      <c r="Z613" s="359">
        <f>IFERROR(IF(-SUM(Z$21:Z612)+Z$16&lt;0.000001,0,IF($C613&gt;='H-32A-WP06 - Debt Service'!W$25,'H-32A-WP06 - Debt Service'!W$28/12,0)),"-")</f>
        <v>0</v>
      </c>
      <c r="AA613" s="359">
        <f>IFERROR(IF(-SUM(AA$21:AA612)+AA$16&lt;0.000001,0,IF($C613&gt;='H-32A-WP06 - Debt Service'!Y$25,'H-32A-WP06 - Debt Service'!X$28/12,0)),"-")</f>
        <v>0</v>
      </c>
      <c r="AB613" s="359">
        <f>IFERROR(IF(-SUM(AB$21:AB612)+AB$16&lt;0.000001,0,IF($C613&gt;='H-32A-WP06 - Debt Service'!Y$25,'H-32A-WP06 - Debt Service'!Y$28/12,0)),"-")</f>
        <v>0</v>
      </c>
      <c r="AC613" s="359">
        <f>IFERROR(IF(-SUM(AC$21:AC612)+AC$16&lt;0.000001,0,IF($C613&gt;='H-32A-WP06 - Debt Service'!Z$25,'H-32A-WP06 - Debt Service'!Z$28/12,0)),"-")</f>
        <v>0</v>
      </c>
      <c r="AD613" s="359">
        <f>IFERROR(IF(-SUM(AD$21:AD612)+AD$16&lt;0.000001,0,IF($C613&gt;='H-32A-WP06 - Debt Service'!AB$25,'H-32A-WP06 - Debt Service'!AA$28/12,0)),"-")</f>
        <v>0</v>
      </c>
      <c r="AE613" s="359">
        <f>IFERROR(IF(-SUM(AE$21:AE612)+AE$16&lt;0.000001,0,IF($C613&gt;='H-32A-WP06 - Debt Service'!AC$25,'H-32A-WP06 - Debt Service'!AB$28/12,0)),"-")</f>
        <v>0</v>
      </c>
      <c r="AF613" s="359">
        <f>IFERROR(IF(-SUM(AF$21:AF612)+AF$16&lt;0.000001,0,IF($C613&gt;='H-32A-WP06 - Debt Service'!AD$25,'H-32A-WP06 - Debt Service'!AC$28/12,0)),"-")</f>
        <v>0</v>
      </c>
    </row>
    <row r="614" spans="2:32">
      <c r="B614" s="351">
        <f t="shared" si="37"/>
        <v>2068</v>
      </c>
      <c r="C614" s="368">
        <f t="shared" si="39"/>
        <v>61515</v>
      </c>
      <c r="D614" s="368"/>
      <c r="E614" s="359">
        <f>IFERROR(IF(-SUM(E$33:E613)+E$16&lt;0.000001,0,IF($C614&gt;='H-32A-WP06 - Debt Service'!C$25,'H-32A-WP06 - Debt Service'!C$28/12,0)),"-")</f>
        <v>0</v>
      </c>
      <c r="F614" s="359">
        <f>IFERROR(IF(-SUM(F$33:F613)+F$16&lt;0.000001,0,IF($C614&gt;='H-32A-WP06 - Debt Service'!D$25,'H-32A-WP06 - Debt Service'!D$28/12,0)),"-")</f>
        <v>0</v>
      </c>
      <c r="G614" s="359">
        <f>IFERROR(IF(-SUM(G$33:G613)+G$16&lt;0.000001,0,IF($C614&gt;='H-32A-WP06 - Debt Service'!E$25,'H-32A-WP06 - Debt Service'!E$28/12,0)),"-")</f>
        <v>0</v>
      </c>
      <c r="H614" s="359">
        <f>IFERROR(IF(-SUM(H$21:H613)+H$16&lt;0.000001,0,IF($C614&gt;='H-32A-WP06 - Debt Service'!F$25,'H-32A-WP06 - Debt Service'!F$28/12,0)),"-")</f>
        <v>0</v>
      </c>
      <c r="I614" s="359">
        <f>IFERROR(IF(-SUM(I$21:I613)+I$16&lt;0.000001,0,IF($C614&gt;='H-32A-WP06 - Debt Service'!G$25,'H-32A-WP06 - Debt Service'!G$28/12,0)),"-")</f>
        <v>0</v>
      </c>
      <c r="J614" s="359">
        <f>IFERROR(IF(-SUM(J$21:J613)+J$16&lt;0.000001,0,IF($C614&gt;='H-32A-WP06 - Debt Service'!H$25,'H-32A-WP06 - Debt Service'!H$28/12,0)),"-")</f>
        <v>0</v>
      </c>
      <c r="K614" s="359">
        <f>IFERROR(IF(-SUM(K$21:K613)+K$16&lt;0.000001,0,IF($C614&gt;='H-32A-WP06 - Debt Service'!I$25,'H-32A-WP06 - Debt Service'!I$28/12,0)),"-")</f>
        <v>0</v>
      </c>
      <c r="L614" s="359">
        <f>IFERROR(IF(-SUM(L$21:L613)+L$16&lt;0.000001,0,IF($C614&gt;='H-32A-WP06 - Debt Service'!J$25,'H-32A-WP06 - Debt Service'!J$28/12,0)),"-")</f>
        <v>0</v>
      </c>
      <c r="M614" s="359">
        <f>IFERROR(IF(-SUM(M$21:M613)+M$16&lt;0.000001,0,IF($C614&gt;='H-32A-WP06 - Debt Service'!K$25,'H-32A-WP06 - Debt Service'!K$28/12,0)),"-")</f>
        <v>0</v>
      </c>
      <c r="N614" s="359">
        <f>IFERROR(IF(-SUM(N$21:N613)+N$16&lt;0.000001,0,IF($C614&gt;='H-32A-WP06 - Debt Service'!L$25,'H-32A-WP06 - Debt Service'!L$28/12,0)),"-")</f>
        <v>0</v>
      </c>
      <c r="O614" s="359">
        <f>IFERROR(IF(-SUM(O$21:O613)+O$16&lt;0.000001,0,IF($C614&gt;='H-32A-WP06 - Debt Service'!M$25,'H-32A-WP06 - Debt Service'!M$28/12,0)),"-")</f>
        <v>0</v>
      </c>
      <c r="P614" s="359">
        <f>IFERROR(IF(-SUM(P$21:P613)+P$16&lt;0.000001,0,IF($C614&gt;='H-32A-WP06 - Debt Service'!N$25,'H-32A-WP06 - Debt Service'!N$28/12,0)),"-")</f>
        <v>0</v>
      </c>
      <c r="Q614" s="449"/>
      <c r="R614" s="351">
        <f t="shared" si="38"/>
        <v>2068</v>
      </c>
      <c r="S614" s="368">
        <f t="shared" si="40"/>
        <v>61515</v>
      </c>
      <c r="T614" s="368"/>
      <c r="U614" s="359">
        <f>IFERROR(IF(-SUM(U$33:U613)+U$16&lt;0.000001,0,IF($C614&gt;='H-32A-WP06 - Debt Service'!R$25,'H-32A-WP06 - Debt Service'!R$28/12,0)),"-")</f>
        <v>0</v>
      </c>
      <c r="V614" s="359">
        <f>IFERROR(IF(-SUM(V$21:V613)+V$16&lt;0.000001,0,IF($C614&gt;='H-32A-WP06 - Debt Service'!S$25,'H-32A-WP06 - Debt Service'!S$28/12,0)),"-")</f>
        <v>0</v>
      </c>
      <c r="W614" s="359">
        <f>IFERROR(IF(-SUM(W$21:W613)+W$16&lt;0.000001,0,IF($C614&gt;='H-32A-WP06 - Debt Service'!T$25,'H-32A-WP06 - Debt Service'!T$28/12,0)),"-")</f>
        <v>0</v>
      </c>
      <c r="X614" s="359">
        <f>IFERROR(IF(-SUM(X$21:X613)+X$16&lt;0.000001,0,IF($C614&gt;='H-32A-WP06 - Debt Service'!U$25,'H-32A-WP06 - Debt Service'!U$28/12,0)),"-")</f>
        <v>0</v>
      </c>
      <c r="Y614" s="359">
        <f>IFERROR(IF(-SUM(Y$21:Y613)+Y$16&lt;0.000001,0,IF($C614&gt;='H-32A-WP06 - Debt Service'!W$25,'H-32A-WP06 - Debt Service'!V$28/12,0)),"-")</f>
        <v>0</v>
      </c>
      <c r="Z614" s="359">
        <f>IFERROR(IF(-SUM(Z$21:Z613)+Z$16&lt;0.000001,0,IF($C614&gt;='H-32A-WP06 - Debt Service'!W$25,'H-32A-WP06 - Debt Service'!W$28/12,0)),"-")</f>
        <v>0</v>
      </c>
      <c r="AA614" s="359">
        <f>IFERROR(IF(-SUM(AA$21:AA613)+AA$16&lt;0.000001,0,IF($C614&gt;='H-32A-WP06 - Debt Service'!Y$25,'H-32A-WP06 - Debt Service'!X$28/12,0)),"-")</f>
        <v>0</v>
      </c>
      <c r="AB614" s="359">
        <f>IFERROR(IF(-SUM(AB$21:AB613)+AB$16&lt;0.000001,0,IF($C614&gt;='H-32A-WP06 - Debt Service'!Y$25,'H-32A-WP06 - Debt Service'!Y$28/12,0)),"-")</f>
        <v>0</v>
      </c>
      <c r="AC614" s="359">
        <f>IFERROR(IF(-SUM(AC$21:AC613)+AC$16&lt;0.000001,0,IF($C614&gt;='H-32A-WP06 - Debt Service'!Z$25,'H-32A-WP06 - Debt Service'!Z$28/12,0)),"-")</f>
        <v>0</v>
      </c>
      <c r="AD614" s="359">
        <f>IFERROR(IF(-SUM(AD$21:AD613)+AD$16&lt;0.000001,0,IF($C614&gt;='H-32A-WP06 - Debt Service'!AB$25,'H-32A-WP06 - Debt Service'!AA$28/12,0)),"-")</f>
        <v>0</v>
      </c>
      <c r="AE614" s="359">
        <f>IFERROR(IF(-SUM(AE$21:AE613)+AE$16&lt;0.000001,0,IF($C614&gt;='H-32A-WP06 - Debt Service'!AC$25,'H-32A-WP06 - Debt Service'!AB$28/12,0)),"-")</f>
        <v>0</v>
      </c>
      <c r="AF614" s="359">
        <f>IFERROR(IF(-SUM(AF$21:AF613)+AF$16&lt;0.000001,0,IF($C614&gt;='H-32A-WP06 - Debt Service'!AD$25,'H-32A-WP06 - Debt Service'!AC$28/12,0)),"-")</f>
        <v>0</v>
      </c>
    </row>
    <row r="615" spans="2:32">
      <c r="B615" s="351">
        <f t="shared" si="37"/>
        <v>2068</v>
      </c>
      <c r="C615" s="368">
        <f t="shared" si="39"/>
        <v>61545</v>
      </c>
      <c r="D615" s="368"/>
      <c r="E615" s="359">
        <f>IFERROR(IF(-SUM(E$33:E614)+E$16&lt;0.000001,0,IF($C615&gt;='H-32A-WP06 - Debt Service'!C$25,'H-32A-WP06 - Debt Service'!C$28/12,0)),"-")</f>
        <v>0</v>
      </c>
      <c r="F615" s="359">
        <f>IFERROR(IF(-SUM(F$33:F614)+F$16&lt;0.000001,0,IF($C615&gt;='H-32A-WP06 - Debt Service'!D$25,'H-32A-WP06 - Debt Service'!D$28/12,0)),"-")</f>
        <v>0</v>
      </c>
      <c r="G615" s="359">
        <f>IFERROR(IF(-SUM(G$33:G614)+G$16&lt;0.000001,0,IF($C615&gt;='H-32A-WP06 - Debt Service'!E$25,'H-32A-WP06 - Debt Service'!E$28/12,0)),"-")</f>
        <v>0</v>
      </c>
      <c r="H615" s="359">
        <f>IFERROR(IF(-SUM(H$21:H614)+H$16&lt;0.000001,0,IF($C615&gt;='H-32A-WP06 - Debt Service'!F$25,'H-32A-WP06 - Debt Service'!F$28/12,0)),"-")</f>
        <v>0</v>
      </c>
      <c r="I615" s="359">
        <f>IFERROR(IF(-SUM(I$21:I614)+I$16&lt;0.000001,0,IF($C615&gt;='H-32A-WP06 - Debt Service'!G$25,'H-32A-WP06 - Debt Service'!G$28/12,0)),"-")</f>
        <v>0</v>
      </c>
      <c r="J615" s="359">
        <f>IFERROR(IF(-SUM(J$21:J614)+J$16&lt;0.000001,0,IF($C615&gt;='H-32A-WP06 - Debt Service'!H$25,'H-32A-WP06 - Debt Service'!H$28/12,0)),"-")</f>
        <v>0</v>
      </c>
      <c r="K615" s="359">
        <f>IFERROR(IF(-SUM(K$21:K614)+K$16&lt;0.000001,0,IF($C615&gt;='H-32A-WP06 - Debt Service'!I$25,'H-32A-WP06 - Debt Service'!I$28/12,0)),"-")</f>
        <v>0</v>
      </c>
      <c r="L615" s="359">
        <f>IFERROR(IF(-SUM(L$21:L614)+L$16&lt;0.000001,0,IF($C615&gt;='H-32A-WP06 - Debt Service'!J$25,'H-32A-WP06 - Debt Service'!J$28/12,0)),"-")</f>
        <v>0</v>
      </c>
      <c r="M615" s="359">
        <f>IFERROR(IF(-SUM(M$21:M614)+M$16&lt;0.000001,0,IF($C615&gt;='H-32A-WP06 - Debt Service'!K$25,'H-32A-WP06 - Debt Service'!K$28/12,0)),"-")</f>
        <v>0</v>
      </c>
      <c r="N615" s="359">
        <f>IFERROR(IF(-SUM(N$21:N614)+N$16&lt;0.000001,0,IF($C615&gt;='H-32A-WP06 - Debt Service'!L$25,'H-32A-WP06 - Debt Service'!L$28/12,0)),"-")</f>
        <v>0</v>
      </c>
      <c r="O615" s="359">
        <f>IFERROR(IF(-SUM(O$21:O614)+O$16&lt;0.000001,0,IF($C615&gt;='H-32A-WP06 - Debt Service'!M$25,'H-32A-WP06 - Debt Service'!M$28/12,0)),"-")</f>
        <v>0</v>
      </c>
      <c r="P615" s="359">
        <f>IFERROR(IF(-SUM(P$21:P614)+P$16&lt;0.000001,0,IF($C615&gt;='H-32A-WP06 - Debt Service'!N$25,'H-32A-WP06 - Debt Service'!N$28/12,0)),"-")</f>
        <v>0</v>
      </c>
      <c r="Q615" s="449"/>
      <c r="R615" s="351">
        <f t="shared" si="38"/>
        <v>2068</v>
      </c>
      <c r="S615" s="368">
        <f t="shared" si="40"/>
        <v>61545</v>
      </c>
      <c r="T615" s="368"/>
      <c r="U615" s="359">
        <f>IFERROR(IF(-SUM(U$33:U614)+U$16&lt;0.000001,0,IF($C615&gt;='H-32A-WP06 - Debt Service'!R$25,'H-32A-WP06 - Debt Service'!R$28/12,0)),"-")</f>
        <v>0</v>
      </c>
      <c r="V615" s="359">
        <f>IFERROR(IF(-SUM(V$21:V614)+V$16&lt;0.000001,0,IF($C615&gt;='H-32A-WP06 - Debt Service'!S$25,'H-32A-WP06 - Debt Service'!S$28/12,0)),"-")</f>
        <v>0</v>
      </c>
      <c r="W615" s="359">
        <f>IFERROR(IF(-SUM(W$21:W614)+W$16&lt;0.000001,0,IF($C615&gt;='H-32A-WP06 - Debt Service'!T$25,'H-32A-WP06 - Debt Service'!T$28/12,0)),"-")</f>
        <v>0</v>
      </c>
      <c r="X615" s="359">
        <f>IFERROR(IF(-SUM(X$21:X614)+X$16&lt;0.000001,0,IF($C615&gt;='H-32A-WP06 - Debt Service'!U$25,'H-32A-WP06 - Debt Service'!U$28/12,0)),"-")</f>
        <v>0</v>
      </c>
      <c r="Y615" s="359">
        <f>IFERROR(IF(-SUM(Y$21:Y614)+Y$16&lt;0.000001,0,IF($C615&gt;='H-32A-WP06 - Debt Service'!W$25,'H-32A-WP06 - Debt Service'!V$28/12,0)),"-")</f>
        <v>0</v>
      </c>
      <c r="Z615" s="359">
        <f>IFERROR(IF(-SUM(Z$21:Z614)+Z$16&lt;0.000001,0,IF($C615&gt;='H-32A-WP06 - Debt Service'!W$25,'H-32A-WP06 - Debt Service'!W$28/12,0)),"-")</f>
        <v>0</v>
      </c>
      <c r="AA615" s="359">
        <f>IFERROR(IF(-SUM(AA$21:AA614)+AA$16&lt;0.000001,0,IF($C615&gt;='H-32A-WP06 - Debt Service'!Y$25,'H-32A-WP06 - Debt Service'!X$28/12,0)),"-")</f>
        <v>0</v>
      </c>
      <c r="AB615" s="359">
        <f>IFERROR(IF(-SUM(AB$21:AB614)+AB$16&lt;0.000001,0,IF($C615&gt;='H-32A-WP06 - Debt Service'!Y$25,'H-32A-WP06 - Debt Service'!Y$28/12,0)),"-")</f>
        <v>0</v>
      </c>
      <c r="AC615" s="359">
        <f>IFERROR(IF(-SUM(AC$21:AC614)+AC$16&lt;0.000001,0,IF($C615&gt;='H-32A-WP06 - Debt Service'!Z$25,'H-32A-WP06 - Debt Service'!Z$28/12,0)),"-")</f>
        <v>0</v>
      </c>
      <c r="AD615" s="359">
        <f>IFERROR(IF(-SUM(AD$21:AD614)+AD$16&lt;0.000001,0,IF($C615&gt;='H-32A-WP06 - Debt Service'!AB$25,'H-32A-WP06 - Debt Service'!AA$28/12,0)),"-")</f>
        <v>0</v>
      </c>
      <c r="AE615" s="359">
        <f>IFERROR(IF(-SUM(AE$21:AE614)+AE$16&lt;0.000001,0,IF($C615&gt;='H-32A-WP06 - Debt Service'!AC$25,'H-32A-WP06 - Debt Service'!AB$28/12,0)),"-")</f>
        <v>0</v>
      </c>
      <c r="AF615" s="359">
        <f>IFERROR(IF(-SUM(AF$21:AF614)+AF$16&lt;0.000001,0,IF($C615&gt;='H-32A-WP06 - Debt Service'!AD$25,'H-32A-WP06 - Debt Service'!AC$28/12,0)),"-")</f>
        <v>0</v>
      </c>
    </row>
    <row r="616" spans="2:32">
      <c r="B616" s="351">
        <f t="shared" si="37"/>
        <v>2068</v>
      </c>
      <c r="C616" s="368">
        <f t="shared" si="39"/>
        <v>61576</v>
      </c>
      <c r="D616" s="368"/>
      <c r="E616" s="359">
        <f>IFERROR(IF(-SUM(E$33:E615)+E$16&lt;0.000001,0,IF($C616&gt;='H-32A-WP06 - Debt Service'!C$25,'H-32A-WP06 - Debt Service'!C$28/12,0)),"-")</f>
        <v>0</v>
      </c>
      <c r="F616" s="359">
        <f>IFERROR(IF(-SUM(F$33:F615)+F$16&lt;0.000001,0,IF($C616&gt;='H-32A-WP06 - Debt Service'!D$25,'H-32A-WP06 - Debt Service'!D$28/12,0)),"-")</f>
        <v>0</v>
      </c>
      <c r="G616" s="359">
        <f>IFERROR(IF(-SUM(G$33:G615)+G$16&lt;0.000001,0,IF($C616&gt;='H-32A-WP06 - Debt Service'!E$25,'H-32A-WP06 - Debt Service'!E$28/12,0)),"-")</f>
        <v>0</v>
      </c>
      <c r="H616" s="359">
        <f>IFERROR(IF(-SUM(H$21:H615)+H$16&lt;0.000001,0,IF($C616&gt;='H-32A-WP06 - Debt Service'!F$25,'H-32A-WP06 - Debt Service'!F$28/12,0)),"-")</f>
        <v>0</v>
      </c>
      <c r="I616" s="359">
        <f>IFERROR(IF(-SUM(I$21:I615)+I$16&lt;0.000001,0,IF($C616&gt;='H-32A-WP06 - Debt Service'!G$25,'H-32A-WP06 - Debt Service'!G$28/12,0)),"-")</f>
        <v>0</v>
      </c>
      <c r="J616" s="359">
        <f>IFERROR(IF(-SUM(J$21:J615)+J$16&lt;0.000001,0,IF($C616&gt;='H-32A-WP06 - Debt Service'!H$25,'H-32A-WP06 - Debt Service'!H$28/12,0)),"-")</f>
        <v>0</v>
      </c>
      <c r="K616" s="359">
        <f>IFERROR(IF(-SUM(K$21:K615)+K$16&lt;0.000001,0,IF($C616&gt;='H-32A-WP06 - Debt Service'!I$25,'H-32A-WP06 - Debt Service'!I$28/12,0)),"-")</f>
        <v>0</v>
      </c>
      <c r="L616" s="359">
        <f>IFERROR(IF(-SUM(L$21:L615)+L$16&lt;0.000001,0,IF($C616&gt;='H-32A-WP06 - Debt Service'!J$25,'H-32A-WP06 - Debt Service'!J$28/12,0)),"-")</f>
        <v>0</v>
      </c>
      <c r="M616" s="359">
        <f>IFERROR(IF(-SUM(M$21:M615)+M$16&lt;0.000001,0,IF($C616&gt;='H-32A-WP06 - Debt Service'!K$25,'H-32A-WP06 - Debt Service'!K$28/12,0)),"-")</f>
        <v>0</v>
      </c>
      <c r="N616" s="359">
        <f>IFERROR(IF(-SUM(N$21:N615)+N$16&lt;0.000001,0,IF($C616&gt;='H-32A-WP06 - Debt Service'!L$25,'H-32A-WP06 - Debt Service'!L$28/12,0)),"-")</f>
        <v>0</v>
      </c>
      <c r="O616" s="359">
        <f>IFERROR(IF(-SUM(O$21:O615)+O$16&lt;0.000001,0,IF($C616&gt;='H-32A-WP06 - Debt Service'!M$25,'H-32A-WP06 - Debt Service'!M$28/12,0)),"-")</f>
        <v>0</v>
      </c>
      <c r="P616" s="359">
        <f>IFERROR(IF(-SUM(P$21:P615)+P$16&lt;0.000001,0,IF($C616&gt;='H-32A-WP06 - Debt Service'!N$25,'H-32A-WP06 - Debt Service'!N$28/12,0)),"-")</f>
        <v>0</v>
      </c>
      <c r="Q616" s="449"/>
      <c r="R616" s="351">
        <f t="shared" si="38"/>
        <v>2068</v>
      </c>
      <c r="S616" s="368">
        <f t="shared" si="40"/>
        <v>61576</v>
      </c>
      <c r="T616" s="368"/>
      <c r="U616" s="359">
        <f>IFERROR(IF(-SUM(U$33:U615)+U$16&lt;0.000001,0,IF($C616&gt;='H-32A-WP06 - Debt Service'!R$25,'H-32A-WP06 - Debt Service'!R$28/12,0)),"-")</f>
        <v>0</v>
      </c>
      <c r="V616" s="359">
        <f>IFERROR(IF(-SUM(V$21:V615)+V$16&lt;0.000001,0,IF($C616&gt;='H-32A-WP06 - Debt Service'!S$25,'H-32A-WP06 - Debt Service'!S$28/12,0)),"-")</f>
        <v>0</v>
      </c>
      <c r="W616" s="359">
        <f>IFERROR(IF(-SUM(W$21:W615)+W$16&lt;0.000001,0,IF($C616&gt;='H-32A-WP06 - Debt Service'!T$25,'H-32A-WP06 - Debt Service'!T$28/12,0)),"-")</f>
        <v>0</v>
      </c>
      <c r="X616" s="359">
        <f>IFERROR(IF(-SUM(X$21:X615)+X$16&lt;0.000001,0,IF($C616&gt;='H-32A-WP06 - Debt Service'!U$25,'H-32A-WP06 - Debt Service'!U$28/12,0)),"-")</f>
        <v>0</v>
      </c>
      <c r="Y616" s="359">
        <f>IFERROR(IF(-SUM(Y$21:Y615)+Y$16&lt;0.000001,0,IF($C616&gt;='H-32A-WP06 - Debt Service'!W$25,'H-32A-WP06 - Debt Service'!V$28/12,0)),"-")</f>
        <v>0</v>
      </c>
      <c r="Z616" s="359">
        <f>IFERROR(IF(-SUM(Z$21:Z615)+Z$16&lt;0.000001,0,IF($C616&gt;='H-32A-WP06 - Debt Service'!W$25,'H-32A-WP06 - Debt Service'!W$28/12,0)),"-")</f>
        <v>0</v>
      </c>
      <c r="AA616" s="359">
        <f>IFERROR(IF(-SUM(AA$21:AA615)+AA$16&lt;0.000001,0,IF($C616&gt;='H-32A-WP06 - Debt Service'!Y$25,'H-32A-WP06 - Debt Service'!X$28/12,0)),"-")</f>
        <v>0</v>
      </c>
      <c r="AB616" s="359">
        <f>IFERROR(IF(-SUM(AB$21:AB615)+AB$16&lt;0.000001,0,IF($C616&gt;='H-32A-WP06 - Debt Service'!Y$25,'H-32A-WP06 - Debt Service'!Y$28/12,0)),"-")</f>
        <v>0</v>
      </c>
      <c r="AC616" s="359">
        <f>IFERROR(IF(-SUM(AC$21:AC615)+AC$16&lt;0.000001,0,IF($C616&gt;='H-32A-WP06 - Debt Service'!Z$25,'H-32A-WP06 - Debt Service'!Z$28/12,0)),"-")</f>
        <v>0</v>
      </c>
      <c r="AD616" s="359">
        <f>IFERROR(IF(-SUM(AD$21:AD615)+AD$16&lt;0.000001,0,IF($C616&gt;='H-32A-WP06 - Debt Service'!AB$25,'H-32A-WP06 - Debt Service'!AA$28/12,0)),"-")</f>
        <v>0</v>
      </c>
      <c r="AE616" s="359">
        <f>IFERROR(IF(-SUM(AE$21:AE615)+AE$16&lt;0.000001,0,IF($C616&gt;='H-32A-WP06 - Debt Service'!AC$25,'H-32A-WP06 - Debt Service'!AB$28/12,0)),"-")</f>
        <v>0</v>
      </c>
      <c r="AF616" s="359">
        <f>IFERROR(IF(-SUM(AF$21:AF615)+AF$16&lt;0.000001,0,IF($C616&gt;='H-32A-WP06 - Debt Service'!AD$25,'H-32A-WP06 - Debt Service'!AC$28/12,0)),"-")</f>
        <v>0</v>
      </c>
    </row>
    <row r="617" spans="2:32">
      <c r="B617" s="351">
        <f t="shared" si="37"/>
        <v>2068</v>
      </c>
      <c r="C617" s="368">
        <f t="shared" si="39"/>
        <v>61607</v>
      </c>
      <c r="D617" s="368"/>
      <c r="E617" s="359">
        <f>IFERROR(IF(-SUM(E$33:E616)+E$16&lt;0.000001,0,IF($C617&gt;='H-32A-WP06 - Debt Service'!C$25,'H-32A-WP06 - Debt Service'!C$28/12,0)),"-")</f>
        <v>0</v>
      </c>
      <c r="F617" s="359">
        <f>IFERROR(IF(-SUM(F$33:F616)+F$16&lt;0.000001,0,IF($C617&gt;='H-32A-WP06 - Debt Service'!D$25,'H-32A-WP06 - Debt Service'!D$28/12,0)),"-")</f>
        <v>0</v>
      </c>
      <c r="G617" s="359">
        <f>IFERROR(IF(-SUM(G$33:G616)+G$16&lt;0.000001,0,IF($C617&gt;='H-32A-WP06 - Debt Service'!E$25,'H-32A-WP06 - Debt Service'!E$28/12,0)),"-")</f>
        <v>0</v>
      </c>
      <c r="H617" s="359">
        <f>IFERROR(IF(-SUM(H$21:H616)+H$16&lt;0.000001,0,IF($C617&gt;='H-32A-WP06 - Debt Service'!F$25,'H-32A-WP06 - Debt Service'!F$28/12,0)),"-")</f>
        <v>0</v>
      </c>
      <c r="I617" s="359">
        <f>IFERROR(IF(-SUM(I$21:I616)+I$16&lt;0.000001,0,IF($C617&gt;='H-32A-WP06 - Debt Service'!G$25,'H-32A-WP06 - Debt Service'!G$28/12,0)),"-")</f>
        <v>0</v>
      </c>
      <c r="J617" s="359">
        <f>IFERROR(IF(-SUM(J$21:J616)+J$16&lt;0.000001,0,IF($C617&gt;='H-32A-WP06 - Debt Service'!H$25,'H-32A-WP06 - Debt Service'!H$28/12,0)),"-")</f>
        <v>0</v>
      </c>
      <c r="K617" s="359">
        <f>IFERROR(IF(-SUM(K$21:K616)+K$16&lt;0.000001,0,IF($C617&gt;='H-32A-WP06 - Debt Service'!I$25,'H-32A-WP06 - Debt Service'!I$28/12,0)),"-")</f>
        <v>0</v>
      </c>
      <c r="L617" s="359">
        <f>IFERROR(IF(-SUM(L$21:L616)+L$16&lt;0.000001,0,IF($C617&gt;='H-32A-WP06 - Debt Service'!J$25,'H-32A-WP06 - Debt Service'!J$28/12,0)),"-")</f>
        <v>0</v>
      </c>
      <c r="M617" s="359">
        <f>IFERROR(IF(-SUM(M$21:M616)+M$16&lt;0.000001,0,IF($C617&gt;='H-32A-WP06 - Debt Service'!K$25,'H-32A-WP06 - Debt Service'!K$28/12,0)),"-")</f>
        <v>0</v>
      </c>
      <c r="N617" s="359">
        <f>IFERROR(IF(-SUM(N$21:N616)+N$16&lt;0.000001,0,IF($C617&gt;='H-32A-WP06 - Debt Service'!L$25,'H-32A-WP06 - Debt Service'!L$28/12,0)),"-")</f>
        <v>0</v>
      </c>
      <c r="O617" s="359">
        <f>IFERROR(IF(-SUM(O$21:O616)+O$16&lt;0.000001,0,IF($C617&gt;='H-32A-WP06 - Debt Service'!M$25,'H-32A-WP06 - Debt Service'!M$28/12,0)),"-")</f>
        <v>0</v>
      </c>
      <c r="P617" s="359">
        <f>IFERROR(IF(-SUM(P$21:P616)+P$16&lt;0.000001,0,IF($C617&gt;='H-32A-WP06 - Debt Service'!N$25,'H-32A-WP06 - Debt Service'!N$28/12,0)),"-")</f>
        <v>0</v>
      </c>
      <c r="Q617" s="449"/>
      <c r="R617" s="351">
        <f t="shared" si="38"/>
        <v>2068</v>
      </c>
      <c r="S617" s="368">
        <f t="shared" si="40"/>
        <v>61607</v>
      </c>
      <c r="T617" s="368"/>
      <c r="U617" s="359">
        <f>IFERROR(IF(-SUM(U$33:U616)+U$16&lt;0.000001,0,IF($C617&gt;='H-32A-WP06 - Debt Service'!R$25,'H-32A-WP06 - Debt Service'!R$28/12,0)),"-")</f>
        <v>0</v>
      </c>
      <c r="V617" s="359">
        <f>IFERROR(IF(-SUM(V$21:V616)+V$16&lt;0.000001,0,IF($C617&gt;='H-32A-WP06 - Debt Service'!S$25,'H-32A-WP06 - Debt Service'!S$28/12,0)),"-")</f>
        <v>0</v>
      </c>
      <c r="W617" s="359">
        <f>IFERROR(IF(-SUM(W$21:W616)+W$16&lt;0.000001,0,IF($C617&gt;='H-32A-WP06 - Debt Service'!T$25,'H-32A-WP06 - Debt Service'!T$28/12,0)),"-")</f>
        <v>0</v>
      </c>
      <c r="X617" s="359">
        <f>IFERROR(IF(-SUM(X$21:X616)+X$16&lt;0.000001,0,IF($C617&gt;='H-32A-WP06 - Debt Service'!U$25,'H-32A-WP06 - Debt Service'!U$28/12,0)),"-")</f>
        <v>0</v>
      </c>
      <c r="Y617" s="359">
        <f>IFERROR(IF(-SUM(Y$21:Y616)+Y$16&lt;0.000001,0,IF($C617&gt;='H-32A-WP06 - Debt Service'!W$25,'H-32A-WP06 - Debt Service'!V$28/12,0)),"-")</f>
        <v>0</v>
      </c>
      <c r="Z617" s="359">
        <f>IFERROR(IF(-SUM(Z$21:Z616)+Z$16&lt;0.000001,0,IF($C617&gt;='H-32A-WP06 - Debt Service'!W$25,'H-32A-WP06 - Debt Service'!W$28/12,0)),"-")</f>
        <v>0</v>
      </c>
      <c r="AA617" s="359">
        <f>IFERROR(IF(-SUM(AA$21:AA616)+AA$16&lt;0.000001,0,IF($C617&gt;='H-32A-WP06 - Debt Service'!Y$25,'H-32A-WP06 - Debt Service'!X$28/12,0)),"-")</f>
        <v>0</v>
      </c>
      <c r="AB617" s="359">
        <f>IFERROR(IF(-SUM(AB$21:AB616)+AB$16&lt;0.000001,0,IF($C617&gt;='H-32A-WP06 - Debt Service'!Y$25,'H-32A-WP06 - Debt Service'!Y$28/12,0)),"-")</f>
        <v>0</v>
      </c>
      <c r="AC617" s="359">
        <f>IFERROR(IF(-SUM(AC$21:AC616)+AC$16&lt;0.000001,0,IF($C617&gt;='H-32A-WP06 - Debt Service'!Z$25,'H-32A-WP06 - Debt Service'!Z$28/12,0)),"-")</f>
        <v>0</v>
      </c>
      <c r="AD617" s="359">
        <f>IFERROR(IF(-SUM(AD$21:AD616)+AD$16&lt;0.000001,0,IF($C617&gt;='H-32A-WP06 - Debt Service'!AB$25,'H-32A-WP06 - Debt Service'!AA$28/12,0)),"-")</f>
        <v>0</v>
      </c>
      <c r="AE617" s="359">
        <f>IFERROR(IF(-SUM(AE$21:AE616)+AE$16&lt;0.000001,0,IF($C617&gt;='H-32A-WP06 - Debt Service'!AC$25,'H-32A-WP06 - Debt Service'!AB$28/12,0)),"-")</f>
        <v>0</v>
      </c>
      <c r="AF617" s="359">
        <f>IFERROR(IF(-SUM(AF$21:AF616)+AF$16&lt;0.000001,0,IF($C617&gt;='H-32A-WP06 - Debt Service'!AD$25,'H-32A-WP06 - Debt Service'!AC$28/12,0)),"-")</f>
        <v>0</v>
      </c>
    </row>
    <row r="618" spans="2:32">
      <c r="B618" s="351">
        <f t="shared" si="37"/>
        <v>2068</v>
      </c>
      <c r="C618" s="368">
        <f t="shared" si="39"/>
        <v>61637</v>
      </c>
      <c r="D618" s="368"/>
      <c r="E618" s="359">
        <f>IFERROR(IF(-SUM(E$33:E617)+E$16&lt;0.000001,0,IF($C618&gt;='H-32A-WP06 - Debt Service'!C$25,'H-32A-WP06 - Debt Service'!C$28/12,0)),"-")</f>
        <v>0</v>
      </c>
      <c r="F618" s="359">
        <f>IFERROR(IF(-SUM(F$33:F617)+F$16&lt;0.000001,0,IF($C618&gt;='H-32A-WP06 - Debt Service'!D$25,'H-32A-WP06 - Debt Service'!D$28/12,0)),"-")</f>
        <v>0</v>
      </c>
      <c r="G618" s="359">
        <f>IFERROR(IF(-SUM(G$33:G617)+G$16&lt;0.000001,0,IF($C618&gt;='H-32A-WP06 - Debt Service'!E$25,'H-32A-WP06 - Debt Service'!E$28/12,0)),"-")</f>
        <v>0</v>
      </c>
      <c r="H618" s="359">
        <f>IFERROR(IF(-SUM(H$21:H617)+H$16&lt;0.000001,0,IF($C618&gt;='H-32A-WP06 - Debt Service'!F$25,'H-32A-WP06 - Debt Service'!F$28/12,0)),"-")</f>
        <v>0</v>
      </c>
      <c r="I618" s="359">
        <f>IFERROR(IF(-SUM(I$21:I617)+I$16&lt;0.000001,0,IF($C618&gt;='H-32A-WP06 - Debt Service'!G$25,'H-32A-WP06 - Debt Service'!G$28/12,0)),"-")</f>
        <v>0</v>
      </c>
      <c r="J618" s="359">
        <f>IFERROR(IF(-SUM(J$21:J617)+J$16&lt;0.000001,0,IF($C618&gt;='H-32A-WP06 - Debt Service'!H$25,'H-32A-WP06 - Debt Service'!H$28/12,0)),"-")</f>
        <v>0</v>
      </c>
      <c r="K618" s="359">
        <f>IFERROR(IF(-SUM(K$21:K617)+K$16&lt;0.000001,0,IF($C618&gt;='H-32A-WP06 - Debt Service'!I$25,'H-32A-WP06 - Debt Service'!I$28/12,0)),"-")</f>
        <v>0</v>
      </c>
      <c r="L618" s="359">
        <f>IFERROR(IF(-SUM(L$21:L617)+L$16&lt;0.000001,0,IF($C618&gt;='H-32A-WP06 - Debt Service'!J$25,'H-32A-WP06 - Debt Service'!J$28/12,0)),"-")</f>
        <v>0</v>
      </c>
      <c r="M618" s="359">
        <f>IFERROR(IF(-SUM(M$21:M617)+M$16&lt;0.000001,0,IF($C618&gt;='H-32A-WP06 - Debt Service'!K$25,'H-32A-WP06 - Debt Service'!K$28/12,0)),"-")</f>
        <v>0</v>
      </c>
      <c r="N618" s="359">
        <f>IFERROR(IF(-SUM(N$21:N617)+N$16&lt;0.000001,0,IF($C618&gt;='H-32A-WP06 - Debt Service'!L$25,'H-32A-WP06 - Debt Service'!L$28/12,0)),"-")</f>
        <v>0</v>
      </c>
      <c r="O618" s="359">
        <f>IFERROR(IF(-SUM(O$21:O617)+O$16&lt;0.000001,0,IF($C618&gt;='H-32A-WP06 - Debt Service'!M$25,'H-32A-WP06 - Debt Service'!M$28/12,0)),"-")</f>
        <v>0</v>
      </c>
      <c r="P618" s="359">
        <f>IFERROR(IF(-SUM(P$21:P617)+P$16&lt;0.000001,0,IF($C618&gt;='H-32A-WP06 - Debt Service'!N$25,'H-32A-WP06 - Debt Service'!N$28/12,0)),"-")</f>
        <v>0</v>
      </c>
      <c r="Q618" s="449"/>
      <c r="R618" s="351">
        <f t="shared" si="38"/>
        <v>2068</v>
      </c>
      <c r="S618" s="368">
        <f t="shared" si="40"/>
        <v>61637</v>
      </c>
      <c r="T618" s="368"/>
      <c r="U618" s="359">
        <f>IFERROR(IF(-SUM(U$33:U617)+U$16&lt;0.000001,0,IF($C618&gt;='H-32A-WP06 - Debt Service'!R$25,'H-32A-WP06 - Debt Service'!R$28/12,0)),"-")</f>
        <v>0</v>
      </c>
      <c r="V618" s="359">
        <f>IFERROR(IF(-SUM(V$21:V617)+V$16&lt;0.000001,0,IF($C618&gt;='H-32A-WP06 - Debt Service'!S$25,'H-32A-WP06 - Debt Service'!S$28/12,0)),"-")</f>
        <v>0</v>
      </c>
      <c r="W618" s="359">
        <f>IFERROR(IF(-SUM(W$21:W617)+W$16&lt;0.000001,0,IF($C618&gt;='H-32A-WP06 - Debt Service'!T$25,'H-32A-WP06 - Debt Service'!T$28/12,0)),"-")</f>
        <v>0</v>
      </c>
      <c r="X618" s="359">
        <f>IFERROR(IF(-SUM(X$21:X617)+X$16&lt;0.000001,0,IF($C618&gt;='H-32A-WP06 - Debt Service'!U$25,'H-32A-WP06 - Debt Service'!U$28/12,0)),"-")</f>
        <v>0</v>
      </c>
      <c r="Y618" s="359">
        <f>IFERROR(IF(-SUM(Y$21:Y617)+Y$16&lt;0.000001,0,IF($C618&gt;='H-32A-WP06 - Debt Service'!W$25,'H-32A-WP06 - Debt Service'!V$28/12,0)),"-")</f>
        <v>0</v>
      </c>
      <c r="Z618" s="359">
        <f>IFERROR(IF(-SUM(Z$21:Z617)+Z$16&lt;0.000001,0,IF($C618&gt;='H-32A-WP06 - Debt Service'!W$25,'H-32A-WP06 - Debt Service'!W$28/12,0)),"-")</f>
        <v>0</v>
      </c>
      <c r="AA618" s="359">
        <f>IFERROR(IF(-SUM(AA$21:AA617)+AA$16&lt;0.000001,0,IF($C618&gt;='H-32A-WP06 - Debt Service'!Y$25,'H-32A-WP06 - Debt Service'!X$28/12,0)),"-")</f>
        <v>0</v>
      </c>
      <c r="AB618" s="359">
        <f>IFERROR(IF(-SUM(AB$21:AB617)+AB$16&lt;0.000001,0,IF($C618&gt;='H-32A-WP06 - Debt Service'!Y$25,'H-32A-WP06 - Debt Service'!Y$28/12,0)),"-")</f>
        <v>0</v>
      </c>
      <c r="AC618" s="359">
        <f>IFERROR(IF(-SUM(AC$21:AC617)+AC$16&lt;0.000001,0,IF($C618&gt;='H-32A-WP06 - Debt Service'!Z$25,'H-32A-WP06 - Debt Service'!Z$28/12,0)),"-")</f>
        <v>0</v>
      </c>
      <c r="AD618" s="359">
        <f>IFERROR(IF(-SUM(AD$21:AD617)+AD$16&lt;0.000001,0,IF($C618&gt;='H-32A-WP06 - Debt Service'!AB$25,'H-32A-WP06 - Debt Service'!AA$28/12,0)),"-")</f>
        <v>0</v>
      </c>
      <c r="AE618" s="359">
        <f>IFERROR(IF(-SUM(AE$21:AE617)+AE$16&lt;0.000001,0,IF($C618&gt;='H-32A-WP06 - Debt Service'!AC$25,'H-32A-WP06 - Debt Service'!AB$28/12,0)),"-")</f>
        <v>0</v>
      </c>
      <c r="AF618" s="359">
        <f>IFERROR(IF(-SUM(AF$21:AF617)+AF$16&lt;0.000001,0,IF($C618&gt;='H-32A-WP06 - Debt Service'!AD$25,'H-32A-WP06 - Debt Service'!AC$28/12,0)),"-")</f>
        <v>0</v>
      </c>
    </row>
    <row r="619" spans="2:32">
      <c r="B619" s="351">
        <f t="shared" si="37"/>
        <v>2068</v>
      </c>
      <c r="C619" s="368">
        <f t="shared" si="39"/>
        <v>61668</v>
      </c>
      <c r="D619" s="368"/>
      <c r="E619" s="359">
        <f>IFERROR(IF(-SUM(E$33:E618)+E$16&lt;0.000001,0,IF($C619&gt;='H-32A-WP06 - Debt Service'!C$25,'H-32A-WP06 - Debt Service'!C$28/12,0)),"-")</f>
        <v>0</v>
      </c>
      <c r="F619" s="359">
        <f>IFERROR(IF(-SUM(F$33:F618)+F$16&lt;0.000001,0,IF($C619&gt;='H-32A-WP06 - Debt Service'!D$25,'H-32A-WP06 - Debt Service'!D$28/12,0)),"-")</f>
        <v>0</v>
      </c>
      <c r="G619" s="359">
        <f>IFERROR(IF(-SUM(G$33:G618)+G$16&lt;0.000001,0,IF($C619&gt;='H-32A-WP06 - Debt Service'!E$25,'H-32A-WP06 - Debt Service'!E$28/12,0)),"-")</f>
        <v>0</v>
      </c>
      <c r="H619" s="359">
        <f>IFERROR(IF(-SUM(H$21:H618)+H$16&lt;0.000001,0,IF($C619&gt;='H-32A-WP06 - Debt Service'!F$25,'H-32A-WP06 - Debt Service'!F$28/12,0)),"-")</f>
        <v>0</v>
      </c>
      <c r="I619" s="359">
        <f>IFERROR(IF(-SUM(I$21:I618)+I$16&lt;0.000001,0,IF($C619&gt;='H-32A-WP06 - Debt Service'!G$25,'H-32A-WP06 - Debt Service'!G$28/12,0)),"-")</f>
        <v>0</v>
      </c>
      <c r="J619" s="359">
        <f>IFERROR(IF(-SUM(J$21:J618)+J$16&lt;0.000001,0,IF($C619&gt;='H-32A-WP06 - Debt Service'!H$25,'H-32A-WP06 - Debt Service'!H$28/12,0)),"-")</f>
        <v>0</v>
      </c>
      <c r="K619" s="359">
        <f>IFERROR(IF(-SUM(K$21:K618)+K$16&lt;0.000001,0,IF($C619&gt;='H-32A-WP06 - Debt Service'!I$25,'H-32A-WP06 - Debt Service'!I$28/12,0)),"-")</f>
        <v>0</v>
      </c>
      <c r="L619" s="359">
        <f>IFERROR(IF(-SUM(L$21:L618)+L$16&lt;0.000001,0,IF($C619&gt;='H-32A-WP06 - Debt Service'!J$25,'H-32A-WP06 - Debt Service'!J$28/12,0)),"-")</f>
        <v>0</v>
      </c>
      <c r="M619" s="359">
        <f>IFERROR(IF(-SUM(M$21:M618)+M$16&lt;0.000001,0,IF($C619&gt;='H-32A-WP06 - Debt Service'!K$25,'H-32A-WP06 - Debt Service'!K$28/12,0)),"-")</f>
        <v>0</v>
      </c>
      <c r="N619" s="359">
        <f>IFERROR(IF(-SUM(N$21:N618)+N$16&lt;0.000001,0,IF($C619&gt;='H-32A-WP06 - Debt Service'!L$25,'H-32A-WP06 - Debt Service'!L$28/12,0)),"-")</f>
        <v>0</v>
      </c>
      <c r="O619" s="359">
        <f>IFERROR(IF(-SUM(O$21:O618)+O$16&lt;0.000001,0,IF($C619&gt;='H-32A-WP06 - Debt Service'!M$25,'H-32A-WP06 - Debt Service'!M$28/12,0)),"-")</f>
        <v>0</v>
      </c>
      <c r="P619" s="359">
        <f>IFERROR(IF(-SUM(P$21:P618)+P$16&lt;0.000001,0,IF($C619&gt;='H-32A-WP06 - Debt Service'!N$25,'H-32A-WP06 - Debt Service'!N$28/12,0)),"-")</f>
        <v>0</v>
      </c>
      <c r="Q619" s="449"/>
      <c r="R619" s="351">
        <f t="shared" si="38"/>
        <v>2068</v>
      </c>
      <c r="S619" s="368">
        <f t="shared" si="40"/>
        <v>61668</v>
      </c>
      <c r="T619" s="368"/>
      <c r="U619" s="359">
        <f>IFERROR(IF(-SUM(U$33:U618)+U$16&lt;0.000001,0,IF($C619&gt;='H-32A-WP06 - Debt Service'!R$25,'H-32A-WP06 - Debt Service'!R$28/12,0)),"-")</f>
        <v>0</v>
      </c>
      <c r="V619" s="359">
        <f>IFERROR(IF(-SUM(V$21:V618)+V$16&lt;0.000001,0,IF($C619&gt;='H-32A-WP06 - Debt Service'!S$25,'H-32A-WP06 - Debt Service'!S$28/12,0)),"-")</f>
        <v>0</v>
      </c>
      <c r="W619" s="359">
        <f>IFERROR(IF(-SUM(W$21:W618)+W$16&lt;0.000001,0,IF($C619&gt;='H-32A-WP06 - Debt Service'!T$25,'H-32A-WP06 - Debt Service'!T$28/12,0)),"-")</f>
        <v>0</v>
      </c>
      <c r="X619" s="359">
        <f>IFERROR(IF(-SUM(X$21:X618)+X$16&lt;0.000001,0,IF($C619&gt;='H-32A-WP06 - Debt Service'!U$25,'H-32A-WP06 - Debt Service'!U$28/12,0)),"-")</f>
        <v>0</v>
      </c>
      <c r="Y619" s="359">
        <f>IFERROR(IF(-SUM(Y$21:Y618)+Y$16&lt;0.000001,0,IF($C619&gt;='H-32A-WP06 - Debt Service'!W$25,'H-32A-WP06 - Debt Service'!V$28/12,0)),"-")</f>
        <v>0</v>
      </c>
      <c r="Z619" s="359">
        <f>IFERROR(IF(-SUM(Z$21:Z618)+Z$16&lt;0.000001,0,IF($C619&gt;='H-32A-WP06 - Debt Service'!W$25,'H-32A-WP06 - Debt Service'!W$28/12,0)),"-")</f>
        <v>0</v>
      </c>
      <c r="AA619" s="359">
        <f>IFERROR(IF(-SUM(AA$21:AA618)+AA$16&lt;0.000001,0,IF($C619&gt;='H-32A-WP06 - Debt Service'!Y$25,'H-32A-WP06 - Debt Service'!X$28/12,0)),"-")</f>
        <v>0</v>
      </c>
      <c r="AB619" s="359">
        <f>IFERROR(IF(-SUM(AB$21:AB618)+AB$16&lt;0.000001,0,IF($C619&gt;='H-32A-WP06 - Debt Service'!Y$25,'H-32A-WP06 - Debt Service'!Y$28/12,0)),"-")</f>
        <v>0</v>
      </c>
      <c r="AC619" s="359">
        <f>IFERROR(IF(-SUM(AC$21:AC618)+AC$16&lt;0.000001,0,IF($C619&gt;='H-32A-WP06 - Debt Service'!Z$25,'H-32A-WP06 - Debt Service'!Z$28/12,0)),"-")</f>
        <v>0</v>
      </c>
      <c r="AD619" s="359">
        <f>IFERROR(IF(-SUM(AD$21:AD618)+AD$16&lt;0.000001,0,IF($C619&gt;='H-32A-WP06 - Debt Service'!AB$25,'H-32A-WP06 - Debt Service'!AA$28/12,0)),"-")</f>
        <v>0</v>
      </c>
      <c r="AE619" s="359">
        <f>IFERROR(IF(-SUM(AE$21:AE618)+AE$16&lt;0.000001,0,IF($C619&gt;='H-32A-WP06 - Debt Service'!AC$25,'H-32A-WP06 - Debt Service'!AB$28/12,0)),"-")</f>
        <v>0</v>
      </c>
      <c r="AF619" s="359">
        <f>IFERROR(IF(-SUM(AF$21:AF618)+AF$16&lt;0.000001,0,IF($C619&gt;='H-32A-WP06 - Debt Service'!AD$25,'H-32A-WP06 - Debt Service'!AC$28/12,0)),"-")</f>
        <v>0</v>
      </c>
    </row>
    <row r="620" spans="2:32">
      <c r="B620" s="351">
        <f t="shared" si="37"/>
        <v>2068</v>
      </c>
      <c r="C620" s="368">
        <f t="shared" si="39"/>
        <v>61698</v>
      </c>
      <c r="D620" s="368"/>
      <c r="E620" s="359">
        <f>IFERROR(IF(-SUM(E$33:E619)+E$16&lt;0.000001,0,IF($C620&gt;='H-32A-WP06 - Debt Service'!C$25,'H-32A-WP06 - Debt Service'!C$28/12,0)),"-")</f>
        <v>0</v>
      </c>
      <c r="F620" s="359">
        <f>IFERROR(IF(-SUM(F$33:F619)+F$16&lt;0.000001,0,IF($C620&gt;='H-32A-WP06 - Debt Service'!D$25,'H-32A-WP06 - Debt Service'!D$28/12,0)),"-")</f>
        <v>0</v>
      </c>
      <c r="G620" s="359">
        <f>IFERROR(IF(-SUM(G$33:G619)+G$16&lt;0.000001,0,IF($C620&gt;='H-32A-WP06 - Debt Service'!E$25,'H-32A-WP06 - Debt Service'!E$28/12,0)),"-")</f>
        <v>0</v>
      </c>
      <c r="H620" s="359">
        <f>IFERROR(IF(-SUM(H$21:H619)+H$16&lt;0.000001,0,IF($C620&gt;='H-32A-WP06 - Debt Service'!F$25,'H-32A-WP06 - Debt Service'!F$28/12,0)),"-")</f>
        <v>0</v>
      </c>
      <c r="I620" s="359">
        <f>IFERROR(IF(-SUM(I$21:I619)+I$16&lt;0.000001,0,IF($C620&gt;='H-32A-WP06 - Debt Service'!G$25,'H-32A-WP06 - Debt Service'!G$28/12,0)),"-")</f>
        <v>0</v>
      </c>
      <c r="J620" s="359">
        <f>IFERROR(IF(-SUM(J$21:J619)+J$16&lt;0.000001,0,IF($C620&gt;='H-32A-WP06 - Debt Service'!H$25,'H-32A-WP06 - Debt Service'!H$28/12,0)),"-")</f>
        <v>0</v>
      </c>
      <c r="K620" s="359">
        <f>IFERROR(IF(-SUM(K$21:K619)+K$16&lt;0.000001,0,IF($C620&gt;='H-32A-WP06 - Debt Service'!I$25,'H-32A-WP06 - Debt Service'!I$28/12,0)),"-")</f>
        <v>0</v>
      </c>
      <c r="L620" s="359">
        <f>IFERROR(IF(-SUM(L$21:L619)+L$16&lt;0.000001,0,IF($C620&gt;='H-32A-WP06 - Debt Service'!J$25,'H-32A-WP06 - Debt Service'!J$28/12,0)),"-")</f>
        <v>0</v>
      </c>
      <c r="M620" s="359">
        <f>IFERROR(IF(-SUM(M$21:M619)+M$16&lt;0.000001,0,IF($C620&gt;='H-32A-WP06 - Debt Service'!K$25,'H-32A-WP06 - Debt Service'!K$28/12,0)),"-")</f>
        <v>0</v>
      </c>
      <c r="N620" s="359">
        <f>IFERROR(IF(-SUM(N$21:N619)+N$16&lt;0.000001,0,IF($C620&gt;='H-32A-WP06 - Debt Service'!L$25,'H-32A-WP06 - Debt Service'!L$28/12,0)),"-")</f>
        <v>0</v>
      </c>
      <c r="O620" s="359">
        <f>IFERROR(IF(-SUM(O$21:O619)+O$16&lt;0.000001,0,IF($C620&gt;='H-32A-WP06 - Debt Service'!M$25,'H-32A-WP06 - Debt Service'!M$28/12,0)),"-")</f>
        <v>0</v>
      </c>
      <c r="P620" s="359">
        <f>IFERROR(IF(-SUM(P$21:P619)+P$16&lt;0.000001,0,IF($C620&gt;='H-32A-WP06 - Debt Service'!N$25,'H-32A-WP06 - Debt Service'!N$28/12,0)),"-")</f>
        <v>0</v>
      </c>
      <c r="Q620" s="449"/>
      <c r="R620" s="351">
        <f t="shared" si="38"/>
        <v>2068</v>
      </c>
      <c r="S620" s="368">
        <f t="shared" si="40"/>
        <v>61698</v>
      </c>
      <c r="T620" s="368"/>
      <c r="U620" s="359">
        <f>IFERROR(IF(-SUM(U$33:U619)+U$16&lt;0.000001,0,IF($C620&gt;='H-32A-WP06 - Debt Service'!R$25,'H-32A-WP06 - Debt Service'!R$28/12,0)),"-")</f>
        <v>0</v>
      </c>
      <c r="V620" s="359">
        <f>IFERROR(IF(-SUM(V$21:V619)+V$16&lt;0.000001,0,IF($C620&gt;='H-32A-WP06 - Debt Service'!S$25,'H-32A-WP06 - Debt Service'!S$28/12,0)),"-")</f>
        <v>0</v>
      </c>
      <c r="W620" s="359">
        <f>IFERROR(IF(-SUM(W$21:W619)+W$16&lt;0.000001,0,IF($C620&gt;='H-32A-WP06 - Debt Service'!T$25,'H-32A-WP06 - Debt Service'!T$28/12,0)),"-")</f>
        <v>0</v>
      </c>
      <c r="X620" s="359">
        <f>IFERROR(IF(-SUM(X$21:X619)+X$16&lt;0.000001,0,IF($C620&gt;='H-32A-WP06 - Debt Service'!U$25,'H-32A-WP06 - Debt Service'!U$28/12,0)),"-")</f>
        <v>0</v>
      </c>
      <c r="Y620" s="359">
        <f>IFERROR(IF(-SUM(Y$21:Y619)+Y$16&lt;0.000001,0,IF($C620&gt;='H-32A-WP06 - Debt Service'!W$25,'H-32A-WP06 - Debt Service'!V$28/12,0)),"-")</f>
        <v>0</v>
      </c>
      <c r="Z620" s="359">
        <f>IFERROR(IF(-SUM(Z$21:Z619)+Z$16&lt;0.000001,0,IF($C620&gt;='H-32A-WP06 - Debt Service'!W$25,'H-32A-WP06 - Debt Service'!W$28/12,0)),"-")</f>
        <v>0</v>
      </c>
      <c r="AA620" s="359">
        <f>IFERROR(IF(-SUM(AA$21:AA619)+AA$16&lt;0.000001,0,IF($C620&gt;='H-32A-WP06 - Debt Service'!Y$25,'H-32A-WP06 - Debt Service'!X$28/12,0)),"-")</f>
        <v>0</v>
      </c>
      <c r="AB620" s="359">
        <f>IFERROR(IF(-SUM(AB$21:AB619)+AB$16&lt;0.000001,0,IF($C620&gt;='H-32A-WP06 - Debt Service'!Y$25,'H-32A-WP06 - Debt Service'!Y$28/12,0)),"-")</f>
        <v>0</v>
      </c>
      <c r="AC620" s="359">
        <f>IFERROR(IF(-SUM(AC$21:AC619)+AC$16&lt;0.000001,0,IF($C620&gt;='H-32A-WP06 - Debt Service'!Z$25,'H-32A-WP06 - Debt Service'!Z$28/12,0)),"-")</f>
        <v>0</v>
      </c>
      <c r="AD620" s="359">
        <f>IFERROR(IF(-SUM(AD$21:AD619)+AD$16&lt;0.000001,0,IF($C620&gt;='H-32A-WP06 - Debt Service'!AB$25,'H-32A-WP06 - Debt Service'!AA$28/12,0)),"-")</f>
        <v>0</v>
      </c>
      <c r="AE620" s="359">
        <f>IFERROR(IF(-SUM(AE$21:AE619)+AE$16&lt;0.000001,0,IF($C620&gt;='H-32A-WP06 - Debt Service'!AC$25,'H-32A-WP06 - Debt Service'!AB$28/12,0)),"-")</f>
        <v>0</v>
      </c>
      <c r="AF620" s="359">
        <f>IFERROR(IF(-SUM(AF$21:AF619)+AF$16&lt;0.000001,0,IF($C620&gt;='H-32A-WP06 - Debt Service'!AD$25,'H-32A-WP06 - Debt Service'!AC$28/12,0)),"-")</f>
        <v>0</v>
      </c>
    </row>
    <row r="621" spans="2:32">
      <c r="B621" s="351">
        <f t="shared" si="37"/>
        <v>2069</v>
      </c>
      <c r="C621" s="368">
        <f t="shared" si="39"/>
        <v>61729</v>
      </c>
      <c r="D621" s="368"/>
      <c r="E621" s="359">
        <f>IFERROR(IF(-SUM(E$33:E620)+E$16&lt;0.000001,0,IF($C621&gt;='H-32A-WP06 - Debt Service'!C$25,'H-32A-WP06 - Debt Service'!C$28/12,0)),"-")</f>
        <v>0</v>
      </c>
      <c r="F621" s="359">
        <f>IFERROR(IF(-SUM(F$33:F620)+F$16&lt;0.000001,0,IF($C621&gt;='H-32A-WP06 - Debt Service'!D$25,'H-32A-WP06 - Debt Service'!D$28/12,0)),"-")</f>
        <v>0</v>
      </c>
      <c r="G621" s="359">
        <f>IFERROR(IF(-SUM(G$33:G620)+G$16&lt;0.000001,0,IF($C621&gt;='H-32A-WP06 - Debt Service'!E$25,'H-32A-WP06 - Debt Service'!E$28/12,0)),"-")</f>
        <v>0</v>
      </c>
      <c r="H621" s="359">
        <f>IFERROR(IF(-SUM(H$21:H620)+H$16&lt;0.000001,0,IF($C621&gt;='H-32A-WP06 - Debt Service'!F$25,'H-32A-WP06 - Debt Service'!F$28/12,0)),"-")</f>
        <v>0</v>
      </c>
      <c r="I621" s="359">
        <f>IFERROR(IF(-SUM(I$21:I620)+I$16&lt;0.000001,0,IF($C621&gt;='H-32A-WP06 - Debt Service'!G$25,'H-32A-WP06 - Debt Service'!G$28/12,0)),"-")</f>
        <v>0</v>
      </c>
      <c r="J621" s="359">
        <f>IFERROR(IF(-SUM(J$21:J620)+J$16&lt;0.000001,0,IF($C621&gt;='H-32A-WP06 - Debt Service'!H$25,'H-32A-WP06 - Debt Service'!H$28/12,0)),"-")</f>
        <v>0</v>
      </c>
      <c r="K621" s="359">
        <f>IFERROR(IF(-SUM(K$21:K620)+K$16&lt;0.000001,0,IF($C621&gt;='H-32A-WP06 - Debt Service'!I$25,'H-32A-WP06 - Debt Service'!I$28/12,0)),"-")</f>
        <v>0</v>
      </c>
      <c r="L621" s="359">
        <f>IFERROR(IF(-SUM(L$21:L620)+L$16&lt;0.000001,0,IF($C621&gt;='H-32A-WP06 - Debt Service'!J$25,'H-32A-WP06 - Debt Service'!J$28/12,0)),"-")</f>
        <v>0</v>
      </c>
      <c r="M621" s="359">
        <f>IFERROR(IF(-SUM(M$21:M620)+M$16&lt;0.000001,0,IF($C621&gt;='H-32A-WP06 - Debt Service'!K$25,'H-32A-WP06 - Debt Service'!K$28/12,0)),"-")</f>
        <v>0</v>
      </c>
      <c r="N621" s="359">
        <f>IFERROR(IF(-SUM(N$21:N620)+N$16&lt;0.000001,0,IF($C621&gt;='H-32A-WP06 - Debt Service'!L$25,'H-32A-WP06 - Debt Service'!L$28/12,0)),"-")</f>
        <v>0</v>
      </c>
      <c r="O621" s="359">
        <f>IFERROR(IF(-SUM(O$21:O620)+O$16&lt;0.000001,0,IF($C621&gt;='H-32A-WP06 - Debt Service'!M$25,'H-32A-WP06 - Debt Service'!M$28/12,0)),"-")</f>
        <v>0</v>
      </c>
      <c r="P621" s="359">
        <f>IFERROR(IF(-SUM(P$21:P620)+P$16&lt;0.000001,0,IF($C621&gt;='H-32A-WP06 - Debt Service'!N$25,'H-32A-WP06 - Debt Service'!N$28/12,0)),"-")</f>
        <v>0</v>
      </c>
      <c r="Q621" s="449"/>
      <c r="R621" s="351">
        <f t="shared" si="38"/>
        <v>2069</v>
      </c>
      <c r="S621" s="368">
        <f t="shared" si="40"/>
        <v>61729</v>
      </c>
      <c r="T621" s="368"/>
      <c r="U621" s="359">
        <f>IFERROR(IF(-SUM(U$33:U620)+U$16&lt;0.000001,0,IF($C621&gt;='H-32A-WP06 - Debt Service'!R$25,'H-32A-WP06 - Debt Service'!R$28/12,0)),"-")</f>
        <v>0</v>
      </c>
      <c r="V621" s="359">
        <f>IFERROR(IF(-SUM(V$21:V620)+V$16&lt;0.000001,0,IF($C621&gt;='H-32A-WP06 - Debt Service'!S$25,'H-32A-WP06 - Debt Service'!S$28/12,0)),"-")</f>
        <v>0</v>
      </c>
      <c r="W621" s="359">
        <f>IFERROR(IF(-SUM(W$21:W620)+W$16&lt;0.000001,0,IF($C621&gt;='H-32A-WP06 - Debt Service'!T$25,'H-32A-WP06 - Debt Service'!T$28/12,0)),"-")</f>
        <v>0</v>
      </c>
      <c r="X621" s="359">
        <f>IFERROR(IF(-SUM(X$21:X620)+X$16&lt;0.000001,0,IF($C621&gt;='H-32A-WP06 - Debt Service'!U$25,'H-32A-WP06 - Debt Service'!U$28/12,0)),"-")</f>
        <v>0</v>
      </c>
      <c r="Y621" s="359">
        <f>IFERROR(IF(-SUM(Y$21:Y620)+Y$16&lt;0.000001,0,IF($C621&gt;='H-32A-WP06 - Debt Service'!W$25,'H-32A-WP06 - Debt Service'!V$28/12,0)),"-")</f>
        <v>0</v>
      </c>
      <c r="Z621" s="359">
        <f>IFERROR(IF(-SUM(Z$21:Z620)+Z$16&lt;0.000001,0,IF($C621&gt;='H-32A-WP06 - Debt Service'!W$25,'H-32A-WP06 - Debt Service'!W$28/12,0)),"-")</f>
        <v>0</v>
      </c>
      <c r="AA621" s="359">
        <f>IFERROR(IF(-SUM(AA$21:AA620)+AA$16&lt;0.000001,0,IF($C621&gt;='H-32A-WP06 - Debt Service'!Y$25,'H-32A-WP06 - Debt Service'!X$28/12,0)),"-")</f>
        <v>0</v>
      </c>
      <c r="AB621" s="359">
        <f>IFERROR(IF(-SUM(AB$21:AB620)+AB$16&lt;0.000001,0,IF($C621&gt;='H-32A-WP06 - Debt Service'!Y$25,'H-32A-WP06 - Debt Service'!Y$28/12,0)),"-")</f>
        <v>0</v>
      </c>
      <c r="AC621" s="359">
        <f>IFERROR(IF(-SUM(AC$21:AC620)+AC$16&lt;0.000001,0,IF($C621&gt;='H-32A-WP06 - Debt Service'!Z$25,'H-32A-WP06 - Debt Service'!Z$28/12,0)),"-")</f>
        <v>0</v>
      </c>
      <c r="AD621" s="359">
        <f>IFERROR(IF(-SUM(AD$21:AD620)+AD$16&lt;0.000001,0,IF($C621&gt;='H-32A-WP06 - Debt Service'!AB$25,'H-32A-WP06 - Debt Service'!AA$28/12,0)),"-")</f>
        <v>0</v>
      </c>
      <c r="AE621" s="359">
        <f>IFERROR(IF(-SUM(AE$21:AE620)+AE$16&lt;0.000001,0,IF($C621&gt;='H-32A-WP06 - Debt Service'!AC$25,'H-32A-WP06 - Debt Service'!AB$28/12,0)),"-")</f>
        <v>0</v>
      </c>
      <c r="AF621" s="359">
        <f>IFERROR(IF(-SUM(AF$21:AF620)+AF$16&lt;0.000001,0,IF($C621&gt;='H-32A-WP06 - Debt Service'!AD$25,'H-32A-WP06 - Debt Service'!AC$28/12,0)),"-")</f>
        <v>0</v>
      </c>
    </row>
    <row r="622" spans="2:32">
      <c r="B622" s="351">
        <f t="shared" si="37"/>
        <v>2069</v>
      </c>
      <c r="C622" s="368">
        <f t="shared" si="39"/>
        <v>61760</v>
      </c>
      <c r="D622" s="368"/>
      <c r="E622" s="359">
        <f>IFERROR(IF(-SUM(E$33:E621)+E$16&lt;0.000001,0,IF($C622&gt;='H-32A-WP06 - Debt Service'!C$25,'H-32A-WP06 - Debt Service'!C$28/12,0)),"-")</f>
        <v>0</v>
      </c>
      <c r="F622" s="359">
        <f>IFERROR(IF(-SUM(F$33:F621)+F$16&lt;0.000001,0,IF($C622&gt;='H-32A-WP06 - Debt Service'!D$25,'H-32A-WP06 - Debt Service'!D$28/12,0)),"-")</f>
        <v>0</v>
      </c>
      <c r="G622" s="359">
        <f>IFERROR(IF(-SUM(G$33:G621)+G$16&lt;0.000001,0,IF($C622&gt;='H-32A-WP06 - Debt Service'!E$25,'H-32A-WP06 - Debt Service'!E$28/12,0)),"-")</f>
        <v>0</v>
      </c>
      <c r="H622" s="359">
        <f>IFERROR(IF(-SUM(H$21:H621)+H$16&lt;0.000001,0,IF($C622&gt;='H-32A-WP06 - Debt Service'!F$25,'H-32A-WP06 - Debt Service'!F$28/12,0)),"-")</f>
        <v>0</v>
      </c>
      <c r="I622" s="359">
        <f>IFERROR(IF(-SUM(I$21:I621)+I$16&lt;0.000001,0,IF($C622&gt;='H-32A-WP06 - Debt Service'!G$25,'H-32A-WP06 - Debt Service'!G$28/12,0)),"-")</f>
        <v>0</v>
      </c>
      <c r="J622" s="359">
        <f>IFERROR(IF(-SUM(J$21:J621)+J$16&lt;0.000001,0,IF($C622&gt;='H-32A-WP06 - Debt Service'!H$25,'H-32A-WP06 - Debt Service'!H$28/12,0)),"-")</f>
        <v>0</v>
      </c>
      <c r="K622" s="359">
        <f>IFERROR(IF(-SUM(K$21:K621)+K$16&lt;0.000001,0,IF($C622&gt;='H-32A-WP06 - Debt Service'!I$25,'H-32A-WP06 - Debt Service'!I$28/12,0)),"-")</f>
        <v>0</v>
      </c>
      <c r="L622" s="359">
        <f>IFERROR(IF(-SUM(L$21:L621)+L$16&lt;0.000001,0,IF($C622&gt;='H-32A-WP06 - Debt Service'!J$25,'H-32A-WP06 - Debt Service'!J$28/12,0)),"-")</f>
        <v>0</v>
      </c>
      <c r="M622" s="359">
        <f>IFERROR(IF(-SUM(M$21:M621)+M$16&lt;0.000001,0,IF($C622&gt;='H-32A-WP06 - Debt Service'!K$25,'H-32A-WP06 - Debt Service'!K$28/12,0)),"-")</f>
        <v>0</v>
      </c>
      <c r="N622" s="359">
        <f>IFERROR(IF(-SUM(N$21:N621)+N$16&lt;0.000001,0,IF($C622&gt;='H-32A-WP06 - Debt Service'!L$25,'H-32A-WP06 - Debt Service'!L$28/12,0)),"-")</f>
        <v>0</v>
      </c>
      <c r="O622" s="359">
        <f>IFERROR(IF(-SUM(O$21:O621)+O$16&lt;0.000001,0,IF($C622&gt;='H-32A-WP06 - Debt Service'!M$25,'H-32A-WP06 - Debt Service'!M$28/12,0)),"-")</f>
        <v>0</v>
      </c>
      <c r="P622" s="359">
        <f>IFERROR(IF(-SUM(P$21:P621)+P$16&lt;0.000001,0,IF($C622&gt;='H-32A-WP06 - Debt Service'!N$25,'H-32A-WP06 - Debt Service'!N$28/12,0)),"-")</f>
        <v>0</v>
      </c>
      <c r="Q622" s="449"/>
      <c r="R622" s="351">
        <f t="shared" si="38"/>
        <v>2069</v>
      </c>
      <c r="S622" s="368">
        <f t="shared" si="40"/>
        <v>61760</v>
      </c>
      <c r="T622" s="368"/>
      <c r="U622" s="359">
        <f>IFERROR(IF(-SUM(U$33:U621)+U$16&lt;0.000001,0,IF($C622&gt;='H-32A-WP06 - Debt Service'!R$25,'H-32A-WP06 - Debt Service'!R$28/12,0)),"-")</f>
        <v>0</v>
      </c>
      <c r="V622" s="359">
        <f>IFERROR(IF(-SUM(V$21:V621)+V$16&lt;0.000001,0,IF($C622&gt;='H-32A-WP06 - Debt Service'!S$25,'H-32A-WP06 - Debt Service'!S$28/12,0)),"-")</f>
        <v>0</v>
      </c>
      <c r="W622" s="359">
        <f>IFERROR(IF(-SUM(W$21:W621)+W$16&lt;0.000001,0,IF($C622&gt;='H-32A-WP06 - Debt Service'!T$25,'H-32A-WP06 - Debt Service'!T$28/12,0)),"-")</f>
        <v>0</v>
      </c>
      <c r="X622" s="359">
        <f>IFERROR(IF(-SUM(X$21:X621)+X$16&lt;0.000001,0,IF($C622&gt;='H-32A-WP06 - Debt Service'!U$25,'H-32A-WP06 - Debt Service'!U$28/12,0)),"-")</f>
        <v>0</v>
      </c>
      <c r="Y622" s="359">
        <f>IFERROR(IF(-SUM(Y$21:Y621)+Y$16&lt;0.000001,0,IF($C622&gt;='H-32A-WP06 - Debt Service'!W$25,'H-32A-WP06 - Debt Service'!V$28/12,0)),"-")</f>
        <v>0</v>
      </c>
      <c r="Z622" s="359">
        <f>IFERROR(IF(-SUM(Z$21:Z621)+Z$16&lt;0.000001,0,IF($C622&gt;='H-32A-WP06 - Debt Service'!W$25,'H-32A-WP06 - Debt Service'!W$28/12,0)),"-")</f>
        <v>0</v>
      </c>
      <c r="AA622" s="359">
        <f>IFERROR(IF(-SUM(AA$21:AA621)+AA$16&lt;0.000001,0,IF($C622&gt;='H-32A-WP06 - Debt Service'!Y$25,'H-32A-WP06 - Debt Service'!X$28/12,0)),"-")</f>
        <v>0</v>
      </c>
      <c r="AB622" s="359">
        <f>IFERROR(IF(-SUM(AB$21:AB621)+AB$16&lt;0.000001,0,IF($C622&gt;='H-32A-WP06 - Debt Service'!Y$25,'H-32A-WP06 - Debt Service'!Y$28/12,0)),"-")</f>
        <v>0</v>
      </c>
      <c r="AC622" s="359">
        <f>IFERROR(IF(-SUM(AC$21:AC621)+AC$16&lt;0.000001,0,IF($C622&gt;='H-32A-WP06 - Debt Service'!Z$25,'H-32A-WP06 - Debt Service'!Z$28/12,0)),"-")</f>
        <v>0</v>
      </c>
      <c r="AD622" s="359">
        <f>IFERROR(IF(-SUM(AD$21:AD621)+AD$16&lt;0.000001,0,IF($C622&gt;='H-32A-WP06 - Debt Service'!AB$25,'H-32A-WP06 - Debt Service'!AA$28/12,0)),"-")</f>
        <v>0</v>
      </c>
      <c r="AE622" s="359">
        <f>IFERROR(IF(-SUM(AE$21:AE621)+AE$16&lt;0.000001,0,IF($C622&gt;='H-32A-WP06 - Debt Service'!AC$25,'H-32A-WP06 - Debt Service'!AB$28/12,0)),"-")</f>
        <v>0</v>
      </c>
      <c r="AF622" s="359">
        <f>IFERROR(IF(-SUM(AF$21:AF621)+AF$16&lt;0.000001,0,IF($C622&gt;='H-32A-WP06 - Debt Service'!AD$25,'H-32A-WP06 - Debt Service'!AC$28/12,0)),"-")</f>
        <v>0</v>
      </c>
    </row>
    <row r="623" spans="2:32">
      <c r="B623" s="351">
        <f t="shared" si="37"/>
        <v>2069</v>
      </c>
      <c r="C623" s="368">
        <f t="shared" si="39"/>
        <v>61788</v>
      </c>
      <c r="D623" s="368"/>
      <c r="E623" s="359">
        <f>IFERROR(IF(-SUM(E$33:E622)+E$16&lt;0.000001,0,IF($C623&gt;='H-32A-WP06 - Debt Service'!C$25,'H-32A-WP06 - Debt Service'!C$28/12,0)),"-")</f>
        <v>0</v>
      </c>
      <c r="F623" s="359">
        <f>IFERROR(IF(-SUM(F$33:F622)+F$16&lt;0.000001,0,IF($C623&gt;='H-32A-WP06 - Debt Service'!D$25,'H-32A-WP06 - Debt Service'!D$28/12,0)),"-")</f>
        <v>0</v>
      </c>
      <c r="G623" s="359">
        <f>IFERROR(IF(-SUM(G$33:G622)+G$16&lt;0.000001,0,IF($C623&gt;='H-32A-WP06 - Debt Service'!E$25,'H-32A-WP06 - Debt Service'!E$28/12,0)),"-")</f>
        <v>0</v>
      </c>
      <c r="H623" s="359">
        <f>IFERROR(IF(-SUM(H$21:H622)+H$16&lt;0.000001,0,IF($C623&gt;='H-32A-WP06 - Debt Service'!F$25,'H-32A-WP06 - Debt Service'!F$28/12,0)),"-")</f>
        <v>0</v>
      </c>
      <c r="I623" s="359">
        <f>IFERROR(IF(-SUM(I$21:I622)+I$16&lt;0.000001,0,IF($C623&gt;='H-32A-WP06 - Debt Service'!G$25,'H-32A-WP06 - Debt Service'!G$28/12,0)),"-")</f>
        <v>0</v>
      </c>
      <c r="J623" s="359">
        <f>IFERROR(IF(-SUM(J$21:J622)+J$16&lt;0.000001,0,IF($C623&gt;='H-32A-WP06 - Debt Service'!H$25,'H-32A-WP06 - Debt Service'!H$28/12,0)),"-")</f>
        <v>0</v>
      </c>
      <c r="K623" s="359">
        <f>IFERROR(IF(-SUM(K$21:K622)+K$16&lt;0.000001,0,IF($C623&gt;='H-32A-WP06 - Debt Service'!I$25,'H-32A-WP06 - Debt Service'!I$28/12,0)),"-")</f>
        <v>0</v>
      </c>
      <c r="L623" s="359">
        <f>IFERROR(IF(-SUM(L$21:L622)+L$16&lt;0.000001,0,IF($C623&gt;='H-32A-WP06 - Debt Service'!J$25,'H-32A-WP06 - Debt Service'!J$28/12,0)),"-")</f>
        <v>0</v>
      </c>
      <c r="M623" s="359">
        <f>IFERROR(IF(-SUM(M$21:M622)+M$16&lt;0.000001,0,IF($C623&gt;='H-32A-WP06 - Debt Service'!K$25,'H-32A-WP06 - Debt Service'!K$28/12,0)),"-")</f>
        <v>0</v>
      </c>
      <c r="N623" s="359">
        <f>IFERROR(IF(-SUM(N$21:N622)+N$16&lt;0.000001,0,IF($C623&gt;='H-32A-WP06 - Debt Service'!L$25,'H-32A-WP06 - Debt Service'!L$28/12,0)),"-")</f>
        <v>0</v>
      </c>
      <c r="O623" s="359">
        <f>IFERROR(IF(-SUM(O$21:O622)+O$16&lt;0.000001,0,IF($C623&gt;='H-32A-WP06 - Debt Service'!M$25,'H-32A-WP06 - Debt Service'!M$28/12,0)),"-")</f>
        <v>0</v>
      </c>
      <c r="P623" s="359">
        <f>IFERROR(IF(-SUM(P$21:P622)+P$16&lt;0.000001,0,IF($C623&gt;='H-32A-WP06 - Debt Service'!N$25,'H-32A-WP06 - Debt Service'!N$28/12,0)),"-")</f>
        <v>0</v>
      </c>
      <c r="Q623" s="449"/>
      <c r="R623" s="351">
        <f t="shared" si="38"/>
        <v>2069</v>
      </c>
      <c r="S623" s="368">
        <f t="shared" si="40"/>
        <v>61788</v>
      </c>
      <c r="T623" s="368"/>
      <c r="U623" s="359">
        <f>IFERROR(IF(-SUM(U$33:U622)+U$16&lt;0.000001,0,IF($C623&gt;='H-32A-WP06 - Debt Service'!R$25,'H-32A-WP06 - Debt Service'!R$28/12,0)),"-")</f>
        <v>0</v>
      </c>
      <c r="V623" s="359">
        <f>IFERROR(IF(-SUM(V$21:V622)+V$16&lt;0.000001,0,IF($C623&gt;='H-32A-WP06 - Debt Service'!S$25,'H-32A-WP06 - Debt Service'!S$28/12,0)),"-")</f>
        <v>0</v>
      </c>
      <c r="W623" s="359">
        <f>IFERROR(IF(-SUM(W$21:W622)+W$16&lt;0.000001,0,IF($C623&gt;='H-32A-WP06 - Debt Service'!T$25,'H-32A-WP06 - Debt Service'!T$28/12,0)),"-")</f>
        <v>0</v>
      </c>
      <c r="X623" s="359">
        <f>IFERROR(IF(-SUM(X$21:X622)+X$16&lt;0.000001,0,IF($C623&gt;='H-32A-WP06 - Debt Service'!U$25,'H-32A-WP06 - Debt Service'!U$28/12,0)),"-")</f>
        <v>0</v>
      </c>
      <c r="Y623" s="359">
        <f>IFERROR(IF(-SUM(Y$21:Y622)+Y$16&lt;0.000001,0,IF($C623&gt;='H-32A-WP06 - Debt Service'!W$25,'H-32A-WP06 - Debt Service'!V$28/12,0)),"-")</f>
        <v>0</v>
      </c>
      <c r="Z623" s="359">
        <f>IFERROR(IF(-SUM(Z$21:Z622)+Z$16&lt;0.000001,0,IF($C623&gt;='H-32A-WP06 - Debt Service'!W$25,'H-32A-WP06 - Debt Service'!W$28/12,0)),"-")</f>
        <v>0</v>
      </c>
      <c r="AA623" s="359">
        <f>IFERROR(IF(-SUM(AA$21:AA622)+AA$16&lt;0.000001,0,IF($C623&gt;='H-32A-WP06 - Debt Service'!Y$25,'H-32A-WP06 - Debt Service'!X$28/12,0)),"-")</f>
        <v>0</v>
      </c>
      <c r="AB623" s="359">
        <f>IFERROR(IF(-SUM(AB$21:AB622)+AB$16&lt;0.000001,0,IF($C623&gt;='H-32A-WP06 - Debt Service'!Y$25,'H-32A-WP06 - Debt Service'!Y$28/12,0)),"-")</f>
        <v>0</v>
      </c>
      <c r="AC623" s="359">
        <f>IFERROR(IF(-SUM(AC$21:AC622)+AC$16&lt;0.000001,0,IF($C623&gt;='H-32A-WP06 - Debt Service'!Z$25,'H-32A-WP06 - Debt Service'!Z$28/12,0)),"-")</f>
        <v>0</v>
      </c>
      <c r="AD623" s="359">
        <f>IFERROR(IF(-SUM(AD$21:AD622)+AD$16&lt;0.000001,0,IF($C623&gt;='H-32A-WP06 - Debt Service'!AB$25,'H-32A-WP06 - Debt Service'!AA$28/12,0)),"-")</f>
        <v>0</v>
      </c>
      <c r="AE623" s="359">
        <f>IFERROR(IF(-SUM(AE$21:AE622)+AE$16&lt;0.000001,0,IF($C623&gt;='H-32A-WP06 - Debt Service'!AC$25,'H-32A-WP06 - Debt Service'!AB$28/12,0)),"-")</f>
        <v>0</v>
      </c>
      <c r="AF623" s="359">
        <f>IFERROR(IF(-SUM(AF$21:AF622)+AF$16&lt;0.000001,0,IF($C623&gt;='H-32A-WP06 - Debt Service'!AD$25,'H-32A-WP06 - Debt Service'!AC$28/12,0)),"-")</f>
        <v>0</v>
      </c>
    </row>
    <row r="624" spans="2:32">
      <c r="B624" s="351">
        <f t="shared" si="37"/>
        <v>2069</v>
      </c>
      <c r="C624" s="368">
        <f t="shared" si="39"/>
        <v>61819</v>
      </c>
      <c r="D624" s="368"/>
      <c r="E624" s="359">
        <f>IFERROR(IF(-SUM(E$33:E623)+E$16&lt;0.000001,0,IF($C624&gt;='H-32A-WP06 - Debt Service'!C$25,'H-32A-WP06 - Debt Service'!C$28/12,0)),"-")</f>
        <v>0</v>
      </c>
      <c r="F624" s="359">
        <f>IFERROR(IF(-SUM(F$33:F623)+F$16&lt;0.000001,0,IF($C624&gt;='H-32A-WP06 - Debt Service'!D$25,'H-32A-WP06 - Debt Service'!D$28/12,0)),"-")</f>
        <v>0</v>
      </c>
      <c r="G624" s="359">
        <f>IFERROR(IF(-SUM(G$33:G623)+G$16&lt;0.000001,0,IF($C624&gt;='H-32A-WP06 - Debt Service'!E$25,'H-32A-WP06 - Debt Service'!E$28/12,0)),"-")</f>
        <v>0</v>
      </c>
      <c r="H624" s="359">
        <f>IFERROR(IF(-SUM(H$21:H623)+H$16&lt;0.000001,0,IF($C624&gt;='H-32A-WP06 - Debt Service'!F$25,'H-32A-WP06 - Debt Service'!F$28/12,0)),"-")</f>
        <v>0</v>
      </c>
      <c r="I624" s="359">
        <f>IFERROR(IF(-SUM(I$21:I623)+I$16&lt;0.000001,0,IF($C624&gt;='H-32A-WP06 - Debt Service'!G$25,'H-32A-WP06 - Debt Service'!G$28/12,0)),"-")</f>
        <v>0</v>
      </c>
      <c r="J624" s="359">
        <f>IFERROR(IF(-SUM(J$21:J623)+J$16&lt;0.000001,0,IF($C624&gt;='H-32A-WP06 - Debt Service'!H$25,'H-32A-WP06 - Debt Service'!H$28/12,0)),"-")</f>
        <v>0</v>
      </c>
      <c r="K624" s="359">
        <f>IFERROR(IF(-SUM(K$21:K623)+K$16&lt;0.000001,0,IF($C624&gt;='H-32A-WP06 - Debt Service'!I$25,'H-32A-WP06 - Debt Service'!I$28/12,0)),"-")</f>
        <v>0</v>
      </c>
      <c r="L624" s="359">
        <f>IFERROR(IF(-SUM(L$21:L623)+L$16&lt;0.000001,0,IF($C624&gt;='H-32A-WP06 - Debt Service'!J$25,'H-32A-WP06 - Debt Service'!J$28/12,0)),"-")</f>
        <v>0</v>
      </c>
      <c r="M624" s="359">
        <f>IFERROR(IF(-SUM(M$21:M623)+M$16&lt;0.000001,0,IF($C624&gt;='H-32A-WP06 - Debt Service'!K$25,'H-32A-WP06 - Debt Service'!K$28/12,0)),"-")</f>
        <v>0</v>
      </c>
      <c r="N624" s="359">
        <f>IFERROR(IF(-SUM(N$21:N623)+N$16&lt;0.000001,0,IF($C624&gt;='H-32A-WP06 - Debt Service'!L$25,'H-32A-WP06 - Debt Service'!L$28/12,0)),"-")</f>
        <v>0</v>
      </c>
      <c r="O624" s="359">
        <f>IFERROR(IF(-SUM(O$21:O623)+O$16&lt;0.000001,0,IF($C624&gt;='H-32A-WP06 - Debt Service'!M$25,'H-32A-WP06 - Debt Service'!M$28/12,0)),"-")</f>
        <v>0</v>
      </c>
      <c r="P624" s="359">
        <f>IFERROR(IF(-SUM(P$21:P623)+P$16&lt;0.000001,0,IF($C624&gt;='H-32A-WP06 - Debt Service'!N$25,'H-32A-WP06 - Debt Service'!N$28/12,0)),"-")</f>
        <v>0</v>
      </c>
      <c r="Q624" s="449"/>
      <c r="R624" s="351">
        <f t="shared" si="38"/>
        <v>2069</v>
      </c>
      <c r="S624" s="368">
        <f t="shared" si="40"/>
        <v>61819</v>
      </c>
      <c r="T624" s="368"/>
      <c r="U624" s="359">
        <f>IFERROR(IF(-SUM(U$33:U623)+U$16&lt;0.000001,0,IF($C624&gt;='H-32A-WP06 - Debt Service'!R$25,'H-32A-WP06 - Debt Service'!R$28/12,0)),"-")</f>
        <v>0</v>
      </c>
      <c r="V624" s="359">
        <f>IFERROR(IF(-SUM(V$21:V623)+V$16&lt;0.000001,0,IF($C624&gt;='H-32A-WP06 - Debt Service'!S$25,'H-32A-WP06 - Debt Service'!S$28/12,0)),"-")</f>
        <v>0</v>
      </c>
      <c r="W624" s="359">
        <f>IFERROR(IF(-SUM(W$21:W623)+W$16&lt;0.000001,0,IF($C624&gt;='H-32A-WP06 - Debt Service'!T$25,'H-32A-WP06 - Debt Service'!T$28/12,0)),"-")</f>
        <v>0</v>
      </c>
      <c r="X624" s="359">
        <f>IFERROR(IF(-SUM(X$21:X623)+X$16&lt;0.000001,0,IF($C624&gt;='H-32A-WP06 - Debt Service'!U$25,'H-32A-WP06 - Debt Service'!U$28/12,0)),"-")</f>
        <v>0</v>
      </c>
      <c r="Y624" s="359">
        <f>IFERROR(IF(-SUM(Y$21:Y623)+Y$16&lt;0.000001,0,IF($C624&gt;='H-32A-WP06 - Debt Service'!W$25,'H-32A-WP06 - Debt Service'!V$28/12,0)),"-")</f>
        <v>0</v>
      </c>
      <c r="Z624" s="359">
        <f>IFERROR(IF(-SUM(Z$21:Z623)+Z$16&lt;0.000001,0,IF($C624&gt;='H-32A-WP06 - Debt Service'!W$25,'H-32A-WP06 - Debt Service'!W$28/12,0)),"-")</f>
        <v>0</v>
      </c>
      <c r="AA624" s="359">
        <f>IFERROR(IF(-SUM(AA$21:AA623)+AA$16&lt;0.000001,0,IF($C624&gt;='H-32A-WP06 - Debt Service'!Y$25,'H-32A-WP06 - Debt Service'!X$28/12,0)),"-")</f>
        <v>0</v>
      </c>
      <c r="AB624" s="359">
        <f>IFERROR(IF(-SUM(AB$21:AB623)+AB$16&lt;0.000001,0,IF($C624&gt;='H-32A-WP06 - Debt Service'!Y$25,'H-32A-WP06 - Debt Service'!Y$28/12,0)),"-")</f>
        <v>0</v>
      </c>
      <c r="AC624" s="359">
        <f>IFERROR(IF(-SUM(AC$21:AC623)+AC$16&lt;0.000001,0,IF($C624&gt;='H-32A-WP06 - Debt Service'!Z$25,'H-32A-WP06 - Debt Service'!Z$28/12,0)),"-")</f>
        <v>0</v>
      </c>
      <c r="AD624" s="359">
        <f>IFERROR(IF(-SUM(AD$21:AD623)+AD$16&lt;0.000001,0,IF($C624&gt;='H-32A-WP06 - Debt Service'!AB$25,'H-32A-WP06 - Debt Service'!AA$28/12,0)),"-")</f>
        <v>0</v>
      </c>
      <c r="AE624" s="359">
        <f>IFERROR(IF(-SUM(AE$21:AE623)+AE$16&lt;0.000001,0,IF($C624&gt;='H-32A-WP06 - Debt Service'!AC$25,'H-32A-WP06 - Debt Service'!AB$28/12,0)),"-")</f>
        <v>0</v>
      </c>
      <c r="AF624" s="359">
        <f>IFERROR(IF(-SUM(AF$21:AF623)+AF$16&lt;0.000001,0,IF($C624&gt;='H-32A-WP06 - Debt Service'!AD$25,'H-32A-WP06 - Debt Service'!AC$28/12,0)),"-")</f>
        <v>0</v>
      </c>
    </row>
    <row r="625" spans="2:32">
      <c r="B625" s="351">
        <f t="shared" si="37"/>
        <v>2069</v>
      </c>
      <c r="C625" s="368">
        <f t="shared" si="39"/>
        <v>61849</v>
      </c>
      <c r="D625" s="368"/>
      <c r="E625" s="359">
        <f>IFERROR(IF(-SUM(E$33:E624)+E$16&lt;0.000001,0,IF($C625&gt;='H-32A-WP06 - Debt Service'!C$25,'H-32A-WP06 - Debt Service'!C$28/12,0)),"-")</f>
        <v>0</v>
      </c>
      <c r="F625" s="359">
        <f>IFERROR(IF(-SUM(F$33:F624)+F$16&lt;0.000001,0,IF($C625&gt;='H-32A-WP06 - Debt Service'!D$25,'H-32A-WP06 - Debt Service'!D$28/12,0)),"-")</f>
        <v>0</v>
      </c>
      <c r="G625" s="359">
        <f>IFERROR(IF(-SUM(G$33:G624)+G$16&lt;0.000001,0,IF($C625&gt;='H-32A-WP06 - Debt Service'!E$25,'H-32A-WP06 - Debt Service'!E$28/12,0)),"-")</f>
        <v>0</v>
      </c>
      <c r="H625" s="359">
        <f>IFERROR(IF(-SUM(H$21:H624)+H$16&lt;0.000001,0,IF($C625&gt;='H-32A-WP06 - Debt Service'!F$25,'H-32A-WP06 - Debt Service'!F$28/12,0)),"-")</f>
        <v>0</v>
      </c>
      <c r="I625" s="359">
        <f>IFERROR(IF(-SUM(I$21:I624)+I$16&lt;0.000001,0,IF($C625&gt;='H-32A-WP06 - Debt Service'!G$25,'H-32A-WP06 - Debt Service'!G$28/12,0)),"-")</f>
        <v>0</v>
      </c>
      <c r="J625" s="359">
        <f>IFERROR(IF(-SUM(J$21:J624)+J$16&lt;0.000001,0,IF($C625&gt;='H-32A-WP06 - Debt Service'!H$25,'H-32A-WP06 - Debt Service'!H$28/12,0)),"-")</f>
        <v>0</v>
      </c>
      <c r="K625" s="359">
        <f>IFERROR(IF(-SUM(K$21:K624)+K$16&lt;0.000001,0,IF($C625&gt;='H-32A-WP06 - Debt Service'!I$25,'H-32A-WP06 - Debt Service'!I$28/12,0)),"-")</f>
        <v>0</v>
      </c>
      <c r="L625" s="359">
        <f>IFERROR(IF(-SUM(L$21:L624)+L$16&lt;0.000001,0,IF($C625&gt;='H-32A-WP06 - Debt Service'!J$25,'H-32A-WP06 - Debt Service'!J$28/12,0)),"-")</f>
        <v>0</v>
      </c>
      <c r="M625" s="359">
        <f>IFERROR(IF(-SUM(M$21:M624)+M$16&lt;0.000001,0,IF($C625&gt;='H-32A-WP06 - Debt Service'!K$25,'H-32A-WP06 - Debt Service'!K$28/12,0)),"-")</f>
        <v>0</v>
      </c>
      <c r="N625" s="359">
        <f>IFERROR(IF(-SUM(N$21:N624)+N$16&lt;0.000001,0,IF($C625&gt;='H-32A-WP06 - Debt Service'!L$25,'H-32A-WP06 - Debt Service'!L$28/12,0)),"-")</f>
        <v>0</v>
      </c>
      <c r="O625" s="359">
        <f>IFERROR(IF(-SUM(O$21:O624)+O$16&lt;0.000001,0,IF($C625&gt;='H-32A-WP06 - Debt Service'!M$25,'H-32A-WP06 - Debt Service'!M$28/12,0)),"-")</f>
        <v>0</v>
      </c>
      <c r="P625" s="359">
        <f>IFERROR(IF(-SUM(P$21:P624)+P$16&lt;0.000001,0,IF($C625&gt;='H-32A-WP06 - Debt Service'!N$25,'H-32A-WP06 - Debt Service'!N$28/12,0)),"-")</f>
        <v>0</v>
      </c>
      <c r="Q625" s="449"/>
      <c r="R625" s="351">
        <f t="shared" si="38"/>
        <v>2069</v>
      </c>
      <c r="S625" s="368">
        <f t="shared" si="40"/>
        <v>61849</v>
      </c>
      <c r="T625" s="368"/>
      <c r="U625" s="359">
        <f>IFERROR(IF(-SUM(U$33:U624)+U$16&lt;0.000001,0,IF($C625&gt;='H-32A-WP06 - Debt Service'!R$25,'H-32A-WP06 - Debt Service'!R$28/12,0)),"-")</f>
        <v>0</v>
      </c>
      <c r="V625" s="359">
        <f>IFERROR(IF(-SUM(V$21:V624)+V$16&lt;0.000001,0,IF($C625&gt;='H-32A-WP06 - Debt Service'!S$25,'H-32A-WP06 - Debt Service'!S$28/12,0)),"-")</f>
        <v>0</v>
      </c>
      <c r="W625" s="359">
        <f>IFERROR(IF(-SUM(W$21:W624)+W$16&lt;0.000001,0,IF($C625&gt;='H-32A-WP06 - Debt Service'!T$25,'H-32A-WP06 - Debt Service'!T$28/12,0)),"-")</f>
        <v>0</v>
      </c>
      <c r="X625" s="359">
        <f>IFERROR(IF(-SUM(X$21:X624)+X$16&lt;0.000001,0,IF($C625&gt;='H-32A-WP06 - Debt Service'!U$25,'H-32A-WP06 - Debt Service'!U$28/12,0)),"-")</f>
        <v>0</v>
      </c>
      <c r="Y625" s="359">
        <f>IFERROR(IF(-SUM(Y$21:Y624)+Y$16&lt;0.000001,0,IF($C625&gt;='H-32A-WP06 - Debt Service'!W$25,'H-32A-WP06 - Debt Service'!V$28/12,0)),"-")</f>
        <v>0</v>
      </c>
      <c r="Z625" s="359">
        <f>IFERROR(IF(-SUM(Z$21:Z624)+Z$16&lt;0.000001,0,IF($C625&gt;='H-32A-WP06 - Debt Service'!W$25,'H-32A-WP06 - Debt Service'!W$28/12,0)),"-")</f>
        <v>0</v>
      </c>
      <c r="AA625" s="359">
        <f>IFERROR(IF(-SUM(AA$21:AA624)+AA$16&lt;0.000001,0,IF($C625&gt;='H-32A-WP06 - Debt Service'!Y$25,'H-32A-WP06 - Debt Service'!X$28/12,0)),"-")</f>
        <v>0</v>
      </c>
      <c r="AB625" s="359">
        <f>IFERROR(IF(-SUM(AB$21:AB624)+AB$16&lt;0.000001,0,IF($C625&gt;='H-32A-WP06 - Debt Service'!Y$25,'H-32A-WP06 - Debt Service'!Y$28/12,0)),"-")</f>
        <v>0</v>
      </c>
      <c r="AC625" s="359">
        <f>IFERROR(IF(-SUM(AC$21:AC624)+AC$16&lt;0.000001,0,IF($C625&gt;='H-32A-WP06 - Debt Service'!Z$25,'H-32A-WP06 - Debt Service'!Z$28/12,0)),"-")</f>
        <v>0</v>
      </c>
      <c r="AD625" s="359">
        <f>IFERROR(IF(-SUM(AD$21:AD624)+AD$16&lt;0.000001,0,IF($C625&gt;='H-32A-WP06 - Debt Service'!AB$25,'H-32A-WP06 - Debt Service'!AA$28/12,0)),"-")</f>
        <v>0</v>
      </c>
      <c r="AE625" s="359">
        <f>IFERROR(IF(-SUM(AE$21:AE624)+AE$16&lt;0.000001,0,IF($C625&gt;='H-32A-WP06 - Debt Service'!AC$25,'H-32A-WP06 - Debt Service'!AB$28/12,0)),"-")</f>
        <v>0</v>
      </c>
      <c r="AF625" s="359">
        <f>IFERROR(IF(-SUM(AF$21:AF624)+AF$16&lt;0.000001,0,IF($C625&gt;='H-32A-WP06 - Debt Service'!AD$25,'H-32A-WP06 - Debt Service'!AC$28/12,0)),"-")</f>
        <v>0</v>
      </c>
    </row>
    <row r="626" spans="2:32">
      <c r="B626" s="351">
        <f t="shared" si="37"/>
        <v>2069</v>
      </c>
      <c r="C626" s="368">
        <f t="shared" si="39"/>
        <v>61880</v>
      </c>
      <c r="D626" s="368"/>
      <c r="E626" s="359">
        <f>IFERROR(IF(-SUM(E$33:E625)+E$16&lt;0.000001,0,IF($C626&gt;='H-32A-WP06 - Debt Service'!C$25,'H-32A-WP06 - Debt Service'!C$28/12,0)),"-")</f>
        <v>0</v>
      </c>
      <c r="F626" s="359">
        <f>IFERROR(IF(-SUM(F$33:F625)+F$16&lt;0.000001,0,IF($C626&gt;='H-32A-WP06 - Debt Service'!D$25,'H-32A-WP06 - Debt Service'!D$28/12,0)),"-")</f>
        <v>0</v>
      </c>
      <c r="G626" s="359">
        <f>IFERROR(IF(-SUM(G$33:G625)+G$16&lt;0.000001,0,IF($C626&gt;='H-32A-WP06 - Debt Service'!E$25,'H-32A-WP06 - Debt Service'!E$28/12,0)),"-")</f>
        <v>0</v>
      </c>
      <c r="H626" s="359">
        <f>IFERROR(IF(-SUM(H$21:H625)+H$16&lt;0.000001,0,IF($C626&gt;='H-32A-WP06 - Debt Service'!F$25,'H-32A-WP06 - Debt Service'!F$28/12,0)),"-")</f>
        <v>0</v>
      </c>
      <c r="I626" s="359">
        <f>IFERROR(IF(-SUM(I$21:I625)+I$16&lt;0.000001,0,IF($C626&gt;='H-32A-WP06 - Debt Service'!G$25,'H-32A-WP06 - Debt Service'!G$28/12,0)),"-")</f>
        <v>0</v>
      </c>
      <c r="J626" s="359">
        <f>IFERROR(IF(-SUM(J$21:J625)+J$16&lt;0.000001,0,IF($C626&gt;='H-32A-WP06 - Debt Service'!H$25,'H-32A-WP06 - Debt Service'!H$28/12,0)),"-")</f>
        <v>0</v>
      </c>
      <c r="K626" s="359">
        <f>IFERROR(IF(-SUM(K$21:K625)+K$16&lt;0.000001,0,IF($C626&gt;='H-32A-WP06 - Debt Service'!I$25,'H-32A-WP06 - Debt Service'!I$28/12,0)),"-")</f>
        <v>0</v>
      </c>
      <c r="L626" s="359">
        <f>IFERROR(IF(-SUM(L$21:L625)+L$16&lt;0.000001,0,IF($C626&gt;='H-32A-WP06 - Debt Service'!J$25,'H-32A-WP06 - Debt Service'!J$28/12,0)),"-")</f>
        <v>0</v>
      </c>
      <c r="M626" s="359">
        <f>IFERROR(IF(-SUM(M$21:M625)+M$16&lt;0.000001,0,IF($C626&gt;='H-32A-WP06 - Debt Service'!K$25,'H-32A-WP06 - Debt Service'!K$28/12,0)),"-")</f>
        <v>0</v>
      </c>
      <c r="N626" s="359">
        <f>IFERROR(IF(-SUM(N$21:N625)+N$16&lt;0.000001,0,IF($C626&gt;='H-32A-WP06 - Debt Service'!L$25,'H-32A-WP06 - Debt Service'!L$28/12,0)),"-")</f>
        <v>0</v>
      </c>
      <c r="O626" s="359">
        <f>IFERROR(IF(-SUM(O$21:O625)+O$16&lt;0.000001,0,IF($C626&gt;='H-32A-WP06 - Debt Service'!M$25,'H-32A-WP06 - Debt Service'!M$28/12,0)),"-")</f>
        <v>0</v>
      </c>
      <c r="P626" s="359">
        <f>IFERROR(IF(-SUM(P$21:P625)+P$16&lt;0.000001,0,IF($C626&gt;='H-32A-WP06 - Debt Service'!N$25,'H-32A-WP06 - Debt Service'!N$28/12,0)),"-")</f>
        <v>0</v>
      </c>
      <c r="Q626" s="449"/>
      <c r="R626" s="351">
        <f t="shared" si="38"/>
        <v>2069</v>
      </c>
      <c r="S626" s="368">
        <f t="shared" si="40"/>
        <v>61880</v>
      </c>
      <c r="T626" s="368"/>
      <c r="U626" s="359">
        <f>IFERROR(IF(-SUM(U$33:U625)+U$16&lt;0.000001,0,IF($C626&gt;='H-32A-WP06 - Debt Service'!R$25,'H-32A-WP06 - Debt Service'!R$28/12,0)),"-")</f>
        <v>0</v>
      </c>
      <c r="V626" s="359">
        <f>IFERROR(IF(-SUM(V$21:V625)+V$16&lt;0.000001,0,IF($C626&gt;='H-32A-WP06 - Debt Service'!S$25,'H-32A-WP06 - Debt Service'!S$28/12,0)),"-")</f>
        <v>0</v>
      </c>
      <c r="W626" s="359">
        <f>IFERROR(IF(-SUM(W$21:W625)+W$16&lt;0.000001,0,IF($C626&gt;='H-32A-WP06 - Debt Service'!T$25,'H-32A-WP06 - Debt Service'!T$28/12,0)),"-")</f>
        <v>0</v>
      </c>
      <c r="X626" s="359">
        <f>IFERROR(IF(-SUM(X$21:X625)+X$16&lt;0.000001,0,IF($C626&gt;='H-32A-WP06 - Debt Service'!U$25,'H-32A-WP06 - Debt Service'!U$28/12,0)),"-")</f>
        <v>0</v>
      </c>
      <c r="Y626" s="359">
        <f>IFERROR(IF(-SUM(Y$21:Y625)+Y$16&lt;0.000001,0,IF($C626&gt;='H-32A-WP06 - Debt Service'!W$25,'H-32A-WP06 - Debt Service'!V$28/12,0)),"-")</f>
        <v>0</v>
      </c>
      <c r="Z626" s="359">
        <f>IFERROR(IF(-SUM(Z$21:Z625)+Z$16&lt;0.000001,0,IF($C626&gt;='H-32A-WP06 - Debt Service'!W$25,'H-32A-WP06 - Debt Service'!W$28/12,0)),"-")</f>
        <v>0</v>
      </c>
      <c r="AA626" s="359">
        <f>IFERROR(IF(-SUM(AA$21:AA625)+AA$16&lt;0.000001,0,IF($C626&gt;='H-32A-WP06 - Debt Service'!Y$25,'H-32A-WP06 - Debt Service'!X$28/12,0)),"-")</f>
        <v>0</v>
      </c>
      <c r="AB626" s="359">
        <f>IFERROR(IF(-SUM(AB$21:AB625)+AB$16&lt;0.000001,0,IF($C626&gt;='H-32A-WP06 - Debt Service'!Y$25,'H-32A-WP06 - Debt Service'!Y$28/12,0)),"-")</f>
        <v>0</v>
      </c>
      <c r="AC626" s="359">
        <f>IFERROR(IF(-SUM(AC$21:AC625)+AC$16&lt;0.000001,0,IF($C626&gt;='H-32A-WP06 - Debt Service'!Z$25,'H-32A-WP06 - Debt Service'!Z$28/12,0)),"-")</f>
        <v>0</v>
      </c>
      <c r="AD626" s="359">
        <f>IFERROR(IF(-SUM(AD$21:AD625)+AD$16&lt;0.000001,0,IF($C626&gt;='H-32A-WP06 - Debt Service'!AB$25,'H-32A-WP06 - Debt Service'!AA$28/12,0)),"-")</f>
        <v>0</v>
      </c>
      <c r="AE626" s="359">
        <f>IFERROR(IF(-SUM(AE$21:AE625)+AE$16&lt;0.000001,0,IF($C626&gt;='H-32A-WP06 - Debt Service'!AC$25,'H-32A-WP06 - Debt Service'!AB$28/12,0)),"-")</f>
        <v>0</v>
      </c>
      <c r="AF626" s="359">
        <f>IFERROR(IF(-SUM(AF$21:AF625)+AF$16&lt;0.000001,0,IF($C626&gt;='H-32A-WP06 - Debt Service'!AD$25,'H-32A-WP06 - Debt Service'!AC$28/12,0)),"-")</f>
        <v>0</v>
      </c>
    </row>
    <row r="627" spans="2:32">
      <c r="B627" s="351">
        <f t="shared" si="37"/>
        <v>2069</v>
      </c>
      <c r="C627" s="368">
        <f t="shared" si="39"/>
        <v>61910</v>
      </c>
      <c r="D627" s="368"/>
      <c r="E627" s="359">
        <f>IFERROR(IF(-SUM(E$33:E626)+E$16&lt;0.000001,0,IF($C627&gt;='H-32A-WP06 - Debt Service'!C$25,'H-32A-WP06 - Debt Service'!C$28/12,0)),"-")</f>
        <v>0</v>
      </c>
      <c r="F627" s="359">
        <f>IFERROR(IF(-SUM(F$33:F626)+F$16&lt;0.000001,0,IF($C627&gt;='H-32A-WP06 - Debt Service'!D$25,'H-32A-WP06 - Debt Service'!D$28/12,0)),"-")</f>
        <v>0</v>
      </c>
      <c r="G627" s="359">
        <f>IFERROR(IF(-SUM(G$33:G626)+G$16&lt;0.000001,0,IF($C627&gt;='H-32A-WP06 - Debt Service'!E$25,'H-32A-WP06 - Debt Service'!E$28/12,0)),"-")</f>
        <v>0</v>
      </c>
      <c r="H627" s="359">
        <f>IFERROR(IF(-SUM(H$21:H626)+H$16&lt;0.000001,0,IF($C627&gt;='H-32A-WP06 - Debt Service'!F$25,'H-32A-WP06 - Debt Service'!F$28/12,0)),"-")</f>
        <v>0</v>
      </c>
      <c r="I627" s="359">
        <f>IFERROR(IF(-SUM(I$21:I626)+I$16&lt;0.000001,0,IF($C627&gt;='H-32A-WP06 - Debt Service'!G$25,'H-32A-WP06 - Debt Service'!G$28/12,0)),"-")</f>
        <v>0</v>
      </c>
      <c r="J627" s="359">
        <f>IFERROR(IF(-SUM(J$21:J626)+J$16&lt;0.000001,0,IF($C627&gt;='H-32A-WP06 - Debt Service'!H$25,'H-32A-WP06 - Debt Service'!H$28/12,0)),"-")</f>
        <v>0</v>
      </c>
      <c r="K627" s="359">
        <f>IFERROR(IF(-SUM(K$21:K626)+K$16&lt;0.000001,0,IF($C627&gt;='H-32A-WP06 - Debt Service'!I$25,'H-32A-WP06 - Debt Service'!I$28/12,0)),"-")</f>
        <v>0</v>
      </c>
      <c r="L627" s="359">
        <f>IFERROR(IF(-SUM(L$21:L626)+L$16&lt;0.000001,0,IF($C627&gt;='H-32A-WP06 - Debt Service'!J$25,'H-32A-WP06 - Debt Service'!J$28/12,0)),"-")</f>
        <v>0</v>
      </c>
      <c r="M627" s="359">
        <f>IFERROR(IF(-SUM(M$21:M626)+M$16&lt;0.000001,0,IF($C627&gt;='H-32A-WP06 - Debt Service'!K$25,'H-32A-WP06 - Debt Service'!K$28/12,0)),"-")</f>
        <v>0</v>
      </c>
      <c r="N627" s="359">
        <f>IFERROR(IF(-SUM(N$21:N626)+N$16&lt;0.000001,0,IF($C627&gt;='H-32A-WP06 - Debt Service'!L$25,'H-32A-WP06 - Debt Service'!L$28/12,0)),"-")</f>
        <v>0</v>
      </c>
      <c r="O627" s="359">
        <f>IFERROR(IF(-SUM(O$21:O626)+O$16&lt;0.000001,0,IF($C627&gt;='H-32A-WP06 - Debt Service'!M$25,'H-32A-WP06 - Debt Service'!M$28/12,0)),"-")</f>
        <v>0</v>
      </c>
      <c r="P627" s="359">
        <f>IFERROR(IF(-SUM(P$21:P626)+P$16&lt;0.000001,0,IF($C627&gt;='H-32A-WP06 - Debt Service'!N$25,'H-32A-WP06 - Debt Service'!N$28/12,0)),"-")</f>
        <v>0</v>
      </c>
      <c r="Q627" s="449"/>
      <c r="R627" s="351">
        <f t="shared" si="38"/>
        <v>2069</v>
      </c>
      <c r="S627" s="368">
        <f t="shared" si="40"/>
        <v>61910</v>
      </c>
      <c r="T627" s="368"/>
      <c r="U627" s="359">
        <f>IFERROR(IF(-SUM(U$33:U626)+U$16&lt;0.000001,0,IF($C627&gt;='H-32A-WP06 - Debt Service'!R$25,'H-32A-WP06 - Debt Service'!R$28/12,0)),"-")</f>
        <v>0</v>
      </c>
      <c r="V627" s="359">
        <f>IFERROR(IF(-SUM(V$21:V626)+V$16&lt;0.000001,0,IF($C627&gt;='H-32A-WP06 - Debt Service'!S$25,'H-32A-WP06 - Debt Service'!S$28/12,0)),"-")</f>
        <v>0</v>
      </c>
      <c r="W627" s="359">
        <f>IFERROR(IF(-SUM(W$21:W626)+W$16&lt;0.000001,0,IF($C627&gt;='H-32A-WP06 - Debt Service'!T$25,'H-32A-WP06 - Debt Service'!T$28/12,0)),"-")</f>
        <v>0</v>
      </c>
      <c r="X627" s="359">
        <f>IFERROR(IF(-SUM(X$21:X626)+X$16&lt;0.000001,0,IF($C627&gt;='H-32A-WP06 - Debt Service'!U$25,'H-32A-WP06 - Debt Service'!U$28/12,0)),"-")</f>
        <v>0</v>
      </c>
      <c r="Y627" s="359">
        <f>IFERROR(IF(-SUM(Y$21:Y626)+Y$16&lt;0.000001,0,IF($C627&gt;='H-32A-WP06 - Debt Service'!W$25,'H-32A-WP06 - Debt Service'!V$28/12,0)),"-")</f>
        <v>0</v>
      </c>
      <c r="Z627" s="359">
        <f>IFERROR(IF(-SUM(Z$21:Z626)+Z$16&lt;0.000001,0,IF($C627&gt;='H-32A-WP06 - Debt Service'!W$25,'H-32A-WP06 - Debt Service'!W$28/12,0)),"-")</f>
        <v>0</v>
      </c>
      <c r="AA627" s="359">
        <f>IFERROR(IF(-SUM(AA$21:AA626)+AA$16&lt;0.000001,0,IF($C627&gt;='H-32A-WP06 - Debt Service'!Y$25,'H-32A-WP06 - Debt Service'!X$28/12,0)),"-")</f>
        <v>0</v>
      </c>
      <c r="AB627" s="359">
        <f>IFERROR(IF(-SUM(AB$21:AB626)+AB$16&lt;0.000001,0,IF($C627&gt;='H-32A-WP06 - Debt Service'!Y$25,'H-32A-WP06 - Debt Service'!Y$28/12,0)),"-")</f>
        <v>0</v>
      </c>
      <c r="AC627" s="359">
        <f>IFERROR(IF(-SUM(AC$21:AC626)+AC$16&lt;0.000001,0,IF($C627&gt;='H-32A-WP06 - Debt Service'!Z$25,'H-32A-WP06 - Debt Service'!Z$28/12,0)),"-")</f>
        <v>0</v>
      </c>
      <c r="AD627" s="359">
        <f>IFERROR(IF(-SUM(AD$21:AD626)+AD$16&lt;0.000001,0,IF($C627&gt;='H-32A-WP06 - Debt Service'!AB$25,'H-32A-WP06 - Debt Service'!AA$28/12,0)),"-")</f>
        <v>0</v>
      </c>
      <c r="AE627" s="359">
        <f>IFERROR(IF(-SUM(AE$21:AE626)+AE$16&lt;0.000001,0,IF($C627&gt;='H-32A-WP06 - Debt Service'!AC$25,'H-32A-WP06 - Debt Service'!AB$28/12,0)),"-")</f>
        <v>0</v>
      </c>
      <c r="AF627" s="359">
        <f>IFERROR(IF(-SUM(AF$21:AF626)+AF$16&lt;0.000001,0,IF($C627&gt;='H-32A-WP06 - Debt Service'!AD$25,'H-32A-WP06 - Debt Service'!AC$28/12,0)),"-")</f>
        <v>0</v>
      </c>
    </row>
    <row r="628" spans="2:32">
      <c r="B628" s="351">
        <f t="shared" si="37"/>
        <v>2069</v>
      </c>
      <c r="C628" s="368">
        <f t="shared" si="39"/>
        <v>61941</v>
      </c>
      <c r="D628" s="368"/>
      <c r="E628" s="359">
        <f>IFERROR(IF(-SUM(E$33:E627)+E$16&lt;0.000001,0,IF($C628&gt;='H-32A-WP06 - Debt Service'!C$25,'H-32A-WP06 - Debt Service'!C$28/12,0)),"-")</f>
        <v>0</v>
      </c>
      <c r="F628" s="359">
        <f>IFERROR(IF(-SUM(F$33:F627)+F$16&lt;0.000001,0,IF($C628&gt;='H-32A-WP06 - Debt Service'!D$25,'H-32A-WP06 - Debt Service'!D$28/12,0)),"-")</f>
        <v>0</v>
      </c>
      <c r="G628" s="359">
        <f>IFERROR(IF(-SUM(G$33:G627)+G$16&lt;0.000001,0,IF($C628&gt;='H-32A-WP06 - Debt Service'!E$25,'H-32A-WP06 - Debt Service'!E$28/12,0)),"-")</f>
        <v>0</v>
      </c>
      <c r="H628" s="359">
        <f>IFERROR(IF(-SUM(H$21:H627)+H$16&lt;0.000001,0,IF($C628&gt;='H-32A-WP06 - Debt Service'!F$25,'H-32A-WP06 - Debt Service'!F$28/12,0)),"-")</f>
        <v>0</v>
      </c>
      <c r="I628" s="359">
        <f>IFERROR(IF(-SUM(I$21:I627)+I$16&lt;0.000001,0,IF($C628&gt;='H-32A-WP06 - Debt Service'!G$25,'H-32A-WP06 - Debt Service'!G$28/12,0)),"-")</f>
        <v>0</v>
      </c>
      <c r="J628" s="359">
        <f>IFERROR(IF(-SUM(J$21:J627)+J$16&lt;0.000001,0,IF($C628&gt;='H-32A-WP06 - Debt Service'!H$25,'H-32A-WP06 - Debt Service'!H$28/12,0)),"-")</f>
        <v>0</v>
      </c>
      <c r="K628" s="359">
        <f>IFERROR(IF(-SUM(K$21:K627)+K$16&lt;0.000001,0,IF($C628&gt;='H-32A-WP06 - Debt Service'!I$25,'H-32A-WP06 - Debt Service'!I$28/12,0)),"-")</f>
        <v>0</v>
      </c>
      <c r="L628" s="359">
        <f>IFERROR(IF(-SUM(L$21:L627)+L$16&lt;0.000001,0,IF($C628&gt;='H-32A-WP06 - Debt Service'!J$25,'H-32A-WP06 - Debt Service'!J$28/12,0)),"-")</f>
        <v>0</v>
      </c>
      <c r="M628" s="359">
        <f>IFERROR(IF(-SUM(M$21:M627)+M$16&lt;0.000001,0,IF($C628&gt;='H-32A-WP06 - Debt Service'!K$25,'H-32A-WP06 - Debt Service'!K$28/12,0)),"-")</f>
        <v>0</v>
      </c>
      <c r="N628" s="359">
        <f>IFERROR(IF(-SUM(N$21:N627)+N$16&lt;0.000001,0,IF($C628&gt;='H-32A-WP06 - Debt Service'!L$25,'H-32A-WP06 - Debt Service'!L$28/12,0)),"-")</f>
        <v>0</v>
      </c>
      <c r="O628" s="359">
        <f>IFERROR(IF(-SUM(O$21:O627)+O$16&lt;0.000001,0,IF($C628&gt;='H-32A-WP06 - Debt Service'!M$25,'H-32A-WP06 - Debt Service'!M$28/12,0)),"-")</f>
        <v>0</v>
      </c>
      <c r="P628" s="359">
        <f>IFERROR(IF(-SUM(P$21:P627)+P$16&lt;0.000001,0,IF($C628&gt;='H-32A-WP06 - Debt Service'!N$25,'H-32A-WP06 - Debt Service'!N$28/12,0)),"-")</f>
        <v>0</v>
      </c>
      <c r="Q628" s="449"/>
      <c r="R628" s="351">
        <f t="shared" si="38"/>
        <v>2069</v>
      </c>
      <c r="S628" s="368">
        <f t="shared" si="40"/>
        <v>61941</v>
      </c>
      <c r="T628" s="368"/>
      <c r="U628" s="359">
        <f>IFERROR(IF(-SUM(U$33:U627)+U$16&lt;0.000001,0,IF($C628&gt;='H-32A-WP06 - Debt Service'!R$25,'H-32A-WP06 - Debt Service'!R$28/12,0)),"-")</f>
        <v>0</v>
      </c>
      <c r="V628" s="359">
        <f>IFERROR(IF(-SUM(V$21:V627)+V$16&lt;0.000001,0,IF($C628&gt;='H-32A-WP06 - Debt Service'!S$25,'H-32A-WP06 - Debt Service'!S$28/12,0)),"-")</f>
        <v>0</v>
      </c>
      <c r="W628" s="359">
        <f>IFERROR(IF(-SUM(W$21:W627)+W$16&lt;0.000001,0,IF($C628&gt;='H-32A-WP06 - Debt Service'!T$25,'H-32A-WP06 - Debt Service'!T$28/12,0)),"-")</f>
        <v>0</v>
      </c>
      <c r="X628" s="359">
        <f>IFERROR(IF(-SUM(X$21:X627)+X$16&lt;0.000001,0,IF($C628&gt;='H-32A-WP06 - Debt Service'!U$25,'H-32A-WP06 - Debt Service'!U$28/12,0)),"-")</f>
        <v>0</v>
      </c>
      <c r="Y628" s="359">
        <f>IFERROR(IF(-SUM(Y$21:Y627)+Y$16&lt;0.000001,0,IF($C628&gt;='H-32A-WP06 - Debt Service'!W$25,'H-32A-WP06 - Debt Service'!V$28/12,0)),"-")</f>
        <v>0</v>
      </c>
      <c r="Z628" s="359">
        <f>IFERROR(IF(-SUM(Z$21:Z627)+Z$16&lt;0.000001,0,IF($C628&gt;='H-32A-WP06 - Debt Service'!W$25,'H-32A-WP06 - Debt Service'!W$28/12,0)),"-")</f>
        <v>0</v>
      </c>
      <c r="AA628" s="359">
        <f>IFERROR(IF(-SUM(AA$21:AA627)+AA$16&lt;0.000001,0,IF($C628&gt;='H-32A-WP06 - Debt Service'!Y$25,'H-32A-WP06 - Debt Service'!X$28/12,0)),"-")</f>
        <v>0</v>
      </c>
      <c r="AB628" s="359">
        <f>IFERROR(IF(-SUM(AB$21:AB627)+AB$16&lt;0.000001,0,IF($C628&gt;='H-32A-WP06 - Debt Service'!Y$25,'H-32A-WP06 - Debt Service'!Y$28/12,0)),"-")</f>
        <v>0</v>
      </c>
      <c r="AC628" s="359">
        <f>IFERROR(IF(-SUM(AC$21:AC627)+AC$16&lt;0.000001,0,IF($C628&gt;='H-32A-WP06 - Debt Service'!Z$25,'H-32A-WP06 - Debt Service'!Z$28/12,0)),"-")</f>
        <v>0</v>
      </c>
      <c r="AD628" s="359">
        <f>IFERROR(IF(-SUM(AD$21:AD627)+AD$16&lt;0.000001,0,IF($C628&gt;='H-32A-WP06 - Debt Service'!AB$25,'H-32A-WP06 - Debt Service'!AA$28/12,0)),"-")</f>
        <v>0</v>
      </c>
      <c r="AE628" s="359">
        <f>IFERROR(IF(-SUM(AE$21:AE627)+AE$16&lt;0.000001,0,IF($C628&gt;='H-32A-WP06 - Debt Service'!AC$25,'H-32A-WP06 - Debt Service'!AB$28/12,0)),"-")</f>
        <v>0</v>
      </c>
      <c r="AF628" s="359">
        <f>IFERROR(IF(-SUM(AF$21:AF627)+AF$16&lt;0.000001,0,IF($C628&gt;='H-32A-WP06 - Debt Service'!AD$25,'H-32A-WP06 - Debt Service'!AC$28/12,0)),"-")</f>
        <v>0</v>
      </c>
    </row>
    <row r="629" spans="2:32">
      <c r="B629" s="351">
        <f t="shared" si="37"/>
        <v>2069</v>
      </c>
      <c r="C629" s="368">
        <f t="shared" si="39"/>
        <v>61972</v>
      </c>
      <c r="D629" s="368"/>
      <c r="E629" s="359">
        <f>IFERROR(IF(-SUM(E$33:E628)+E$16&lt;0.000001,0,IF($C629&gt;='H-32A-WP06 - Debt Service'!C$25,'H-32A-WP06 - Debt Service'!C$28/12,0)),"-")</f>
        <v>0</v>
      </c>
      <c r="F629" s="359">
        <f>IFERROR(IF(-SUM(F$33:F628)+F$16&lt;0.000001,0,IF($C629&gt;='H-32A-WP06 - Debt Service'!D$25,'H-32A-WP06 - Debt Service'!D$28/12,0)),"-")</f>
        <v>0</v>
      </c>
      <c r="G629" s="359">
        <f>IFERROR(IF(-SUM(G$33:G628)+G$16&lt;0.000001,0,IF($C629&gt;='H-32A-WP06 - Debt Service'!E$25,'H-32A-WP06 - Debt Service'!E$28/12,0)),"-")</f>
        <v>0</v>
      </c>
      <c r="H629" s="359">
        <f>IFERROR(IF(-SUM(H$21:H628)+H$16&lt;0.000001,0,IF($C629&gt;='H-32A-WP06 - Debt Service'!F$25,'H-32A-WP06 - Debt Service'!F$28/12,0)),"-")</f>
        <v>0</v>
      </c>
      <c r="I629" s="359">
        <f>IFERROR(IF(-SUM(I$21:I628)+I$16&lt;0.000001,0,IF($C629&gt;='H-32A-WP06 - Debt Service'!G$25,'H-32A-WP06 - Debt Service'!G$28/12,0)),"-")</f>
        <v>0</v>
      </c>
      <c r="J629" s="359">
        <f>IFERROR(IF(-SUM(J$21:J628)+J$16&lt;0.000001,0,IF($C629&gt;='H-32A-WP06 - Debt Service'!H$25,'H-32A-WP06 - Debt Service'!H$28/12,0)),"-")</f>
        <v>0</v>
      </c>
      <c r="K629" s="359">
        <f>IFERROR(IF(-SUM(K$21:K628)+K$16&lt;0.000001,0,IF($C629&gt;='H-32A-WP06 - Debt Service'!I$25,'H-32A-WP06 - Debt Service'!I$28/12,0)),"-")</f>
        <v>0</v>
      </c>
      <c r="L629" s="359">
        <f>IFERROR(IF(-SUM(L$21:L628)+L$16&lt;0.000001,0,IF($C629&gt;='H-32A-WP06 - Debt Service'!J$25,'H-32A-WP06 - Debt Service'!J$28/12,0)),"-")</f>
        <v>0</v>
      </c>
      <c r="M629" s="359">
        <f>IFERROR(IF(-SUM(M$21:M628)+M$16&lt;0.000001,0,IF($C629&gt;='H-32A-WP06 - Debt Service'!K$25,'H-32A-WP06 - Debt Service'!K$28/12,0)),"-")</f>
        <v>0</v>
      </c>
      <c r="N629" s="359">
        <f>IFERROR(IF(-SUM(N$21:N628)+N$16&lt;0.000001,0,IF($C629&gt;='H-32A-WP06 - Debt Service'!L$25,'H-32A-WP06 - Debt Service'!L$28/12,0)),"-")</f>
        <v>0</v>
      </c>
      <c r="O629" s="359">
        <f>IFERROR(IF(-SUM(O$21:O628)+O$16&lt;0.000001,0,IF($C629&gt;='H-32A-WP06 - Debt Service'!M$25,'H-32A-WP06 - Debt Service'!M$28/12,0)),"-")</f>
        <v>0</v>
      </c>
      <c r="P629" s="359">
        <f>IFERROR(IF(-SUM(P$21:P628)+P$16&lt;0.000001,0,IF($C629&gt;='H-32A-WP06 - Debt Service'!N$25,'H-32A-WP06 - Debt Service'!N$28/12,0)),"-")</f>
        <v>0</v>
      </c>
      <c r="Q629" s="449"/>
      <c r="R629" s="351">
        <f t="shared" si="38"/>
        <v>2069</v>
      </c>
      <c r="S629" s="368">
        <f t="shared" si="40"/>
        <v>61972</v>
      </c>
      <c r="T629" s="368"/>
      <c r="U629" s="359">
        <f>IFERROR(IF(-SUM(U$33:U628)+U$16&lt;0.000001,0,IF($C629&gt;='H-32A-WP06 - Debt Service'!R$25,'H-32A-WP06 - Debt Service'!R$28/12,0)),"-")</f>
        <v>0</v>
      </c>
      <c r="V629" s="359">
        <f>IFERROR(IF(-SUM(V$21:V628)+V$16&lt;0.000001,0,IF($C629&gt;='H-32A-WP06 - Debt Service'!S$25,'H-32A-WP06 - Debt Service'!S$28/12,0)),"-")</f>
        <v>0</v>
      </c>
      <c r="W629" s="359">
        <f>IFERROR(IF(-SUM(W$21:W628)+W$16&lt;0.000001,0,IF($C629&gt;='H-32A-WP06 - Debt Service'!T$25,'H-32A-WP06 - Debt Service'!T$28/12,0)),"-")</f>
        <v>0</v>
      </c>
      <c r="X629" s="359">
        <f>IFERROR(IF(-SUM(X$21:X628)+X$16&lt;0.000001,0,IF($C629&gt;='H-32A-WP06 - Debt Service'!U$25,'H-32A-WP06 - Debt Service'!U$28/12,0)),"-")</f>
        <v>0</v>
      </c>
      <c r="Y629" s="359">
        <f>IFERROR(IF(-SUM(Y$21:Y628)+Y$16&lt;0.000001,0,IF($C629&gt;='H-32A-WP06 - Debt Service'!W$25,'H-32A-WP06 - Debt Service'!V$28/12,0)),"-")</f>
        <v>0</v>
      </c>
      <c r="Z629" s="359">
        <f>IFERROR(IF(-SUM(Z$21:Z628)+Z$16&lt;0.000001,0,IF($C629&gt;='H-32A-WP06 - Debt Service'!W$25,'H-32A-WP06 - Debt Service'!W$28/12,0)),"-")</f>
        <v>0</v>
      </c>
      <c r="AA629" s="359">
        <f>IFERROR(IF(-SUM(AA$21:AA628)+AA$16&lt;0.000001,0,IF($C629&gt;='H-32A-WP06 - Debt Service'!Y$25,'H-32A-WP06 - Debt Service'!X$28/12,0)),"-")</f>
        <v>0</v>
      </c>
      <c r="AB629" s="359">
        <f>IFERROR(IF(-SUM(AB$21:AB628)+AB$16&lt;0.000001,0,IF($C629&gt;='H-32A-WP06 - Debt Service'!Y$25,'H-32A-WP06 - Debt Service'!Y$28/12,0)),"-")</f>
        <v>0</v>
      </c>
      <c r="AC629" s="359">
        <f>IFERROR(IF(-SUM(AC$21:AC628)+AC$16&lt;0.000001,0,IF($C629&gt;='H-32A-WP06 - Debt Service'!Z$25,'H-32A-WP06 - Debt Service'!Z$28/12,0)),"-")</f>
        <v>0</v>
      </c>
      <c r="AD629" s="359">
        <f>IFERROR(IF(-SUM(AD$21:AD628)+AD$16&lt;0.000001,0,IF($C629&gt;='H-32A-WP06 - Debt Service'!AB$25,'H-32A-WP06 - Debt Service'!AA$28/12,0)),"-")</f>
        <v>0</v>
      </c>
      <c r="AE629" s="359">
        <f>IFERROR(IF(-SUM(AE$21:AE628)+AE$16&lt;0.000001,0,IF($C629&gt;='H-32A-WP06 - Debt Service'!AC$25,'H-32A-WP06 - Debt Service'!AB$28/12,0)),"-")</f>
        <v>0</v>
      </c>
      <c r="AF629" s="359">
        <f>IFERROR(IF(-SUM(AF$21:AF628)+AF$16&lt;0.000001,0,IF($C629&gt;='H-32A-WP06 - Debt Service'!AD$25,'H-32A-WP06 - Debt Service'!AC$28/12,0)),"-")</f>
        <v>0</v>
      </c>
    </row>
    <row r="630" spans="2:32">
      <c r="B630" s="351">
        <f t="shared" si="37"/>
        <v>2069</v>
      </c>
      <c r="C630" s="368">
        <f t="shared" si="39"/>
        <v>62002</v>
      </c>
      <c r="D630" s="368"/>
      <c r="E630" s="359">
        <f>IFERROR(IF(-SUM(E$33:E629)+E$16&lt;0.000001,0,IF($C630&gt;='H-32A-WP06 - Debt Service'!C$25,'H-32A-WP06 - Debt Service'!C$28/12,0)),"-")</f>
        <v>0</v>
      </c>
      <c r="F630" s="359">
        <f>IFERROR(IF(-SUM(F$33:F629)+F$16&lt;0.000001,0,IF($C630&gt;='H-32A-WP06 - Debt Service'!D$25,'H-32A-WP06 - Debt Service'!D$28/12,0)),"-")</f>
        <v>0</v>
      </c>
      <c r="G630" s="359">
        <f>IFERROR(IF(-SUM(G$33:G629)+G$16&lt;0.000001,0,IF($C630&gt;='H-32A-WP06 - Debt Service'!E$25,'H-32A-WP06 - Debt Service'!E$28/12,0)),"-")</f>
        <v>0</v>
      </c>
      <c r="H630" s="359">
        <f>IFERROR(IF(-SUM(H$21:H629)+H$16&lt;0.000001,0,IF($C630&gt;='H-32A-WP06 - Debt Service'!F$25,'H-32A-WP06 - Debt Service'!F$28/12,0)),"-")</f>
        <v>0</v>
      </c>
      <c r="I630" s="359">
        <f>IFERROR(IF(-SUM(I$21:I629)+I$16&lt;0.000001,0,IF($C630&gt;='H-32A-WP06 - Debt Service'!G$25,'H-32A-WP06 - Debt Service'!G$28/12,0)),"-")</f>
        <v>0</v>
      </c>
      <c r="J630" s="359">
        <f>IFERROR(IF(-SUM(J$21:J629)+J$16&lt;0.000001,0,IF($C630&gt;='H-32A-WP06 - Debt Service'!H$25,'H-32A-WP06 - Debt Service'!H$28/12,0)),"-")</f>
        <v>0</v>
      </c>
      <c r="K630" s="359">
        <f>IFERROR(IF(-SUM(K$21:K629)+K$16&lt;0.000001,0,IF($C630&gt;='H-32A-WP06 - Debt Service'!I$25,'H-32A-WP06 - Debt Service'!I$28/12,0)),"-")</f>
        <v>0</v>
      </c>
      <c r="L630" s="359">
        <f>IFERROR(IF(-SUM(L$21:L629)+L$16&lt;0.000001,0,IF($C630&gt;='H-32A-WP06 - Debt Service'!J$25,'H-32A-WP06 - Debt Service'!J$28/12,0)),"-")</f>
        <v>0</v>
      </c>
      <c r="M630" s="359">
        <f>IFERROR(IF(-SUM(M$21:M629)+M$16&lt;0.000001,0,IF($C630&gt;='H-32A-WP06 - Debt Service'!K$25,'H-32A-WP06 - Debt Service'!K$28/12,0)),"-")</f>
        <v>0</v>
      </c>
      <c r="N630" s="359">
        <f>IFERROR(IF(-SUM(N$21:N629)+N$16&lt;0.000001,0,IF($C630&gt;='H-32A-WP06 - Debt Service'!L$25,'H-32A-WP06 - Debt Service'!L$28/12,0)),"-")</f>
        <v>0</v>
      </c>
      <c r="O630" s="359">
        <f>IFERROR(IF(-SUM(O$21:O629)+O$16&lt;0.000001,0,IF($C630&gt;='H-32A-WP06 - Debt Service'!M$25,'H-32A-WP06 - Debt Service'!M$28/12,0)),"-")</f>
        <v>0</v>
      </c>
      <c r="P630" s="359">
        <f>IFERROR(IF(-SUM(P$21:P629)+P$16&lt;0.000001,0,IF($C630&gt;='H-32A-WP06 - Debt Service'!N$25,'H-32A-WP06 - Debt Service'!N$28/12,0)),"-")</f>
        <v>0</v>
      </c>
      <c r="Q630" s="449"/>
      <c r="R630" s="351">
        <f t="shared" si="38"/>
        <v>2069</v>
      </c>
      <c r="S630" s="368">
        <f t="shared" si="40"/>
        <v>62002</v>
      </c>
      <c r="T630" s="368"/>
      <c r="U630" s="359">
        <f>IFERROR(IF(-SUM(U$33:U629)+U$16&lt;0.000001,0,IF($C630&gt;='H-32A-WP06 - Debt Service'!R$25,'H-32A-WP06 - Debt Service'!R$28/12,0)),"-")</f>
        <v>0</v>
      </c>
      <c r="V630" s="359">
        <f>IFERROR(IF(-SUM(V$21:V629)+V$16&lt;0.000001,0,IF($C630&gt;='H-32A-WP06 - Debt Service'!S$25,'H-32A-WP06 - Debt Service'!S$28/12,0)),"-")</f>
        <v>0</v>
      </c>
      <c r="W630" s="359">
        <f>IFERROR(IF(-SUM(W$21:W629)+W$16&lt;0.000001,0,IF($C630&gt;='H-32A-WP06 - Debt Service'!T$25,'H-32A-WP06 - Debt Service'!T$28/12,0)),"-")</f>
        <v>0</v>
      </c>
      <c r="X630" s="359">
        <f>IFERROR(IF(-SUM(X$21:X629)+X$16&lt;0.000001,0,IF($C630&gt;='H-32A-WP06 - Debt Service'!U$25,'H-32A-WP06 - Debt Service'!U$28/12,0)),"-")</f>
        <v>0</v>
      </c>
      <c r="Y630" s="359">
        <f>IFERROR(IF(-SUM(Y$21:Y629)+Y$16&lt;0.000001,0,IF($C630&gt;='H-32A-WP06 - Debt Service'!W$25,'H-32A-WP06 - Debt Service'!V$28/12,0)),"-")</f>
        <v>0</v>
      </c>
      <c r="Z630" s="359">
        <f>IFERROR(IF(-SUM(Z$21:Z629)+Z$16&lt;0.000001,0,IF($C630&gt;='H-32A-WP06 - Debt Service'!W$25,'H-32A-WP06 - Debt Service'!W$28/12,0)),"-")</f>
        <v>0</v>
      </c>
      <c r="AA630" s="359">
        <f>IFERROR(IF(-SUM(AA$21:AA629)+AA$16&lt;0.000001,0,IF($C630&gt;='H-32A-WP06 - Debt Service'!Y$25,'H-32A-WP06 - Debt Service'!X$28/12,0)),"-")</f>
        <v>0</v>
      </c>
      <c r="AB630" s="359">
        <f>IFERROR(IF(-SUM(AB$21:AB629)+AB$16&lt;0.000001,0,IF($C630&gt;='H-32A-WP06 - Debt Service'!Y$25,'H-32A-WP06 - Debt Service'!Y$28/12,0)),"-")</f>
        <v>0</v>
      </c>
      <c r="AC630" s="359">
        <f>IFERROR(IF(-SUM(AC$21:AC629)+AC$16&lt;0.000001,0,IF($C630&gt;='H-32A-WP06 - Debt Service'!Z$25,'H-32A-WP06 - Debt Service'!Z$28/12,0)),"-")</f>
        <v>0</v>
      </c>
      <c r="AD630" s="359">
        <f>IFERROR(IF(-SUM(AD$21:AD629)+AD$16&lt;0.000001,0,IF($C630&gt;='H-32A-WP06 - Debt Service'!AB$25,'H-32A-WP06 - Debt Service'!AA$28/12,0)),"-")</f>
        <v>0</v>
      </c>
      <c r="AE630" s="359">
        <f>IFERROR(IF(-SUM(AE$21:AE629)+AE$16&lt;0.000001,0,IF($C630&gt;='H-32A-WP06 - Debt Service'!AC$25,'H-32A-WP06 - Debt Service'!AB$28/12,0)),"-")</f>
        <v>0</v>
      </c>
      <c r="AF630" s="359">
        <f>IFERROR(IF(-SUM(AF$21:AF629)+AF$16&lt;0.000001,0,IF($C630&gt;='H-32A-WP06 - Debt Service'!AD$25,'H-32A-WP06 - Debt Service'!AC$28/12,0)),"-")</f>
        <v>0</v>
      </c>
    </row>
    <row r="631" spans="2:32">
      <c r="B631" s="351">
        <f t="shared" si="37"/>
        <v>2069</v>
      </c>
      <c r="C631" s="368">
        <f t="shared" si="39"/>
        <v>62033</v>
      </c>
      <c r="D631" s="368"/>
      <c r="E631" s="359">
        <f>IFERROR(IF(-SUM(E$33:E630)+E$16&lt;0.000001,0,IF($C631&gt;='H-32A-WP06 - Debt Service'!C$25,'H-32A-WP06 - Debt Service'!C$28/12,0)),"-")</f>
        <v>0</v>
      </c>
      <c r="F631" s="359">
        <f>IFERROR(IF(-SUM(F$33:F630)+F$16&lt;0.000001,0,IF($C631&gt;='H-32A-WP06 - Debt Service'!D$25,'H-32A-WP06 - Debt Service'!D$28/12,0)),"-")</f>
        <v>0</v>
      </c>
      <c r="G631" s="359">
        <f>IFERROR(IF(-SUM(G$33:G630)+G$16&lt;0.000001,0,IF($C631&gt;='H-32A-WP06 - Debt Service'!E$25,'H-32A-WP06 - Debt Service'!E$28/12,0)),"-")</f>
        <v>0</v>
      </c>
      <c r="H631" s="359">
        <f>IFERROR(IF(-SUM(H$21:H630)+H$16&lt;0.000001,0,IF($C631&gt;='H-32A-WP06 - Debt Service'!F$25,'H-32A-WP06 - Debt Service'!F$28/12,0)),"-")</f>
        <v>0</v>
      </c>
      <c r="I631" s="359">
        <f>IFERROR(IF(-SUM(I$21:I630)+I$16&lt;0.000001,0,IF($C631&gt;='H-32A-WP06 - Debt Service'!G$25,'H-32A-WP06 - Debt Service'!G$28/12,0)),"-")</f>
        <v>0</v>
      </c>
      <c r="J631" s="359">
        <f>IFERROR(IF(-SUM(J$21:J630)+J$16&lt;0.000001,0,IF($C631&gt;='H-32A-WP06 - Debt Service'!H$25,'H-32A-WP06 - Debt Service'!H$28/12,0)),"-")</f>
        <v>0</v>
      </c>
      <c r="K631" s="359">
        <f>IFERROR(IF(-SUM(K$21:K630)+K$16&lt;0.000001,0,IF($C631&gt;='H-32A-WP06 - Debt Service'!I$25,'H-32A-WP06 - Debt Service'!I$28/12,0)),"-")</f>
        <v>0</v>
      </c>
      <c r="L631" s="359">
        <f>IFERROR(IF(-SUM(L$21:L630)+L$16&lt;0.000001,0,IF($C631&gt;='H-32A-WP06 - Debt Service'!J$25,'H-32A-WP06 - Debt Service'!J$28/12,0)),"-")</f>
        <v>0</v>
      </c>
      <c r="M631" s="359">
        <f>IFERROR(IF(-SUM(M$21:M630)+M$16&lt;0.000001,0,IF($C631&gt;='H-32A-WP06 - Debt Service'!K$25,'H-32A-WP06 - Debt Service'!K$28/12,0)),"-")</f>
        <v>0</v>
      </c>
      <c r="N631" s="359">
        <f>IFERROR(IF(-SUM(N$21:N630)+N$16&lt;0.000001,0,IF($C631&gt;='H-32A-WP06 - Debt Service'!L$25,'H-32A-WP06 - Debt Service'!L$28/12,0)),"-")</f>
        <v>0</v>
      </c>
      <c r="O631" s="359">
        <f>IFERROR(IF(-SUM(O$21:O630)+O$16&lt;0.000001,0,IF($C631&gt;='H-32A-WP06 - Debt Service'!M$25,'H-32A-WP06 - Debt Service'!M$28/12,0)),"-")</f>
        <v>0</v>
      </c>
      <c r="P631" s="359">
        <f>IFERROR(IF(-SUM(P$21:P630)+P$16&lt;0.000001,0,IF($C631&gt;='H-32A-WP06 - Debt Service'!N$25,'H-32A-WP06 - Debt Service'!N$28/12,0)),"-")</f>
        <v>0</v>
      </c>
      <c r="Q631" s="449"/>
      <c r="R631" s="351">
        <f t="shared" si="38"/>
        <v>2069</v>
      </c>
      <c r="S631" s="368">
        <f t="shared" si="40"/>
        <v>62033</v>
      </c>
      <c r="T631" s="368"/>
      <c r="U631" s="359">
        <f>IFERROR(IF(-SUM(U$33:U630)+U$16&lt;0.000001,0,IF($C631&gt;='H-32A-WP06 - Debt Service'!R$25,'H-32A-WP06 - Debt Service'!R$28/12,0)),"-")</f>
        <v>0</v>
      </c>
      <c r="V631" s="359">
        <f>IFERROR(IF(-SUM(V$21:V630)+V$16&lt;0.000001,0,IF($C631&gt;='H-32A-WP06 - Debt Service'!S$25,'H-32A-WP06 - Debt Service'!S$28/12,0)),"-")</f>
        <v>0</v>
      </c>
      <c r="W631" s="359">
        <f>IFERROR(IF(-SUM(W$21:W630)+W$16&lt;0.000001,0,IF($C631&gt;='H-32A-WP06 - Debt Service'!T$25,'H-32A-WP06 - Debt Service'!T$28/12,0)),"-")</f>
        <v>0</v>
      </c>
      <c r="X631" s="359">
        <f>IFERROR(IF(-SUM(X$21:X630)+X$16&lt;0.000001,0,IF($C631&gt;='H-32A-WP06 - Debt Service'!U$25,'H-32A-WP06 - Debt Service'!U$28/12,0)),"-")</f>
        <v>0</v>
      </c>
      <c r="Y631" s="359">
        <f>IFERROR(IF(-SUM(Y$21:Y630)+Y$16&lt;0.000001,0,IF($C631&gt;='H-32A-WP06 - Debt Service'!W$25,'H-32A-WP06 - Debt Service'!V$28/12,0)),"-")</f>
        <v>0</v>
      </c>
      <c r="Z631" s="359">
        <f>IFERROR(IF(-SUM(Z$21:Z630)+Z$16&lt;0.000001,0,IF($C631&gt;='H-32A-WP06 - Debt Service'!W$25,'H-32A-WP06 - Debt Service'!W$28/12,0)),"-")</f>
        <v>0</v>
      </c>
      <c r="AA631" s="359">
        <f>IFERROR(IF(-SUM(AA$21:AA630)+AA$16&lt;0.000001,0,IF($C631&gt;='H-32A-WP06 - Debt Service'!Y$25,'H-32A-WP06 - Debt Service'!X$28/12,0)),"-")</f>
        <v>0</v>
      </c>
      <c r="AB631" s="359">
        <f>IFERROR(IF(-SUM(AB$21:AB630)+AB$16&lt;0.000001,0,IF($C631&gt;='H-32A-WP06 - Debt Service'!Y$25,'H-32A-WP06 - Debt Service'!Y$28/12,0)),"-")</f>
        <v>0</v>
      </c>
      <c r="AC631" s="359">
        <f>IFERROR(IF(-SUM(AC$21:AC630)+AC$16&lt;0.000001,0,IF($C631&gt;='H-32A-WP06 - Debt Service'!Z$25,'H-32A-WP06 - Debt Service'!Z$28/12,0)),"-")</f>
        <v>0</v>
      </c>
      <c r="AD631" s="359">
        <f>IFERROR(IF(-SUM(AD$21:AD630)+AD$16&lt;0.000001,0,IF($C631&gt;='H-32A-WP06 - Debt Service'!AB$25,'H-32A-WP06 - Debt Service'!AA$28/12,0)),"-")</f>
        <v>0</v>
      </c>
      <c r="AE631" s="359">
        <f>IFERROR(IF(-SUM(AE$21:AE630)+AE$16&lt;0.000001,0,IF($C631&gt;='H-32A-WP06 - Debt Service'!AC$25,'H-32A-WP06 - Debt Service'!AB$28/12,0)),"-")</f>
        <v>0</v>
      </c>
      <c r="AF631" s="359">
        <f>IFERROR(IF(-SUM(AF$21:AF630)+AF$16&lt;0.000001,0,IF($C631&gt;='H-32A-WP06 - Debt Service'!AD$25,'H-32A-WP06 - Debt Service'!AC$28/12,0)),"-")</f>
        <v>0</v>
      </c>
    </row>
    <row r="632" spans="2:32">
      <c r="B632" s="351">
        <f t="shared" si="37"/>
        <v>2069</v>
      </c>
      <c r="C632" s="368">
        <f t="shared" si="39"/>
        <v>62063</v>
      </c>
      <c r="D632" s="368"/>
      <c r="E632" s="359">
        <f>IFERROR(IF(-SUM(E$33:E631)+E$16&lt;0.000001,0,IF($C632&gt;='H-32A-WP06 - Debt Service'!C$25,'H-32A-WP06 - Debt Service'!C$28/12,0)),"-")</f>
        <v>0</v>
      </c>
      <c r="F632" s="359">
        <f>IFERROR(IF(-SUM(F$33:F631)+F$16&lt;0.000001,0,IF($C632&gt;='H-32A-WP06 - Debt Service'!D$25,'H-32A-WP06 - Debt Service'!D$28/12,0)),"-")</f>
        <v>0</v>
      </c>
      <c r="G632" s="359">
        <f>IFERROR(IF(-SUM(G$33:G631)+G$16&lt;0.000001,0,IF($C632&gt;='H-32A-WP06 - Debt Service'!E$25,'H-32A-WP06 - Debt Service'!E$28/12,0)),"-")</f>
        <v>0</v>
      </c>
      <c r="H632" s="359">
        <f>IFERROR(IF(-SUM(H$21:H631)+H$16&lt;0.000001,0,IF($C632&gt;='H-32A-WP06 - Debt Service'!F$25,'H-32A-WP06 - Debt Service'!F$28/12,0)),"-")</f>
        <v>0</v>
      </c>
      <c r="I632" s="359">
        <f>IFERROR(IF(-SUM(I$21:I631)+I$16&lt;0.000001,0,IF($C632&gt;='H-32A-WP06 - Debt Service'!G$25,'H-32A-WP06 - Debt Service'!G$28/12,0)),"-")</f>
        <v>0</v>
      </c>
      <c r="J632" s="359">
        <f>IFERROR(IF(-SUM(J$21:J631)+J$16&lt;0.000001,0,IF($C632&gt;='H-32A-WP06 - Debt Service'!H$25,'H-32A-WP06 - Debt Service'!H$28/12,0)),"-")</f>
        <v>0</v>
      </c>
      <c r="K632" s="359">
        <f>IFERROR(IF(-SUM(K$21:K631)+K$16&lt;0.000001,0,IF($C632&gt;='H-32A-WP06 - Debt Service'!I$25,'H-32A-WP06 - Debt Service'!I$28/12,0)),"-")</f>
        <v>0</v>
      </c>
      <c r="L632" s="359">
        <f>IFERROR(IF(-SUM(L$21:L631)+L$16&lt;0.000001,0,IF($C632&gt;='H-32A-WP06 - Debt Service'!J$25,'H-32A-WP06 - Debt Service'!J$28/12,0)),"-")</f>
        <v>0</v>
      </c>
      <c r="M632" s="359">
        <f>IFERROR(IF(-SUM(M$21:M631)+M$16&lt;0.000001,0,IF($C632&gt;='H-32A-WP06 - Debt Service'!K$25,'H-32A-WP06 - Debt Service'!K$28/12,0)),"-")</f>
        <v>0</v>
      </c>
      <c r="N632" s="359">
        <f>IFERROR(IF(-SUM(N$21:N631)+N$16&lt;0.000001,0,IF($C632&gt;='H-32A-WP06 - Debt Service'!L$25,'H-32A-WP06 - Debt Service'!L$28/12,0)),"-")</f>
        <v>0</v>
      </c>
      <c r="O632" s="359">
        <f>IFERROR(IF(-SUM(O$21:O631)+O$16&lt;0.000001,0,IF($C632&gt;='H-32A-WP06 - Debt Service'!M$25,'H-32A-WP06 - Debt Service'!M$28/12,0)),"-")</f>
        <v>0</v>
      </c>
      <c r="P632" s="359">
        <f>IFERROR(IF(-SUM(P$21:P631)+P$16&lt;0.000001,0,IF($C632&gt;='H-32A-WP06 - Debt Service'!N$25,'H-32A-WP06 - Debt Service'!N$28/12,0)),"-")</f>
        <v>0</v>
      </c>
      <c r="Q632" s="449"/>
      <c r="R632" s="351">
        <f t="shared" si="38"/>
        <v>2069</v>
      </c>
      <c r="S632" s="368">
        <f t="shared" si="40"/>
        <v>62063</v>
      </c>
      <c r="T632" s="368"/>
      <c r="U632" s="359">
        <f>IFERROR(IF(-SUM(U$33:U631)+U$16&lt;0.000001,0,IF($C632&gt;='H-32A-WP06 - Debt Service'!R$25,'H-32A-WP06 - Debt Service'!R$28/12,0)),"-")</f>
        <v>0</v>
      </c>
      <c r="V632" s="359">
        <f>IFERROR(IF(-SUM(V$21:V631)+V$16&lt;0.000001,0,IF($C632&gt;='H-32A-WP06 - Debt Service'!S$25,'H-32A-WP06 - Debt Service'!S$28/12,0)),"-")</f>
        <v>0</v>
      </c>
      <c r="W632" s="359">
        <f>IFERROR(IF(-SUM(W$21:W631)+W$16&lt;0.000001,0,IF($C632&gt;='H-32A-WP06 - Debt Service'!T$25,'H-32A-WP06 - Debt Service'!T$28/12,0)),"-")</f>
        <v>0</v>
      </c>
      <c r="X632" s="359">
        <f>IFERROR(IF(-SUM(X$21:X631)+X$16&lt;0.000001,0,IF($C632&gt;='H-32A-WP06 - Debt Service'!U$25,'H-32A-WP06 - Debt Service'!U$28/12,0)),"-")</f>
        <v>0</v>
      </c>
      <c r="Y632" s="359">
        <f>IFERROR(IF(-SUM(Y$21:Y631)+Y$16&lt;0.000001,0,IF($C632&gt;='H-32A-WP06 - Debt Service'!W$25,'H-32A-WP06 - Debt Service'!V$28/12,0)),"-")</f>
        <v>0</v>
      </c>
      <c r="Z632" s="359">
        <f>IFERROR(IF(-SUM(Z$21:Z631)+Z$16&lt;0.000001,0,IF($C632&gt;='H-32A-WP06 - Debt Service'!W$25,'H-32A-WP06 - Debt Service'!W$28/12,0)),"-")</f>
        <v>0</v>
      </c>
      <c r="AA632" s="359">
        <f>IFERROR(IF(-SUM(AA$21:AA631)+AA$16&lt;0.000001,0,IF($C632&gt;='H-32A-WP06 - Debt Service'!Y$25,'H-32A-WP06 - Debt Service'!X$28/12,0)),"-")</f>
        <v>0</v>
      </c>
      <c r="AB632" s="359">
        <f>IFERROR(IF(-SUM(AB$21:AB631)+AB$16&lt;0.000001,0,IF($C632&gt;='H-32A-WP06 - Debt Service'!Y$25,'H-32A-WP06 - Debt Service'!Y$28/12,0)),"-")</f>
        <v>0</v>
      </c>
      <c r="AC632" s="359">
        <f>IFERROR(IF(-SUM(AC$21:AC631)+AC$16&lt;0.000001,0,IF($C632&gt;='H-32A-WP06 - Debt Service'!Z$25,'H-32A-WP06 - Debt Service'!Z$28/12,0)),"-")</f>
        <v>0</v>
      </c>
      <c r="AD632" s="359">
        <f>IFERROR(IF(-SUM(AD$21:AD631)+AD$16&lt;0.000001,0,IF($C632&gt;='H-32A-WP06 - Debt Service'!AB$25,'H-32A-WP06 - Debt Service'!AA$28/12,0)),"-")</f>
        <v>0</v>
      </c>
      <c r="AE632" s="359">
        <f>IFERROR(IF(-SUM(AE$21:AE631)+AE$16&lt;0.000001,0,IF($C632&gt;='H-32A-WP06 - Debt Service'!AC$25,'H-32A-WP06 - Debt Service'!AB$28/12,0)),"-")</f>
        <v>0</v>
      </c>
      <c r="AF632" s="359">
        <f>IFERROR(IF(-SUM(AF$21:AF631)+AF$16&lt;0.000001,0,IF($C632&gt;='H-32A-WP06 - Debt Service'!AD$25,'H-32A-WP06 - Debt Service'!AC$28/12,0)),"-")</f>
        <v>0</v>
      </c>
    </row>
    <row r="633" spans="2:32">
      <c r="B633" s="351">
        <f t="shared" si="37"/>
        <v>2070</v>
      </c>
      <c r="C633" s="368">
        <f t="shared" si="39"/>
        <v>62094</v>
      </c>
      <c r="D633" s="368"/>
      <c r="E633" s="359">
        <f>IFERROR(IF(-SUM(E$33:E632)+E$16&lt;0.000001,0,IF($C633&gt;='H-32A-WP06 - Debt Service'!C$25,'H-32A-WP06 - Debt Service'!C$28/12,0)),"-")</f>
        <v>0</v>
      </c>
      <c r="F633" s="359">
        <f>IFERROR(IF(-SUM(F$33:F632)+F$16&lt;0.000001,0,IF($C633&gt;='H-32A-WP06 - Debt Service'!D$25,'H-32A-WP06 - Debt Service'!D$28/12,0)),"-")</f>
        <v>0</v>
      </c>
      <c r="G633" s="359">
        <f>IFERROR(IF(-SUM(G$33:G632)+G$16&lt;0.000001,0,IF($C633&gt;='H-32A-WP06 - Debt Service'!E$25,'H-32A-WP06 - Debt Service'!E$28/12,0)),"-")</f>
        <v>0</v>
      </c>
      <c r="H633" s="359">
        <f>IFERROR(IF(-SUM(H$21:H632)+H$16&lt;0.000001,0,IF($C633&gt;='H-32A-WP06 - Debt Service'!F$25,'H-32A-WP06 - Debt Service'!F$28/12,0)),"-")</f>
        <v>0</v>
      </c>
      <c r="I633" s="359">
        <f>IFERROR(IF(-SUM(I$21:I632)+I$16&lt;0.000001,0,IF($C633&gt;='H-32A-WP06 - Debt Service'!G$25,'H-32A-WP06 - Debt Service'!G$28/12,0)),"-")</f>
        <v>0</v>
      </c>
      <c r="J633" s="359">
        <f>IFERROR(IF(-SUM(J$21:J632)+J$16&lt;0.000001,0,IF($C633&gt;='H-32A-WP06 - Debt Service'!H$25,'H-32A-WP06 - Debt Service'!H$28/12,0)),"-")</f>
        <v>0</v>
      </c>
      <c r="K633" s="359">
        <f>IFERROR(IF(-SUM(K$21:K632)+K$16&lt;0.000001,0,IF($C633&gt;='H-32A-WP06 - Debt Service'!I$25,'H-32A-WP06 - Debt Service'!I$28/12,0)),"-")</f>
        <v>0</v>
      </c>
      <c r="L633" s="359">
        <f>IFERROR(IF(-SUM(L$21:L632)+L$16&lt;0.000001,0,IF($C633&gt;='H-32A-WP06 - Debt Service'!J$25,'H-32A-WP06 - Debt Service'!J$28/12,0)),"-")</f>
        <v>0</v>
      </c>
      <c r="M633" s="359">
        <f>IFERROR(IF(-SUM(M$21:M632)+M$16&lt;0.000001,0,IF($C633&gt;='H-32A-WP06 - Debt Service'!K$25,'H-32A-WP06 - Debt Service'!K$28/12,0)),"-")</f>
        <v>0</v>
      </c>
      <c r="N633" s="359">
        <f>IFERROR(IF(-SUM(N$21:N632)+N$16&lt;0.000001,0,IF($C633&gt;='H-32A-WP06 - Debt Service'!L$25,'H-32A-WP06 - Debt Service'!L$28/12,0)),"-")</f>
        <v>0</v>
      </c>
      <c r="O633" s="359">
        <f>IFERROR(IF(-SUM(O$21:O632)+O$16&lt;0.000001,0,IF($C633&gt;='H-32A-WP06 - Debt Service'!M$25,'H-32A-WP06 - Debt Service'!M$28/12,0)),"-")</f>
        <v>0</v>
      </c>
      <c r="P633" s="359">
        <f>IFERROR(IF(-SUM(P$21:P632)+P$16&lt;0.000001,0,IF($C633&gt;='H-32A-WP06 - Debt Service'!N$25,'H-32A-WP06 - Debt Service'!N$28/12,0)),"-")</f>
        <v>0</v>
      </c>
      <c r="Q633" s="449"/>
      <c r="R633" s="351">
        <f t="shared" si="38"/>
        <v>2070</v>
      </c>
      <c r="S633" s="368">
        <f t="shared" si="40"/>
        <v>62094</v>
      </c>
      <c r="T633" s="368"/>
      <c r="U633" s="359">
        <f>IFERROR(IF(-SUM(U$33:U632)+U$16&lt;0.000001,0,IF($C633&gt;='H-32A-WP06 - Debt Service'!R$25,'H-32A-WP06 - Debt Service'!R$28/12,0)),"-")</f>
        <v>0</v>
      </c>
      <c r="V633" s="359">
        <f>IFERROR(IF(-SUM(V$21:V632)+V$16&lt;0.000001,0,IF($C633&gt;='H-32A-WP06 - Debt Service'!S$25,'H-32A-WP06 - Debt Service'!S$28/12,0)),"-")</f>
        <v>0</v>
      </c>
      <c r="W633" s="359">
        <f>IFERROR(IF(-SUM(W$21:W632)+W$16&lt;0.000001,0,IF($C633&gt;='H-32A-WP06 - Debt Service'!T$25,'H-32A-WP06 - Debt Service'!T$28/12,0)),"-")</f>
        <v>0</v>
      </c>
      <c r="X633" s="359">
        <f>IFERROR(IF(-SUM(X$21:X632)+X$16&lt;0.000001,0,IF($C633&gt;='H-32A-WP06 - Debt Service'!U$25,'H-32A-WP06 - Debt Service'!U$28/12,0)),"-")</f>
        <v>0</v>
      </c>
      <c r="Y633" s="359">
        <f>IFERROR(IF(-SUM(Y$21:Y632)+Y$16&lt;0.000001,0,IF($C633&gt;='H-32A-WP06 - Debt Service'!W$25,'H-32A-WP06 - Debt Service'!V$28/12,0)),"-")</f>
        <v>0</v>
      </c>
      <c r="Z633" s="359">
        <f>IFERROR(IF(-SUM(Z$21:Z632)+Z$16&lt;0.000001,0,IF($C633&gt;='H-32A-WP06 - Debt Service'!W$25,'H-32A-WP06 - Debt Service'!W$28/12,0)),"-")</f>
        <v>0</v>
      </c>
      <c r="AA633" s="359">
        <f>IFERROR(IF(-SUM(AA$21:AA632)+AA$16&lt;0.000001,0,IF($C633&gt;='H-32A-WP06 - Debt Service'!Y$25,'H-32A-WP06 - Debt Service'!X$28/12,0)),"-")</f>
        <v>0</v>
      </c>
      <c r="AB633" s="359">
        <f>IFERROR(IF(-SUM(AB$21:AB632)+AB$16&lt;0.000001,0,IF($C633&gt;='H-32A-WP06 - Debt Service'!Y$25,'H-32A-WP06 - Debt Service'!Y$28/12,0)),"-")</f>
        <v>0</v>
      </c>
      <c r="AC633" s="359">
        <f>IFERROR(IF(-SUM(AC$21:AC632)+AC$16&lt;0.000001,0,IF($C633&gt;='H-32A-WP06 - Debt Service'!Z$25,'H-32A-WP06 - Debt Service'!Z$28/12,0)),"-")</f>
        <v>0</v>
      </c>
      <c r="AD633" s="359">
        <f>IFERROR(IF(-SUM(AD$21:AD632)+AD$16&lt;0.000001,0,IF($C633&gt;='H-32A-WP06 - Debt Service'!AB$25,'H-32A-WP06 - Debt Service'!AA$28/12,0)),"-")</f>
        <v>0</v>
      </c>
      <c r="AE633" s="359">
        <f>IFERROR(IF(-SUM(AE$21:AE632)+AE$16&lt;0.000001,0,IF($C633&gt;='H-32A-WP06 - Debt Service'!AC$25,'H-32A-WP06 - Debt Service'!AB$28/12,0)),"-")</f>
        <v>0</v>
      </c>
      <c r="AF633" s="359">
        <f>IFERROR(IF(-SUM(AF$21:AF632)+AF$16&lt;0.000001,0,IF($C633&gt;='H-32A-WP06 - Debt Service'!AD$25,'H-32A-WP06 - Debt Service'!AC$28/12,0)),"-")</f>
        <v>0</v>
      </c>
    </row>
    <row r="634" spans="2:32">
      <c r="B634" s="351">
        <f t="shared" si="37"/>
        <v>2070</v>
      </c>
      <c r="C634" s="368">
        <f t="shared" si="39"/>
        <v>62125</v>
      </c>
      <c r="D634" s="368"/>
      <c r="E634" s="359">
        <f>IFERROR(IF(-SUM(E$33:E633)+E$16&lt;0.000001,0,IF($C634&gt;='H-32A-WP06 - Debt Service'!C$25,'H-32A-WP06 - Debt Service'!C$28/12,0)),"-")</f>
        <v>0</v>
      </c>
      <c r="F634" s="359">
        <f>IFERROR(IF(-SUM(F$33:F633)+F$16&lt;0.000001,0,IF($C634&gt;='H-32A-WP06 - Debt Service'!D$25,'H-32A-WP06 - Debt Service'!D$28/12,0)),"-")</f>
        <v>0</v>
      </c>
      <c r="G634" s="359">
        <f>IFERROR(IF(-SUM(G$33:G633)+G$16&lt;0.000001,0,IF($C634&gt;='H-32A-WP06 - Debt Service'!E$25,'H-32A-WP06 - Debt Service'!E$28/12,0)),"-")</f>
        <v>0</v>
      </c>
      <c r="H634" s="359">
        <f>IFERROR(IF(-SUM(H$21:H633)+H$16&lt;0.000001,0,IF($C634&gt;='H-32A-WP06 - Debt Service'!F$25,'H-32A-WP06 - Debt Service'!F$28/12,0)),"-")</f>
        <v>0</v>
      </c>
      <c r="I634" s="359">
        <f>IFERROR(IF(-SUM(I$21:I633)+I$16&lt;0.000001,0,IF($C634&gt;='H-32A-WP06 - Debt Service'!G$25,'H-32A-WP06 - Debt Service'!G$28/12,0)),"-")</f>
        <v>0</v>
      </c>
      <c r="J634" s="359">
        <f>IFERROR(IF(-SUM(J$21:J633)+J$16&lt;0.000001,0,IF($C634&gt;='H-32A-WP06 - Debt Service'!H$25,'H-32A-WP06 - Debt Service'!H$28/12,0)),"-")</f>
        <v>0</v>
      </c>
      <c r="K634" s="359">
        <f>IFERROR(IF(-SUM(K$21:K633)+K$16&lt;0.000001,0,IF($C634&gt;='H-32A-WP06 - Debt Service'!I$25,'H-32A-WP06 - Debt Service'!I$28/12,0)),"-")</f>
        <v>0</v>
      </c>
      <c r="L634" s="359">
        <f>IFERROR(IF(-SUM(L$21:L633)+L$16&lt;0.000001,0,IF($C634&gt;='H-32A-WP06 - Debt Service'!J$25,'H-32A-WP06 - Debt Service'!J$28/12,0)),"-")</f>
        <v>0</v>
      </c>
      <c r="M634" s="359">
        <f>IFERROR(IF(-SUM(M$21:M633)+M$16&lt;0.000001,0,IF($C634&gt;='H-32A-WP06 - Debt Service'!K$25,'H-32A-WP06 - Debt Service'!K$28/12,0)),"-")</f>
        <v>0</v>
      </c>
      <c r="N634" s="359">
        <f>IFERROR(IF(-SUM(N$21:N633)+N$16&lt;0.000001,0,IF($C634&gt;='H-32A-WP06 - Debt Service'!L$25,'H-32A-WP06 - Debt Service'!L$28/12,0)),"-")</f>
        <v>0</v>
      </c>
      <c r="O634" s="359">
        <f>IFERROR(IF(-SUM(O$21:O633)+O$16&lt;0.000001,0,IF($C634&gt;='H-32A-WP06 - Debt Service'!M$25,'H-32A-WP06 - Debt Service'!M$28/12,0)),"-")</f>
        <v>0</v>
      </c>
      <c r="P634" s="359">
        <f>IFERROR(IF(-SUM(P$21:P633)+P$16&lt;0.000001,0,IF($C634&gt;='H-32A-WP06 - Debt Service'!N$25,'H-32A-WP06 - Debt Service'!N$28/12,0)),"-")</f>
        <v>0</v>
      </c>
      <c r="Q634" s="449"/>
      <c r="R634" s="351">
        <f t="shared" si="38"/>
        <v>2070</v>
      </c>
      <c r="S634" s="368">
        <f t="shared" si="40"/>
        <v>62125</v>
      </c>
      <c r="T634" s="368"/>
      <c r="U634" s="359">
        <f>IFERROR(IF(-SUM(U$33:U633)+U$16&lt;0.000001,0,IF($C634&gt;='H-32A-WP06 - Debt Service'!R$25,'H-32A-WP06 - Debt Service'!R$28/12,0)),"-")</f>
        <v>0</v>
      </c>
      <c r="V634" s="359">
        <f>IFERROR(IF(-SUM(V$21:V633)+V$16&lt;0.000001,0,IF($C634&gt;='H-32A-WP06 - Debt Service'!S$25,'H-32A-WP06 - Debt Service'!S$28/12,0)),"-")</f>
        <v>0</v>
      </c>
      <c r="W634" s="359">
        <f>IFERROR(IF(-SUM(W$21:W633)+W$16&lt;0.000001,0,IF($C634&gt;='H-32A-WP06 - Debt Service'!T$25,'H-32A-WP06 - Debt Service'!T$28/12,0)),"-")</f>
        <v>0</v>
      </c>
      <c r="X634" s="359">
        <f>IFERROR(IF(-SUM(X$21:X633)+X$16&lt;0.000001,0,IF($C634&gt;='H-32A-WP06 - Debt Service'!U$25,'H-32A-WP06 - Debt Service'!U$28/12,0)),"-")</f>
        <v>0</v>
      </c>
      <c r="Y634" s="359">
        <f>IFERROR(IF(-SUM(Y$21:Y633)+Y$16&lt;0.000001,0,IF($C634&gt;='H-32A-WP06 - Debt Service'!W$25,'H-32A-WP06 - Debt Service'!V$28/12,0)),"-")</f>
        <v>0</v>
      </c>
      <c r="Z634" s="359">
        <f>IFERROR(IF(-SUM(Z$21:Z633)+Z$16&lt;0.000001,0,IF($C634&gt;='H-32A-WP06 - Debt Service'!W$25,'H-32A-WP06 - Debt Service'!W$28/12,0)),"-")</f>
        <v>0</v>
      </c>
      <c r="AA634" s="359">
        <f>IFERROR(IF(-SUM(AA$21:AA633)+AA$16&lt;0.000001,0,IF($C634&gt;='H-32A-WP06 - Debt Service'!Y$25,'H-32A-WP06 - Debt Service'!X$28/12,0)),"-")</f>
        <v>0</v>
      </c>
      <c r="AB634" s="359">
        <f>IFERROR(IF(-SUM(AB$21:AB633)+AB$16&lt;0.000001,0,IF($C634&gt;='H-32A-WP06 - Debt Service'!Y$25,'H-32A-WP06 - Debt Service'!Y$28/12,0)),"-")</f>
        <v>0</v>
      </c>
      <c r="AC634" s="359">
        <f>IFERROR(IF(-SUM(AC$21:AC633)+AC$16&lt;0.000001,0,IF($C634&gt;='H-32A-WP06 - Debt Service'!Z$25,'H-32A-WP06 - Debt Service'!Z$28/12,0)),"-")</f>
        <v>0</v>
      </c>
      <c r="AD634" s="359">
        <f>IFERROR(IF(-SUM(AD$21:AD633)+AD$16&lt;0.000001,0,IF($C634&gt;='H-32A-WP06 - Debt Service'!AB$25,'H-32A-WP06 - Debt Service'!AA$28/12,0)),"-")</f>
        <v>0</v>
      </c>
      <c r="AE634" s="359">
        <f>IFERROR(IF(-SUM(AE$21:AE633)+AE$16&lt;0.000001,0,IF($C634&gt;='H-32A-WP06 - Debt Service'!AC$25,'H-32A-WP06 - Debt Service'!AB$28/12,0)),"-")</f>
        <v>0</v>
      </c>
      <c r="AF634" s="359">
        <f>IFERROR(IF(-SUM(AF$21:AF633)+AF$16&lt;0.000001,0,IF($C634&gt;='H-32A-WP06 - Debt Service'!AD$25,'H-32A-WP06 - Debt Service'!AC$28/12,0)),"-")</f>
        <v>0</v>
      </c>
    </row>
    <row r="635" spans="2:32">
      <c r="B635" s="351">
        <f t="shared" si="37"/>
        <v>2070</v>
      </c>
      <c r="C635" s="368">
        <f t="shared" si="39"/>
        <v>62153</v>
      </c>
      <c r="D635" s="368"/>
      <c r="E635" s="359">
        <f>IFERROR(IF(-SUM(E$33:E634)+E$16&lt;0.000001,0,IF($C635&gt;='H-32A-WP06 - Debt Service'!C$25,'H-32A-WP06 - Debt Service'!C$28/12,0)),"-")</f>
        <v>0</v>
      </c>
      <c r="F635" s="359">
        <f>IFERROR(IF(-SUM(F$33:F634)+F$16&lt;0.000001,0,IF($C635&gt;='H-32A-WP06 - Debt Service'!D$25,'H-32A-WP06 - Debt Service'!D$28/12,0)),"-")</f>
        <v>0</v>
      </c>
      <c r="G635" s="359">
        <f>IFERROR(IF(-SUM(G$33:G634)+G$16&lt;0.000001,0,IF($C635&gt;='H-32A-WP06 - Debt Service'!E$25,'H-32A-WP06 - Debt Service'!E$28/12,0)),"-")</f>
        <v>0</v>
      </c>
      <c r="H635" s="359">
        <f>IFERROR(IF(-SUM(H$21:H634)+H$16&lt;0.000001,0,IF($C635&gt;='H-32A-WP06 - Debt Service'!F$25,'H-32A-WP06 - Debt Service'!F$28/12,0)),"-")</f>
        <v>0</v>
      </c>
      <c r="I635" s="359">
        <f>IFERROR(IF(-SUM(I$21:I634)+I$16&lt;0.000001,0,IF($C635&gt;='H-32A-WP06 - Debt Service'!G$25,'H-32A-WP06 - Debt Service'!G$28/12,0)),"-")</f>
        <v>0</v>
      </c>
      <c r="J635" s="359">
        <f>IFERROR(IF(-SUM(J$21:J634)+J$16&lt;0.000001,0,IF($C635&gt;='H-32A-WP06 - Debt Service'!H$25,'H-32A-WP06 - Debt Service'!H$28/12,0)),"-")</f>
        <v>0</v>
      </c>
      <c r="K635" s="359">
        <f>IFERROR(IF(-SUM(K$21:K634)+K$16&lt;0.000001,0,IF($C635&gt;='H-32A-WP06 - Debt Service'!I$25,'H-32A-WP06 - Debt Service'!I$28/12,0)),"-")</f>
        <v>0</v>
      </c>
      <c r="L635" s="359">
        <f>IFERROR(IF(-SUM(L$21:L634)+L$16&lt;0.000001,0,IF($C635&gt;='H-32A-WP06 - Debt Service'!J$25,'H-32A-WP06 - Debt Service'!J$28/12,0)),"-")</f>
        <v>0</v>
      </c>
      <c r="M635" s="359">
        <f>IFERROR(IF(-SUM(M$21:M634)+M$16&lt;0.000001,0,IF($C635&gt;='H-32A-WP06 - Debt Service'!K$25,'H-32A-WP06 - Debt Service'!K$28/12,0)),"-")</f>
        <v>0</v>
      </c>
      <c r="N635" s="359">
        <f>IFERROR(IF(-SUM(N$21:N634)+N$16&lt;0.000001,0,IF($C635&gt;='H-32A-WP06 - Debt Service'!L$25,'H-32A-WP06 - Debt Service'!L$28/12,0)),"-")</f>
        <v>0</v>
      </c>
      <c r="O635" s="359">
        <f>IFERROR(IF(-SUM(O$21:O634)+O$16&lt;0.000001,0,IF($C635&gt;='H-32A-WP06 - Debt Service'!M$25,'H-32A-WP06 - Debt Service'!M$28/12,0)),"-")</f>
        <v>0</v>
      </c>
      <c r="P635" s="359">
        <f>IFERROR(IF(-SUM(P$21:P634)+P$16&lt;0.000001,0,IF($C635&gt;='H-32A-WP06 - Debt Service'!N$25,'H-32A-WP06 - Debt Service'!N$28/12,0)),"-")</f>
        <v>0</v>
      </c>
      <c r="Q635" s="449"/>
      <c r="R635" s="351">
        <f t="shared" si="38"/>
        <v>2070</v>
      </c>
      <c r="S635" s="368">
        <f t="shared" si="40"/>
        <v>62153</v>
      </c>
      <c r="T635" s="368"/>
      <c r="U635" s="359">
        <f>IFERROR(IF(-SUM(U$33:U634)+U$16&lt;0.000001,0,IF($C635&gt;='H-32A-WP06 - Debt Service'!R$25,'H-32A-WP06 - Debt Service'!R$28/12,0)),"-")</f>
        <v>0</v>
      </c>
      <c r="V635" s="359">
        <f>IFERROR(IF(-SUM(V$21:V634)+V$16&lt;0.000001,0,IF($C635&gt;='H-32A-WP06 - Debt Service'!S$25,'H-32A-WP06 - Debt Service'!S$28/12,0)),"-")</f>
        <v>0</v>
      </c>
      <c r="W635" s="359">
        <f>IFERROR(IF(-SUM(W$21:W634)+W$16&lt;0.000001,0,IF($C635&gt;='H-32A-WP06 - Debt Service'!T$25,'H-32A-WP06 - Debt Service'!T$28/12,0)),"-")</f>
        <v>0</v>
      </c>
      <c r="X635" s="359">
        <f>IFERROR(IF(-SUM(X$21:X634)+X$16&lt;0.000001,0,IF($C635&gt;='H-32A-WP06 - Debt Service'!U$25,'H-32A-WP06 - Debt Service'!U$28/12,0)),"-")</f>
        <v>0</v>
      </c>
      <c r="Y635" s="359">
        <f>IFERROR(IF(-SUM(Y$21:Y634)+Y$16&lt;0.000001,0,IF($C635&gt;='H-32A-WP06 - Debt Service'!W$25,'H-32A-WP06 - Debt Service'!V$28/12,0)),"-")</f>
        <v>0</v>
      </c>
      <c r="Z635" s="359">
        <f>IFERROR(IF(-SUM(Z$21:Z634)+Z$16&lt;0.000001,0,IF($C635&gt;='H-32A-WP06 - Debt Service'!W$25,'H-32A-WP06 - Debt Service'!W$28/12,0)),"-")</f>
        <v>0</v>
      </c>
      <c r="AA635" s="359">
        <f>IFERROR(IF(-SUM(AA$21:AA634)+AA$16&lt;0.000001,0,IF($C635&gt;='H-32A-WP06 - Debt Service'!Y$25,'H-32A-WP06 - Debt Service'!X$28/12,0)),"-")</f>
        <v>0</v>
      </c>
      <c r="AB635" s="359">
        <f>IFERROR(IF(-SUM(AB$21:AB634)+AB$16&lt;0.000001,0,IF($C635&gt;='H-32A-WP06 - Debt Service'!Y$25,'H-32A-WP06 - Debt Service'!Y$28/12,0)),"-")</f>
        <v>0</v>
      </c>
      <c r="AC635" s="359">
        <f>IFERROR(IF(-SUM(AC$21:AC634)+AC$16&lt;0.000001,0,IF($C635&gt;='H-32A-WP06 - Debt Service'!Z$25,'H-32A-WP06 - Debt Service'!Z$28/12,0)),"-")</f>
        <v>0</v>
      </c>
      <c r="AD635" s="359">
        <f>IFERROR(IF(-SUM(AD$21:AD634)+AD$16&lt;0.000001,0,IF($C635&gt;='H-32A-WP06 - Debt Service'!AB$25,'H-32A-WP06 - Debt Service'!AA$28/12,0)),"-")</f>
        <v>0</v>
      </c>
      <c r="AE635" s="359">
        <f>IFERROR(IF(-SUM(AE$21:AE634)+AE$16&lt;0.000001,0,IF($C635&gt;='H-32A-WP06 - Debt Service'!AC$25,'H-32A-WP06 - Debt Service'!AB$28/12,0)),"-")</f>
        <v>0</v>
      </c>
      <c r="AF635" s="359">
        <f>IFERROR(IF(-SUM(AF$21:AF634)+AF$16&lt;0.000001,0,IF($C635&gt;='H-32A-WP06 - Debt Service'!AD$25,'H-32A-WP06 - Debt Service'!AC$28/12,0)),"-")</f>
        <v>0</v>
      </c>
    </row>
    <row r="636" spans="2:32">
      <c r="B636" s="351">
        <f t="shared" si="37"/>
        <v>2070</v>
      </c>
      <c r="C636" s="368">
        <f t="shared" si="39"/>
        <v>62184</v>
      </c>
      <c r="D636" s="368"/>
      <c r="E636" s="359">
        <f>IFERROR(IF(-SUM(E$33:E635)+E$16&lt;0.000001,0,IF($C636&gt;='H-32A-WP06 - Debt Service'!C$25,'H-32A-WP06 - Debt Service'!C$28/12,0)),"-")</f>
        <v>0</v>
      </c>
      <c r="F636" s="359">
        <f>IFERROR(IF(-SUM(F$33:F635)+F$16&lt;0.000001,0,IF($C636&gt;='H-32A-WP06 - Debt Service'!D$25,'H-32A-WP06 - Debt Service'!D$28/12,0)),"-")</f>
        <v>0</v>
      </c>
      <c r="G636" s="359">
        <f>IFERROR(IF(-SUM(G$33:G635)+G$16&lt;0.000001,0,IF($C636&gt;='H-32A-WP06 - Debt Service'!E$25,'H-32A-WP06 - Debt Service'!E$28/12,0)),"-")</f>
        <v>0</v>
      </c>
      <c r="H636" s="359">
        <f>IFERROR(IF(-SUM(H$21:H635)+H$16&lt;0.000001,0,IF($C636&gt;='H-32A-WP06 - Debt Service'!F$25,'H-32A-WP06 - Debt Service'!F$28/12,0)),"-")</f>
        <v>0</v>
      </c>
      <c r="I636" s="359">
        <f>IFERROR(IF(-SUM(I$21:I635)+I$16&lt;0.000001,0,IF($C636&gt;='H-32A-WP06 - Debt Service'!G$25,'H-32A-WP06 - Debt Service'!G$28/12,0)),"-")</f>
        <v>0</v>
      </c>
      <c r="J636" s="359">
        <f>IFERROR(IF(-SUM(J$21:J635)+J$16&lt;0.000001,0,IF($C636&gt;='H-32A-WP06 - Debt Service'!H$25,'H-32A-WP06 - Debt Service'!H$28/12,0)),"-")</f>
        <v>0</v>
      </c>
      <c r="K636" s="359">
        <f>IFERROR(IF(-SUM(K$21:K635)+K$16&lt;0.000001,0,IF($C636&gt;='H-32A-WP06 - Debt Service'!I$25,'H-32A-WP06 - Debt Service'!I$28/12,0)),"-")</f>
        <v>0</v>
      </c>
      <c r="L636" s="359">
        <f>IFERROR(IF(-SUM(L$21:L635)+L$16&lt;0.000001,0,IF($C636&gt;='H-32A-WP06 - Debt Service'!J$25,'H-32A-WP06 - Debt Service'!J$28/12,0)),"-")</f>
        <v>0</v>
      </c>
      <c r="M636" s="359">
        <f>IFERROR(IF(-SUM(M$21:M635)+M$16&lt;0.000001,0,IF($C636&gt;='H-32A-WP06 - Debt Service'!K$25,'H-32A-WP06 - Debt Service'!K$28/12,0)),"-")</f>
        <v>0</v>
      </c>
      <c r="N636" s="359">
        <f>IFERROR(IF(-SUM(N$21:N635)+N$16&lt;0.000001,0,IF($C636&gt;='H-32A-WP06 - Debt Service'!L$25,'H-32A-WP06 - Debt Service'!L$28/12,0)),"-")</f>
        <v>0</v>
      </c>
      <c r="O636" s="359">
        <f>IFERROR(IF(-SUM(O$21:O635)+O$16&lt;0.000001,0,IF($C636&gt;='H-32A-WP06 - Debt Service'!M$25,'H-32A-WP06 - Debt Service'!M$28/12,0)),"-")</f>
        <v>0</v>
      </c>
      <c r="P636" s="359">
        <f>IFERROR(IF(-SUM(P$21:P635)+P$16&lt;0.000001,0,IF($C636&gt;='H-32A-WP06 - Debt Service'!N$25,'H-32A-WP06 - Debt Service'!N$28/12,0)),"-")</f>
        <v>0</v>
      </c>
      <c r="Q636" s="449"/>
      <c r="R636" s="351">
        <f t="shared" si="38"/>
        <v>2070</v>
      </c>
      <c r="S636" s="368">
        <f t="shared" si="40"/>
        <v>62184</v>
      </c>
      <c r="T636" s="368"/>
      <c r="U636" s="359">
        <f>IFERROR(IF(-SUM(U$33:U635)+U$16&lt;0.000001,0,IF($C636&gt;='H-32A-WP06 - Debt Service'!R$25,'H-32A-WP06 - Debt Service'!R$28/12,0)),"-")</f>
        <v>0</v>
      </c>
      <c r="V636" s="359">
        <f>IFERROR(IF(-SUM(V$21:V635)+V$16&lt;0.000001,0,IF($C636&gt;='H-32A-WP06 - Debt Service'!S$25,'H-32A-WP06 - Debt Service'!S$28/12,0)),"-")</f>
        <v>0</v>
      </c>
      <c r="W636" s="359">
        <f>IFERROR(IF(-SUM(W$21:W635)+W$16&lt;0.000001,0,IF($C636&gt;='H-32A-WP06 - Debt Service'!T$25,'H-32A-WP06 - Debt Service'!T$28/12,0)),"-")</f>
        <v>0</v>
      </c>
      <c r="X636" s="359">
        <f>IFERROR(IF(-SUM(X$21:X635)+X$16&lt;0.000001,0,IF($C636&gt;='H-32A-WP06 - Debt Service'!U$25,'H-32A-WP06 - Debt Service'!U$28/12,0)),"-")</f>
        <v>0</v>
      </c>
      <c r="Y636" s="359">
        <f>IFERROR(IF(-SUM(Y$21:Y635)+Y$16&lt;0.000001,0,IF($C636&gt;='H-32A-WP06 - Debt Service'!W$25,'H-32A-WP06 - Debt Service'!V$28/12,0)),"-")</f>
        <v>0</v>
      </c>
      <c r="Z636" s="359">
        <f>IFERROR(IF(-SUM(Z$21:Z635)+Z$16&lt;0.000001,0,IF($C636&gt;='H-32A-WP06 - Debt Service'!W$25,'H-32A-WP06 - Debt Service'!W$28/12,0)),"-")</f>
        <v>0</v>
      </c>
      <c r="AA636" s="359">
        <f>IFERROR(IF(-SUM(AA$21:AA635)+AA$16&lt;0.000001,0,IF($C636&gt;='H-32A-WP06 - Debt Service'!Y$25,'H-32A-WP06 - Debt Service'!X$28/12,0)),"-")</f>
        <v>0</v>
      </c>
      <c r="AB636" s="359">
        <f>IFERROR(IF(-SUM(AB$21:AB635)+AB$16&lt;0.000001,0,IF($C636&gt;='H-32A-WP06 - Debt Service'!Y$25,'H-32A-WP06 - Debt Service'!Y$28/12,0)),"-")</f>
        <v>0</v>
      </c>
      <c r="AC636" s="359">
        <f>IFERROR(IF(-SUM(AC$21:AC635)+AC$16&lt;0.000001,0,IF($C636&gt;='H-32A-WP06 - Debt Service'!Z$25,'H-32A-WP06 - Debt Service'!Z$28/12,0)),"-")</f>
        <v>0</v>
      </c>
      <c r="AD636" s="359">
        <f>IFERROR(IF(-SUM(AD$21:AD635)+AD$16&lt;0.000001,0,IF($C636&gt;='H-32A-WP06 - Debt Service'!AB$25,'H-32A-WP06 - Debt Service'!AA$28/12,0)),"-")</f>
        <v>0</v>
      </c>
      <c r="AE636" s="359">
        <f>IFERROR(IF(-SUM(AE$21:AE635)+AE$16&lt;0.000001,0,IF($C636&gt;='H-32A-WP06 - Debt Service'!AC$25,'H-32A-WP06 - Debt Service'!AB$28/12,0)),"-")</f>
        <v>0</v>
      </c>
      <c r="AF636" s="359">
        <f>IFERROR(IF(-SUM(AF$21:AF635)+AF$16&lt;0.000001,0,IF($C636&gt;='H-32A-WP06 - Debt Service'!AD$25,'H-32A-WP06 - Debt Service'!AC$28/12,0)),"-")</f>
        <v>0</v>
      </c>
    </row>
    <row r="637" spans="2:32">
      <c r="B637" s="351">
        <f t="shared" si="37"/>
        <v>2070</v>
      </c>
      <c r="C637" s="368">
        <f t="shared" si="39"/>
        <v>62214</v>
      </c>
      <c r="D637" s="368"/>
      <c r="E637" s="359">
        <f>IFERROR(IF(-SUM(E$33:E636)+E$16&lt;0.000001,0,IF($C637&gt;='H-32A-WP06 - Debt Service'!C$25,'H-32A-WP06 - Debt Service'!C$28/12,0)),"-")</f>
        <v>0</v>
      </c>
      <c r="F637" s="359">
        <f>IFERROR(IF(-SUM(F$33:F636)+F$16&lt;0.000001,0,IF($C637&gt;='H-32A-WP06 - Debt Service'!D$25,'H-32A-WP06 - Debt Service'!D$28/12,0)),"-")</f>
        <v>0</v>
      </c>
      <c r="G637" s="359">
        <f>IFERROR(IF(-SUM(G$33:G636)+G$16&lt;0.000001,0,IF($C637&gt;='H-32A-WP06 - Debt Service'!E$25,'H-32A-WP06 - Debt Service'!E$28/12,0)),"-")</f>
        <v>0</v>
      </c>
      <c r="H637" s="359">
        <f>IFERROR(IF(-SUM(H$21:H636)+H$16&lt;0.000001,0,IF($C637&gt;='H-32A-WP06 - Debt Service'!F$25,'H-32A-WP06 - Debt Service'!F$28/12,0)),"-")</f>
        <v>0</v>
      </c>
      <c r="I637" s="359">
        <f>IFERROR(IF(-SUM(I$21:I636)+I$16&lt;0.000001,0,IF($C637&gt;='H-32A-WP06 - Debt Service'!G$25,'H-32A-WP06 - Debt Service'!G$28/12,0)),"-")</f>
        <v>0</v>
      </c>
      <c r="J637" s="359">
        <f>IFERROR(IF(-SUM(J$21:J636)+J$16&lt;0.000001,0,IF($C637&gt;='H-32A-WP06 - Debt Service'!H$25,'H-32A-WP06 - Debt Service'!H$28/12,0)),"-")</f>
        <v>0</v>
      </c>
      <c r="K637" s="359">
        <f>IFERROR(IF(-SUM(K$21:K636)+K$16&lt;0.000001,0,IF($C637&gt;='H-32A-WP06 - Debt Service'!I$25,'H-32A-WP06 - Debt Service'!I$28/12,0)),"-")</f>
        <v>0</v>
      </c>
      <c r="L637" s="359">
        <f>IFERROR(IF(-SUM(L$21:L636)+L$16&lt;0.000001,0,IF($C637&gt;='H-32A-WP06 - Debt Service'!J$25,'H-32A-WP06 - Debt Service'!J$28/12,0)),"-")</f>
        <v>0</v>
      </c>
      <c r="M637" s="359">
        <f>IFERROR(IF(-SUM(M$21:M636)+M$16&lt;0.000001,0,IF($C637&gt;='H-32A-WP06 - Debt Service'!K$25,'H-32A-WP06 - Debt Service'!K$28/12,0)),"-")</f>
        <v>0</v>
      </c>
      <c r="N637" s="359">
        <f>IFERROR(IF(-SUM(N$21:N636)+N$16&lt;0.000001,0,IF($C637&gt;='H-32A-WP06 - Debt Service'!L$25,'H-32A-WP06 - Debt Service'!L$28/12,0)),"-")</f>
        <v>0</v>
      </c>
      <c r="O637" s="359">
        <f>IFERROR(IF(-SUM(O$21:O636)+O$16&lt;0.000001,0,IF($C637&gt;='H-32A-WP06 - Debt Service'!M$25,'H-32A-WP06 - Debt Service'!M$28/12,0)),"-")</f>
        <v>0</v>
      </c>
      <c r="P637" s="359">
        <f>IFERROR(IF(-SUM(P$21:P636)+P$16&lt;0.000001,0,IF($C637&gt;='H-32A-WP06 - Debt Service'!N$25,'H-32A-WP06 - Debt Service'!N$28/12,0)),"-")</f>
        <v>0</v>
      </c>
      <c r="Q637" s="449"/>
      <c r="R637" s="351">
        <f t="shared" si="38"/>
        <v>2070</v>
      </c>
      <c r="S637" s="368">
        <f t="shared" si="40"/>
        <v>62214</v>
      </c>
      <c r="T637" s="368"/>
      <c r="U637" s="359">
        <f>IFERROR(IF(-SUM(U$33:U636)+U$16&lt;0.000001,0,IF($C637&gt;='H-32A-WP06 - Debt Service'!R$25,'H-32A-WP06 - Debt Service'!R$28/12,0)),"-")</f>
        <v>0</v>
      </c>
      <c r="V637" s="359">
        <f>IFERROR(IF(-SUM(V$21:V636)+V$16&lt;0.000001,0,IF($C637&gt;='H-32A-WP06 - Debt Service'!S$25,'H-32A-WP06 - Debt Service'!S$28/12,0)),"-")</f>
        <v>0</v>
      </c>
      <c r="W637" s="359">
        <f>IFERROR(IF(-SUM(W$21:W636)+W$16&lt;0.000001,0,IF($C637&gt;='H-32A-WP06 - Debt Service'!T$25,'H-32A-WP06 - Debt Service'!T$28/12,0)),"-")</f>
        <v>0</v>
      </c>
      <c r="X637" s="359">
        <f>IFERROR(IF(-SUM(X$21:X636)+X$16&lt;0.000001,0,IF($C637&gt;='H-32A-WP06 - Debt Service'!U$25,'H-32A-WP06 - Debt Service'!U$28/12,0)),"-")</f>
        <v>0</v>
      </c>
      <c r="Y637" s="359">
        <f>IFERROR(IF(-SUM(Y$21:Y636)+Y$16&lt;0.000001,0,IF($C637&gt;='H-32A-WP06 - Debt Service'!W$25,'H-32A-WP06 - Debt Service'!V$28/12,0)),"-")</f>
        <v>0</v>
      </c>
      <c r="Z637" s="359">
        <f>IFERROR(IF(-SUM(Z$21:Z636)+Z$16&lt;0.000001,0,IF($C637&gt;='H-32A-WP06 - Debt Service'!W$25,'H-32A-WP06 - Debt Service'!W$28/12,0)),"-")</f>
        <v>0</v>
      </c>
      <c r="AA637" s="359">
        <f>IFERROR(IF(-SUM(AA$21:AA636)+AA$16&lt;0.000001,0,IF($C637&gt;='H-32A-WP06 - Debt Service'!Y$25,'H-32A-WP06 - Debt Service'!X$28/12,0)),"-")</f>
        <v>0</v>
      </c>
      <c r="AB637" s="359">
        <f>IFERROR(IF(-SUM(AB$21:AB636)+AB$16&lt;0.000001,0,IF($C637&gt;='H-32A-WP06 - Debt Service'!Y$25,'H-32A-WP06 - Debt Service'!Y$28/12,0)),"-")</f>
        <v>0</v>
      </c>
      <c r="AC637" s="359">
        <f>IFERROR(IF(-SUM(AC$21:AC636)+AC$16&lt;0.000001,0,IF($C637&gt;='H-32A-WP06 - Debt Service'!Z$25,'H-32A-WP06 - Debt Service'!Z$28/12,0)),"-")</f>
        <v>0</v>
      </c>
      <c r="AD637" s="359">
        <f>IFERROR(IF(-SUM(AD$21:AD636)+AD$16&lt;0.000001,0,IF($C637&gt;='H-32A-WP06 - Debt Service'!AB$25,'H-32A-WP06 - Debt Service'!AA$28/12,0)),"-")</f>
        <v>0</v>
      </c>
      <c r="AE637" s="359">
        <f>IFERROR(IF(-SUM(AE$21:AE636)+AE$16&lt;0.000001,0,IF($C637&gt;='H-32A-WP06 - Debt Service'!AC$25,'H-32A-WP06 - Debt Service'!AB$28/12,0)),"-")</f>
        <v>0</v>
      </c>
      <c r="AF637" s="359">
        <f>IFERROR(IF(-SUM(AF$21:AF636)+AF$16&lt;0.000001,0,IF($C637&gt;='H-32A-WP06 - Debt Service'!AD$25,'H-32A-WP06 - Debt Service'!AC$28/12,0)),"-")</f>
        <v>0</v>
      </c>
    </row>
    <row r="638" spans="2:32">
      <c r="B638" s="351">
        <f t="shared" si="37"/>
        <v>2070</v>
      </c>
      <c r="C638" s="368">
        <f t="shared" si="39"/>
        <v>62245</v>
      </c>
      <c r="D638" s="368"/>
      <c r="E638" s="359">
        <f>IFERROR(IF(-SUM(E$33:E637)+E$16&lt;0.000001,0,IF($C638&gt;='H-32A-WP06 - Debt Service'!C$25,'H-32A-WP06 - Debt Service'!C$28/12,0)),"-")</f>
        <v>0</v>
      </c>
      <c r="F638" s="359">
        <f>IFERROR(IF(-SUM(F$33:F637)+F$16&lt;0.000001,0,IF($C638&gt;='H-32A-WP06 - Debt Service'!D$25,'H-32A-WP06 - Debt Service'!D$28/12,0)),"-")</f>
        <v>0</v>
      </c>
      <c r="G638" s="359">
        <f>IFERROR(IF(-SUM(G$33:G637)+G$16&lt;0.000001,0,IF($C638&gt;='H-32A-WP06 - Debt Service'!E$25,'H-32A-WP06 - Debt Service'!E$28/12,0)),"-")</f>
        <v>0</v>
      </c>
      <c r="H638" s="359">
        <f>IFERROR(IF(-SUM(H$21:H637)+H$16&lt;0.000001,0,IF($C638&gt;='H-32A-WP06 - Debt Service'!F$25,'H-32A-WP06 - Debt Service'!F$28/12,0)),"-")</f>
        <v>0</v>
      </c>
      <c r="I638" s="359">
        <f>IFERROR(IF(-SUM(I$21:I637)+I$16&lt;0.000001,0,IF($C638&gt;='H-32A-WP06 - Debt Service'!G$25,'H-32A-WP06 - Debt Service'!G$28/12,0)),"-")</f>
        <v>0</v>
      </c>
      <c r="J638" s="359">
        <f>IFERROR(IF(-SUM(J$21:J637)+J$16&lt;0.000001,0,IF($C638&gt;='H-32A-WP06 - Debt Service'!H$25,'H-32A-WP06 - Debt Service'!H$28/12,0)),"-")</f>
        <v>0</v>
      </c>
      <c r="K638" s="359">
        <f>IFERROR(IF(-SUM(K$21:K637)+K$16&lt;0.000001,0,IF($C638&gt;='H-32A-WP06 - Debt Service'!I$25,'H-32A-WP06 - Debt Service'!I$28/12,0)),"-")</f>
        <v>0</v>
      </c>
      <c r="L638" s="359">
        <f>IFERROR(IF(-SUM(L$21:L637)+L$16&lt;0.000001,0,IF($C638&gt;='H-32A-WP06 - Debt Service'!J$25,'H-32A-WP06 - Debt Service'!J$28/12,0)),"-")</f>
        <v>0</v>
      </c>
      <c r="M638" s="359">
        <f>IFERROR(IF(-SUM(M$21:M637)+M$16&lt;0.000001,0,IF($C638&gt;='H-32A-WP06 - Debt Service'!K$25,'H-32A-WP06 - Debt Service'!K$28/12,0)),"-")</f>
        <v>0</v>
      </c>
      <c r="N638" s="359">
        <f>IFERROR(IF(-SUM(N$21:N637)+N$16&lt;0.000001,0,IF($C638&gt;='H-32A-WP06 - Debt Service'!L$25,'H-32A-WP06 - Debt Service'!L$28/12,0)),"-")</f>
        <v>0</v>
      </c>
      <c r="O638" s="359">
        <f>IFERROR(IF(-SUM(O$21:O637)+O$16&lt;0.000001,0,IF($C638&gt;='H-32A-WP06 - Debt Service'!M$25,'H-32A-WP06 - Debt Service'!M$28/12,0)),"-")</f>
        <v>0</v>
      </c>
      <c r="P638" s="359">
        <f>IFERROR(IF(-SUM(P$21:P637)+P$16&lt;0.000001,0,IF($C638&gt;='H-32A-WP06 - Debt Service'!N$25,'H-32A-WP06 - Debt Service'!N$28/12,0)),"-")</f>
        <v>0</v>
      </c>
      <c r="Q638" s="449"/>
      <c r="R638" s="351">
        <f t="shared" si="38"/>
        <v>2070</v>
      </c>
      <c r="S638" s="368">
        <f t="shared" si="40"/>
        <v>62245</v>
      </c>
      <c r="T638" s="368"/>
      <c r="U638" s="359">
        <f>IFERROR(IF(-SUM(U$33:U637)+U$16&lt;0.000001,0,IF($C638&gt;='H-32A-WP06 - Debt Service'!R$25,'H-32A-WP06 - Debt Service'!R$28/12,0)),"-")</f>
        <v>0</v>
      </c>
      <c r="V638" s="359">
        <f>IFERROR(IF(-SUM(V$21:V637)+V$16&lt;0.000001,0,IF($C638&gt;='H-32A-WP06 - Debt Service'!S$25,'H-32A-WP06 - Debt Service'!S$28/12,0)),"-")</f>
        <v>0</v>
      </c>
      <c r="W638" s="359">
        <f>IFERROR(IF(-SUM(W$21:W637)+W$16&lt;0.000001,0,IF($C638&gt;='H-32A-WP06 - Debt Service'!T$25,'H-32A-WP06 - Debt Service'!T$28/12,0)),"-")</f>
        <v>0</v>
      </c>
      <c r="X638" s="359">
        <f>IFERROR(IF(-SUM(X$21:X637)+X$16&lt;0.000001,0,IF($C638&gt;='H-32A-WP06 - Debt Service'!U$25,'H-32A-WP06 - Debt Service'!U$28/12,0)),"-")</f>
        <v>0</v>
      </c>
      <c r="Y638" s="359">
        <f>IFERROR(IF(-SUM(Y$21:Y637)+Y$16&lt;0.000001,0,IF($C638&gt;='H-32A-WP06 - Debt Service'!W$25,'H-32A-WP06 - Debt Service'!V$28/12,0)),"-")</f>
        <v>0</v>
      </c>
      <c r="Z638" s="359">
        <f>IFERROR(IF(-SUM(Z$21:Z637)+Z$16&lt;0.000001,0,IF($C638&gt;='H-32A-WP06 - Debt Service'!W$25,'H-32A-WP06 - Debt Service'!W$28/12,0)),"-")</f>
        <v>0</v>
      </c>
      <c r="AA638" s="359">
        <f>IFERROR(IF(-SUM(AA$21:AA637)+AA$16&lt;0.000001,0,IF($C638&gt;='H-32A-WP06 - Debt Service'!Y$25,'H-32A-WP06 - Debt Service'!X$28/12,0)),"-")</f>
        <v>0</v>
      </c>
      <c r="AB638" s="359">
        <f>IFERROR(IF(-SUM(AB$21:AB637)+AB$16&lt;0.000001,0,IF($C638&gt;='H-32A-WP06 - Debt Service'!Y$25,'H-32A-WP06 - Debt Service'!Y$28/12,0)),"-")</f>
        <v>0</v>
      </c>
      <c r="AC638" s="359">
        <f>IFERROR(IF(-SUM(AC$21:AC637)+AC$16&lt;0.000001,0,IF($C638&gt;='H-32A-WP06 - Debt Service'!Z$25,'H-32A-WP06 - Debt Service'!Z$28/12,0)),"-")</f>
        <v>0</v>
      </c>
      <c r="AD638" s="359">
        <f>IFERROR(IF(-SUM(AD$21:AD637)+AD$16&lt;0.000001,0,IF($C638&gt;='H-32A-WP06 - Debt Service'!AB$25,'H-32A-WP06 - Debt Service'!AA$28/12,0)),"-")</f>
        <v>0</v>
      </c>
      <c r="AE638" s="359">
        <f>IFERROR(IF(-SUM(AE$21:AE637)+AE$16&lt;0.000001,0,IF($C638&gt;='H-32A-WP06 - Debt Service'!AC$25,'H-32A-WP06 - Debt Service'!AB$28/12,0)),"-")</f>
        <v>0</v>
      </c>
      <c r="AF638" s="359">
        <f>IFERROR(IF(-SUM(AF$21:AF637)+AF$16&lt;0.000001,0,IF($C638&gt;='H-32A-WP06 - Debt Service'!AD$25,'H-32A-WP06 - Debt Service'!AC$28/12,0)),"-")</f>
        <v>0</v>
      </c>
    </row>
    <row r="639" spans="2:32">
      <c r="B639" s="351">
        <f t="shared" si="37"/>
        <v>2070</v>
      </c>
      <c r="C639" s="368">
        <f t="shared" si="39"/>
        <v>62275</v>
      </c>
      <c r="D639" s="368"/>
      <c r="E639" s="359">
        <f>IFERROR(IF(-SUM(E$33:E638)+E$16&lt;0.000001,0,IF($C639&gt;='H-32A-WP06 - Debt Service'!C$25,'H-32A-WP06 - Debt Service'!C$28/12,0)),"-")</f>
        <v>0</v>
      </c>
      <c r="F639" s="359">
        <f>IFERROR(IF(-SUM(F$33:F638)+F$16&lt;0.000001,0,IF($C639&gt;='H-32A-WP06 - Debt Service'!D$25,'H-32A-WP06 - Debt Service'!D$28/12,0)),"-")</f>
        <v>0</v>
      </c>
      <c r="G639" s="359">
        <f>IFERROR(IF(-SUM(G$33:G638)+G$16&lt;0.000001,0,IF($C639&gt;='H-32A-WP06 - Debt Service'!E$25,'H-32A-WP06 - Debt Service'!E$28/12,0)),"-")</f>
        <v>0</v>
      </c>
      <c r="H639" s="359">
        <f>IFERROR(IF(-SUM(H$21:H638)+H$16&lt;0.000001,0,IF($C639&gt;='H-32A-WP06 - Debt Service'!F$25,'H-32A-WP06 - Debt Service'!F$28/12,0)),"-")</f>
        <v>0</v>
      </c>
      <c r="I639" s="359">
        <f>IFERROR(IF(-SUM(I$21:I638)+I$16&lt;0.000001,0,IF($C639&gt;='H-32A-WP06 - Debt Service'!G$25,'H-32A-WP06 - Debt Service'!G$28/12,0)),"-")</f>
        <v>0</v>
      </c>
      <c r="J639" s="359">
        <f>IFERROR(IF(-SUM(J$21:J638)+J$16&lt;0.000001,0,IF($C639&gt;='H-32A-WP06 - Debt Service'!H$25,'H-32A-WP06 - Debt Service'!H$28/12,0)),"-")</f>
        <v>0</v>
      </c>
      <c r="K639" s="359">
        <f>IFERROR(IF(-SUM(K$21:K638)+K$16&lt;0.000001,0,IF($C639&gt;='H-32A-WP06 - Debt Service'!I$25,'H-32A-WP06 - Debt Service'!I$28/12,0)),"-")</f>
        <v>0</v>
      </c>
      <c r="L639" s="359">
        <f>IFERROR(IF(-SUM(L$21:L638)+L$16&lt;0.000001,0,IF($C639&gt;='H-32A-WP06 - Debt Service'!J$25,'H-32A-WP06 - Debt Service'!J$28/12,0)),"-")</f>
        <v>0</v>
      </c>
      <c r="M639" s="359">
        <f>IFERROR(IF(-SUM(M$21:M638)+M$16&lt;0.000001,0,IF($C639&gt;='H-32A-WP06 - Debt Service'!K$25,'H-32A-WP06 - Debt Service'!K$28/12,0)),"-")</f>
        <v>0</v>
      </c>
      <c r="N639" s="359">
        <f>IFERROR(IF(-SUM(N$21:N638)+N$16&lt;0.000001,0,IF($C639&gt;='H-32A-WP06 - Debt Service'!L$25,'H-32A-WP06 - Debt Service'!L$28/12,0)),"-")</f>
        <v>0</v>
      </c>
      <c r="O639" s="359">
        <f>IFERROR(IF(-SUM(O$21:O638)+O$16&lt;0.000001,0,IF($C639&gt;='H-32A-WP06 - Debt Service'!M$25,'H-32A-WP06 - Debt Service'!M$28/12,0)),"-")</f>
        <v>0</v>
      </c>
      <c r="P639" s="359">
        <f>IFERROR(IF(-SUM(P$21:P638)+P$16&lt;0.000001,0,IF($C639&gt;='H-32A-WP06 - Debt Service'!N$25,'H-32A-WP06 - Debt Service'!N$28/12,0)),"-")</f>
        <v>0</v>
      </c>
      <c r="Q639" s="449"/>
      <c r="R639" s="351">
        <f t="shared" si="38"/>
        <v>2070</v>
      </c>
      <c r="S639" s="368">
        <f t="shared" si="40"/>
        <v>62275</v>
      </c>
      <c r="T639" s="368"/>
      <c r="U639" s="359">
        <f>IFERROR(IF(-SUM(U$33:U638)+U$16&lt;0.000001,0,IF($C639&gt;='H-32A-WP06 - Debt Service'!R$25,'H-32A-WP06 - Debt Service'!R$28/12,0)),"-")</f>
        <v>0</v>
      </c>
      <c r="V639" s="359">
        <f>IFERROR(IF(-SUM(V$21:V638)+V$16&lt;0.000001,0,IF($C639&gt;='H-32A-WP06 - Debt Service'!S$25,'H-32A-WP06 - Debt Service'!S$28/12,0)),"-")</f>
        <v>0</v>
      </c>
      <c r="W639" s="359">
        <f>IFERROR(IF(-SUM(W$21:W638)+W$16&lt;0.000001,0,IF($C639&gt;='H-32A-WP06 - Debt Service'!T$25,'H-32A-WP06 - Debt Service'!T$28/12,0)),"-")</f>
        <v>0</v>
      </c>
      <c r="X639" s="359">
        <f>IFERROR(IF(-SUM(X$21:X638)+X$16&lt;0.000001,0,IF($C639&gt;='H-32A-WP06 - Debt Service'!U$25,'H-32A-WP06 - Debt Service'!U$28/12,0)),"-")</f>
        <v>0</v>
      </c>
      <c r="Y639" s="359">
        <f>IFERROR(IF(-SUM(Y$21:Y638)+Y$16&lt;0.000001,0,IF($C639&gt;='H-32A-WP06 - Debt Service'!W$25,'H-32A-WP06 - Debt Service'!V$28/12,0)),"-")</f>
        <v>0</v>
      </c>
      <c r="Z639" s="359">
        <f>IFERROR(IF(-SUM(Z$21:Z638)+Z$16&lt;0.000001,0,IF($C639&gt;='H-32A-WP06 - Debt Service'!W$25,'H-32A-WP06 - Debt Service'!W$28/12,0)),"-")</f>
        <v>0</v>
      </c>
      <c r="AA639" s="359">
        <f>IFERROR(IF(-SUM(AA$21:AA638)+AA$16&lt;0.000001,0,IF($C639&gt;='H-32A-WP06 - Debt Service'!Y$25,'H-32A-WP06 - Debt Service'!X$28/12,0)),"-")</f>
        <v>0</v>
      </c>
      <c r="AB639" s="359">
        <f>IFERROR(IF(-SUM(AB$21:AB638)+AB$16&lt;0.000001,0,IF($C639&gt;='H-32A-WP06 - Debt Service'!Y$25,'H-32A-WP06 - Debt Service'!Y$28/12,0)),"-")</f>
        <v>0</v>
      </c>
      <c r="AC639" s="359">
        <f>IFERROR(IF(-SUM(AC$21:AC638)+AC$16&lt;0.000001,0,IF($C639&gt;='H-32A-WP06 - Debt Service'!Z$25,'H-32A-WP06 - Debt Service'!Z$28/12,0)),"-")</f>
        <v>0</v>
      </c>
      <c r="AD639" s="359">
        <f>IFERROR(IF(-SUM(AD$21:AD638)+AD$16&lt;0.000001,0,IF($C639&gt;='H-32A-WP06 - Debt Service'!AB$25,'H-32A-WP06 - Debt Service'!AA$28/12,0)),"-")</f>
        <v>0</v>
      </c>
      <c r="AE639" s="359">
        <f>IFERROR(IF(-SUM(AE$21:AE638)+AE$16&lt;0.000001,0,IF($C639&gt;='H-32A-WP06 - Debt Service'!AC$25,'H-32A-WP06 - Debt Service'!AB$28/12,0)),"-")</f>
        <v>0</v>
      </c>
      <c r="AF639" s="359">
        <f>IFERROR(IF(-SUM(AF$21:AF638)+AF$16&lt;0.000001,0,IF($C639&gt;='H-32A-WP06 - Debt Service'!AD$25,'H-32A-WP06 - Debt Service'!AC$28/12,0)),"-")</f>
        <v>0</v>
      </c>
    </row>
    <row r="640" spans="2:32">
      <c r="B640" s="351">
        <f t="shared" si="37"/>
        <v>2070</v>
      </c>
      <c r="C640" s="368">
        <f t="shared" si="39"/>
        <v>62306</v>
      </c>
      <c r="D640" s="368"/>
      <c r="E640" s="359">
        <f>IFERROR(IF(-SUM(E$33:E639)+E$16&lt;0.000001,0,IF($C640&gt;='H-32A-WP06 - Debt Service'!C$25,'H-32A-WP06 - Debt Service'!C$28/12,0)),"-")</f>
        <v>0</v>
      </c>
      <c r="F640" s="359">
        <f>IFERROR(IF(-SUM(F$33:F639)+F$16&lt;0.000001,0,IF($C640&gt;='H-32A-WP06 - Debt Service'!D$25,'H-32A-WP06 - Debt Service'!D$28/12,0)),"-")</f>
        <v>0</v>
      </c>
      <c r="G640" s="359">
        <f>IFERROR(IF(-SUM(G$33:G639)+G$16&lt;0.000001,0,IF($C640&gt;='H-32A-WP06 - Debt Service'!E$25,'H-32A-WP06 - Debt Service'!E$28/12,0)),"-")</f>
        <v>0</v>
      </c>
      <c r="H640" s="359">
        <f>IFERROR(IF(-SUM(H$21:H639)+H$16&lt;0.000001,0,IF($C640&gt;='H-32A-WP06 - Debt Service'!F$25,'H-32A-WP06 - Debt Service'!F$28/12,0)),"-")</f>
        <v>0</v>
      </c>
      <c r="I640" s="359">
        <f>IFERROR(IF(-SUM(I$21:I639)+I$16&lt;0.000001,0,IF($C640&gt;='H-32A-WP06 - Debt Service'!G$25,'H-32A-WP06 - Debt Service'!G$28/12,0)),"-")</f>
        <v>0</v>
      </c>
      <c r="J640" s="359">
        <f>IFERROR(IF(-SUM(J$21:J639)+J$16&lt;0.000001,0,IF($C640&gt;='H-32A-WP06 - Debt Service'!H$25,'H-32A-WP06 - Debt Service'!H$28/12,0)),"-")</f>
        <v>0</v>
      </c>
      <c r="K640" s="359">
        <f>IFERROR(IF(-SUM(K$21:K639)+K$16&lt;0.000001,0,IF($C640&gt;='H-32A-WP06 - Debt Service'!I$25,'H-32A-WP06 - Debt Service'!I$28/12,0)),"-")</f>
        <v>0</v>
      </c>
      <c r="L640" s="359">
        <f>IFERROR(IF(-SUM(L$21:L639)+L$16&lt;0.000001,0,IF($C640&gt;='H-32A-WP06 - Debt Service'!J$25,'H-32A-WP06 - Debt Service'!J$28/12,0)),"-")</f>
        <v>0</v>
      </c>
      <c r="M640" s="359">
        <f>IFERROR(IF(-SUM(M$21:M639)+M$16&lt;0.000001,0,IF($C640&gt;='H-32A-WP06 - Debt Service'!K$25,'H-32A-WP06 - Debt Service'!K$28/12,0)),"-")</f>
        <v>0</v>
      </c>
      <c r="N640" s="359">
        <f>IFERROR(IF(-SUM(N$21:N639)+N$16&lt;0.000001,0,IF($C640&gt;='H-32A-WP06 - Debt Service'!L$25,'H-32A-WP06 - Debt Service'!L$28/12,0)),"-")</f>
        <v>0</v>
      </c>
      <c r="O640" s="359">
        <f>IFERROR(IF(-SUM(O$21:O639)+O$16&lt;0.000001,0,IF($C640&gt;='H-32A-WP06 - Debt Service'!M$25,'H-32A-WP06 - Debt Service'!M$28/12,0)),"-")</f>
        <v>0</v>
      </c>
      <c r="P640" s="359">
        <f>IFERROR(IF(-SUM(P$21:P639)+P$16&lt;0.000001,0,IF($C640&gt;='H-32A-WP06 - Debt Service'!N$25,'H-32A-WP06 - Debt Service'!N$28/12,0)),"-")</f>
        <v>0</v>
      </c>
      <c r="Q640" s="449"/>
      <c r="R640" s="351">
        <f t="shared" si="38"/>
        <v>2070</v>
      </c>
      <c r="S640" s="368">
        <f t="shared" si="40"/>
        <v>62306</v>
      </c>
      <c r="T640" s="368"/>
      <c r="U640" s="359">
        <f>IFERROR(IF(-SUM(U$33:U639)+U$16&lt;0.000001,0,IF($C640&gt;='H-32A-WP06 - Debt Service'!R$25,'H-32A-WP06 - Debt Service'!R$28/12,0)),"-")</f>
        <v>0</v>
      </c>
      <c r="V640" s="359">
        <f>IFERROR(IF(-SUM(V$21:V639)+V$16&lt;0.000001,0,IF($C640&gt;='H-32A-WP06 - Debt Service'!S$25,'H-32A-WP06 - Debt Service'!S$28/12,0)),"-")</f>
        <v>0</v>
      </c>
      <c r="W640" s="359">
        <f>IFERROR(IF(-SUM(W$21:W639)+W$16&lt;0.000001,0,IF($C640&gt;='H-32A-WP06 - Debt Service'!T$25,'H-32A-WP06 - Debt Service'!T$28/12,0)),"-")</f>
        <v>0</v>
      </c>
      <c r="X640" s="359">
        <f>IFERROR(IF(-SUM(X$21:X639)+X$16&lt;0.000001,0,IF($C640&gt;='H-32A-WP06 - Debt Service'!U$25,'H-32A-WP06 - Debt Service'!U$28/12,0)),"-")</f>
        <v>0</v>
      </c>
      <c r="Y640" s="359">
        <f>IFERROR(IF(-SUM(Y$21:Y639)+Y$16&lt;0.000001,0,IF($C640&gt;='H-32A-WP06 - Debt Service'!W$25,'H-32A-WP06 - Debt Service'!V$28/12,0)),"-")</f>
        <v>0</v>
      </c>
      <c r="Z640" s="359">
        <f>IFERROR(IF(-SUM(Z$21:Z639)+Z$16&lt;0.000001,0,IF($C640&gt;='H-32A-WP06 - Debt Service'!W$25,'H-32A-WP06 - Debt Service'!W$28/12,0)),"-")</f>
        <v>0</v>
      </c>
      <c r="AA640" s="359">
        <f>IFERROR(IF(-SUM(AA$21:AA639)+AA$16&lt;0.000001,0,IF($C640&gt;='H-32A-WP06 - Debt Service'!Y$25,'H-32A-WP06 - Debt Service'!X$28/12,0)),"-")</f>
        <v>0</v>
      </c>
      <c r="AB640" s="359">
        <f>IFERROR(IF(-SUM(AB$21:AB639)+AB$16&lt;0.000001,0,IF($C640&gt;='H-32A-WP06 - Debt Service'!Y$25,'H-32A-WP06 - Debt Service'!Y$28/12,0)),"-")</f>
        <v>0</v>
      </c>
      <c r="AC640" s="359">
        <f>IFERROR(IF(-SUM(AC$21:AC639)+AC$16&lt;0.000001,0,IF($C640&gt;='H-32A-WP06 - Debt Service'!Z$25,'H-32A-WP06 - Debt Service'!Z$28/12,0)),"-")</f>
        <v>0</v>
      </c>
      <c r="AD640" s="359">
        <f>IFERROR(IF(-SUM(AD$21:AD639)+AD$16&lt;0.000001,0,IF($C640&gt;='H-32A-WP06 - Debt Service'!AB$25,'H-32A-WP06 - Debt Service'!AA$28/12,0)),"-")</f>
        <v>0</v>
      </c>
      <c r="AE640" s="359">
        <f>IFERROR(IF(-SUM(AE$21:AE639)+AE$16&lt;0.000001,0,IF($C640&gt;='H-32A-WP06 - Debt Service'!AC$25,'H-32A-WP06 - Debt Service'!AB$28/12,0)),"-")</f>
        <v>0</v>
      </c>
      <c r="AF640" s="359">
        <f>IFERROR(IF(-SUM(AF$21:AF639)+AF$16&lt;0.000001,0,IF($C640&gt;='H-32A-WP06 - Debt Service'!AD$25,'H-32A-WP06 - Debt Service'!AC$28/12,0)),"-")</f>
        <v>0</v>
      </c>
    </row>
    <row r="641" spans="2:32">
      <c r="B641" s="351">
        <f t="shared" si="37"/>
        <v>2070</v>
      </c>
      <c r="C641" s="368">
        <f t="shared" si="39"/>
        <v>62337</v>
      </c>
      <c r="D641" s="368"/>
      <c r="E641" s="359">
        <f>IFERROR(IF(-SUM(E$33:E640)+E$16&lt;0.000001,0,IF($C641&gt;='H-32A-WP06 - Debt Service'!C$25,'H-32A-WP06 - Debt Service'!C$28/12,0)),"-")</f>
        <v>0</v>
      </c>
      <c r="F641" s="359">
        <f>IFERROR(IF(-SUM(F$33:F640)+F$16&lt;0.000001,0,IF($C641&gt;='H-32A-WP06 - Debt Service'!D$25,'H-32A-WP06 - Debt Service'!D$28/12,0)),"-")</f>
        <v>0</v>
      </c>
      <c r="G641" s="359">
        <f>IFERROR(IF(-SUM(G$33:G640)+G$16&lt;0.000001,0,IF($C641&gt;='H-32A-WP06 - Debt Service'!E$25,'H-32A-WP06 - Debt Service'!E$28/12,0)),"-")</f>
        <v>0</v>
      </c>
      <c r="H641" s="359">
        <f>IFERROR(IF(-SUM(H$21:H640)+H$16&lt;0.000001,0,IF($C641&gt;='H-32A-WP06 - Debt Service'!F$25,'H-32A-WP06 - Debt Service'!F$28/12,0)),"-")</f>
        <v>0</v>
      </c>
      <c r="I641" s="359">
        <f>IFERROR(IF(-SUM(I$21:I640)+I$16&lt;0.000001,0,IF($C641&gt;='H-32A-WP06 - Debt Service'!G$25,'H-32A-WP06 - Debt Service'!G$28/12,0)),"-")</f>
        <v>0</v>
      </c>
      <c r="J641" s="359">
        <f>IFERROR(IF(-SUM(J$21:J640)+J$16&lt;0.000001,0,IF($C641&gt;='H-32A-WP06 - Debt Service'!H$25,'H-32A-WP06 - Debt Service'!H$28/12,0)),"-")</f>
        <v>0</v>
      </c>
      <c r="K641" s="359">
        <f>IFERROR(IF(-SUM(K$21:K640)+K$16&lt;0.000001,0,IF($C641&gt;='H-32A-WP06 - Debt Service'!I$25,'H-32A-WP06 - Debt Service'!I$28/12,0)),"-")</f>
        <v>0</v>
      </c>
      <c r="L641" s="359">
        <f>IFERROR(IF(-SUM(L$21:L640)+L$16&lt;0.000001,0,IF($C641&gt;='H-32A-WP06 - Debt Service'!J$25,'H-32A-WP06 - Debt Service'!J$28/12,0)),"-")</f>
        <v>0</v>
      </c>
      <c r="M641" s="359">
        <f>IFERROR(IF(-SUM(M$21:M640)+M$16&lt;0.000001,0,IF($C641&gt;='H-32A-WP06 - Debt Service'!K$25,'H-32A-WP06 - Debt Service'!K$28/12,0)),"-")</f>
        <v>0</v>
      </c>
      <c r="N641" s="359">
        <f>IFERROR(IF(-SUM(N$21:N640)+N$16&lt;0.000001,0,IF($C641&gt;='H-32A-WP06 - Debt Service'!L$25,'H-32A-WP06 - Debt Service'!L$28/12,0)),"-")</f>
        <v>0</v>
      </c>
      <c r="O641" s="359">
        <f>IFERROR(IF(-SUM(O$21:O640)+O$16&lt;0.000001,0,IF($C641&gt;='H-32A-WP06 - Debt Service'!M$25,'H-32A-WP06 - Debt Service'!M$28/12,0)),"-")</f>
        <v>0</v>
      </c>
      <c r="P641" s="359">
        <f>IFERROR(IF(-SUM(P$21:P640)+P$16&lt;0.000001,0,IF($C641&gt;='H-32A-WP06 - Debt Service'!N$25,'H-32A-WP06 - Debt Service'!N$28/12,0)),"-")</f>
        <v>0</v>
      </c>
      <c r="Q641" s="449"/>
      <c r="R641" s="351">
        <f t="shared" si="38"/>
        <v>2070</v>
      </c>
      <c r="S641" s="368">
        <f t="shared" si="40"/>
        <v>62337</v>
      </c>
      <c r="T641" s="368"/>
      <c r="U641" s="359">
        <f>IFERROR(IF(-SUM(U$33:U640)+U$16&lt;0.000001,0,IF($C641&gt;='H-32A-WP06 - Debt Service'!R$25,'H-32A-WP06 - Debt Service'!R$28/12,0)),"-")</f>
        <v>0</v>
      </c>
      <c r="V641" s="359">
        <f>IFERROR(IF(-SUM(V$21:V640)+V$16&lt;0.000001,0,IF($C641&gt;='H-32A-WP06 - Debt Service'!S$25,'H-32A-WP06 - Debt Service'!S$28/12,0)),"-")</f>
        <v>0</v>
      </c>
      <c r="W641" s="359">
        <f>IFERROR(IF(-SUM(W$21:W640)+W$16&lt;0.000001,0,IF($C641&gt;='H-32A-WP06 - Debt Service'!T$25,'H-32A-WP06 - Debt Service'!T$28/12,0)),"-")</f>
        <v>0</v>
      </c>
      <c r="X641" s="359">
        <f>IFERROR(IF(-SUM(X$21:X640)+X$16&lt;0.000001,0,IF($C641&gt;='H-32A-WP06 - Debt Service'!U$25,'H-32A-WP06 - Debt Service'!U$28/12,0)),"-")</f>
        <v>0</v>
      </c>
      <c r="Y641" s="359">
        <f>IFERROR(IF(-SUM(Y$21:Y640)+Y$16&lt;0.000001,0,IF($C641&gt;='H-32A-WP06 - Debt Service'!W$25,'H-32A-WP06 - Debt Service'!V$28/12,0)),"-")</f>
        <v>0</v>
      </c>
      <c r="Z641" s="359">
        <f>IFERROR(IF(-SUM(Z$21:Z640)+Z$16&lt;0.000001,0,IF($C641&gt;='H-32A-WP06 - Debt Service'!W$25,'H-32A-WP06 - Debt Service'!W$28/12,0)),"-")</f>
        <v>0</v>
      </c>
      <c r="AA641" s="359">
        <f>IFERROR(IF(-SUM(AA$21:AA640)+AA$16&lt;0.000001,0,IF($C641&gt;='H-32A-WP06 - Debt Service'!Y$25,'H-32A-WP06 - Debt Service'!X$28/12,0)),"-")</f>
        <v>0</v>
      </c>
      <c r="AB641" s="359">
        <f>IFERROR(IF(-SUM(AB$21:AB640)+AB$16&lt;0.000001,0,IF($C641&gt;='H-32A-WP06 - Debt Service'!Y$25,'H-32A-WP06 - Debt Service'!Y$28/12,0)),"-")</f>
        <v>0</v>
      </c>
      <c r="AC641" s="359">
        <f>IFERROR(IF(-SUM(AC$21:AC640)+AC$16&lt;0.000001,0,IF($C641&gt;='H-32A-WP06 - Debt Service'!Z$25,'H-32A-WP06 - Debt Service'!Z$28/12,0)),"-")</f>
        <v>0</v>
      </c>
      <c r="AD641" s="359">
        <f>IFERROR(IF(-SUM(AD$21:AD640)+AD$16&lt;0.000001,0,IF($C641&gt;='H-32A-WP06 - Debt Service'!AB$25,'H-32A-WP06 - Debt Service'!AA$28/12,0)),"-")</f>
        <v>0</v>
      </c>
      <c r="AE641" s="359">
        <f>IFERROR(IF(-SUM(AE$21:AE640)+AE$16&lt;0.000001,0,IF($C641&gt;='H-32A-WP06 - Debt Service'!AC$25,'H-32A-WP06 - Debt Service'!AB$28/12,0)),"-")</f>
        <v>0</v>
      </c>
      <c r="AF641" s="359">
        <f>IFERROR(IF(-SUM(AF$21:AF640)+AF$16&lt;0.000001,0,IF($C641&gt;='H-32A-WP06 - Debt Service'!AD$25,'H-32A-WP06 - Debt Service'!AC$28/12,0)),"-")</f>
        <v>0</v>
      </c>
    </row>
    <row r="642" spans="2:32">
      <c r="B642" s="351">
        <f t="shared" si="37"/>
        <v>2070</v>
      </c>
      <c r="C642" s="368">
        <f t="shared" si="39"/>
        <v>62367</v>
      </c>
      <c r="D642" s="368"/>
      <c r="E642" s="359">
        <f>IFERROR(IF(-SUM(E$33:E641)+E$16&lt;0.000001,0,IF($C642&gt;='H-32A-WP06 - Debt Service'!C$25,'H-32A-WP06 - Debt Service'!C$28/12,0)),"-")</f>
        <v>0</v>
      </c>
      <c r="F642" s="359">
        <f>IFERROR(IF(-SUM(F$33:F641)+F$16&lt;0.000001,0,IF($C642&gt;='H-32A-WP06 - Debt Service'!D$25,'H-32A-WP06 - Debt Service'!D$28/12,0)),"-")</f>
        <v>0</v>
      </c>
      <c r="G642" s="359">
        <f>IFERROR(IF(-SUM(G$33:G641)+G$16&lt;0.000001,0,IF($C642&gt;='H-32A-WP06 - Debt Service'!E$25,'H-32A-WP06 - Debt Service'!E$28/12,0)),"-")</f>
        <v>0</v>
      </c>
      <c r="H642" s="359">
        <f>IFERROR(IF(-SUM(H$21:H641)+H$16&lt;0.000001,0,IF($C642&gt;='H-32A-WP06 - Debt Service'!F$25,'H-32A-WP06 - Debt Service'!F$28/12,0)),"-")</f>
        <v>0</v>
      </c>
      <c r="I642" s="359">
        <f>IFERROR(IF(-SUM(I$21:I641)+I$16&lt;0.000001,0,IF($C642&gt;='H-32A-WP06 - Debt Service'!G$25,'H-32A-WP06 - Debt Service'!G$28/12,0)),"-")</f>
        <v>0</v>
      </c>
      <c r="J642" s="359">
        <f>IFERROR(IF(-SUM(J$21:J641)+J$16&lt;0.000001,0,IF($C642&gt;='H-32A-WP06 - Debt Service'!H$25,'H-32A-WP06 - Debt Service'!H$28/12,0)),"-")</f>
        <v>0</v>
      </c>
      <c r="K642" s="359">
        <f>IFERROR(IF(-SUM(K$21:K641)+K$16&lt;0.000001,0,IF($C642&gt;='H-32A-WP06 - Debt Service'!I$25,'H-32A-WP06 - Debt Service'!I$28/12,0)),"-")</f>
        <v>0</v>
      </c>
      <c r="L642" s="359">
        <f>IFERROR(IF(-SUM(L$21:L641)+L$16&lt;0.000001,0,IF($C642&gt;='H-32A-WP06 - Debt Service'!J$25,'H-32A-WP06 - Debt Service'!J$28/12,0)),"-")</f>
        <v>0</v>
      </c>
      <c r="M642" s="359">
        <f>IFERROR(IF(-SUM(M$21:M641)+M$16&lt;0.000001,0,IF($C642&gt;='H-32A-WP06 - Debt Service'!K$25,'H-32A-WP06 - Debt Service'!K$28/12,0)),"-")</f>
        <v>0</v>
      </c>
      <c r="N642" s="359">
        <f>IFERROR(IF(-SUM(N$21:N641)+N$16&lt;0.000001,0,IF($C642&gt;='H-32A-WP06 - Debt Service'!L$25,'H-32A-WP06 - Debt Service'!L$28/12,0)),"-")</f>
        <v>0</v>
      </c>
      <c r="O642" s="359">
        <f>IFERROR(IF(-SUM(O$21:O641)+O$16&lt;0.000001,0,IF($C642&gt;='H-32A-WP06 - Debt Service'!M$25,'H-32A-WP06 - Debt Service'!M$28/12,0)),"-")</f>
        <v>0</v>
      </c>
      <c r="P642" s="359">
        <f>IFERROR(IF(-SUM(P$21:P641)+P$16&lt;0.000001,0,IF($C642&gt;='H-32A-WP06 - Debt Service'!N$25,'H-32A-WP06 - Debt Service'!N$28/12,0)),"-")</f>
        <v>0</v>
      </c>
      <c r="Q642" s="449"/>
      <c r="R642" s="351">
        <f t="shared" si="38"/>
        <v>2070</v>
      </c>
      <c r="S642" s="368">
        <f t="shared" si="40"/>
        <v>62367</v>
      </c>
      <c r="T642" s="368"/>
      <c r="U642" s="359">
        <f>IFERROR(IF(-SUM(U$33:U641)+U$16&lt;0.000001,0,IF($C642&gt;='H-32A-WP06 - Debt Service'!R$25,'H-32A-WP06 - Debt Service'!R$28/12,0)),"-")</f>
        <v>0</v>
      </c>
      <c r="V642" s="359">
        <f>IFERROR(IF(-SUM(V$21:V641)+V$16&lt;0.000001,0,IF($C642&gt;='H-32A-WP06 - Debt Service'!S$25,'H-32A-WP06 - Debt Service'!S$28/12,0)),"-")</f>
        <v>0</v>
      </c>
      <c r="W642" s="359">
        <f>IFERROR(IF(-SUM(W$21:W641)+W$16&lt;0.000001,0,IF($C642&gt;='H-32A-WP06 - Debt Service'!T$25,'H-32A-WP06 - Debt Service'!T$28/12,0)),"-")</f>
        <v>0</v>
      </c>
      <c r="X642" s="359">
        <f>IFERROR(IF(-SUM(X$21:X641)+X$16&lt;0.000001,0,IF($C642&gt;='H-32A-WP06 - Debt Service'!U$25,'H-32A-WP06 - Debt Service'!U$28/12,0)),"-")</f>
        <v>0</v>
      </c>
      <c r="Y642" s="359">
        <f>IFERROR(IF(-SUM(Y$21:Y641)+Y$16&lt;0.000001,0,IF($C642&gt;='H-32A-WP06 - Debt Service'!W$25,'H-32A-WP06 - Debt Service'!V$28/12,0)),"-")</f>
        <v>0</v>
      </c>
      <c r="Z642" s="359">
        <f>IFERROR(IF(-SUM(Z$21:Z641)+Z$16&lt;0.000001,0,IF($C642&gt;='H-32A-WP06 - Debt Service'!W$25,'H-32A-WP06 - Debt Service'!W$28/12,0)),"-")</f>
        <v>0</v>
      </c>
      <c r="AA642" s="359">
        <f>IFERROR(IF(-SUM(AA$21:AA641)+AA$16&lt;0.000001,0,IF($C642&gt;='H-32A-WP06 - Debt Service'!Y$25,'H-32A-WP06 - Debt Service'!X$28/12,0)),"-")</f>
        <v>0</v>
      </c>
      <c r="AB642" s="359">
        <f>IFERROR(IF(-SUM(AB$21:AB641)+AB$16&lt;0.000001,0,IF($C642&gt;='H-32A-WP06 - Debt Service'!Y$25,'H-32A-WP06 - Debt Service'!Y$28/12,0)),"-")</f>
        <v>0</v>
      </c>
      <c r="AC642" s="359">
        <f>IFERROR(IF(-SUM(AC$21:AC641)+AC$16&lt;0.000001,0,IF($C642&gt;='H-32A-WP06 - Debt Service'!Z$25,'H-32A-WP06 - Debt Service'!Z$28/12,0)),"-")</f>
        <v>0</v>
      </c>
      <c r="AD642" s="359">
        <f>IFERROR(IF(-SUM(AD$21:AD641)+AD$16&lt;0.000001,0,IF($C642&gt;='H-32A-WP06 - Debt Service'!AB$25,'H-32A-WP06 - Debt Service'!AA$28/12,0)),"-")</f>
        <v>0</v>
      </c>
      <c r="AE642" s="359">
        <f>IFERROR(IF(-SUM(AE$21:AE641)+AE$16&lt;0.000001,0,IF($C642&gt;='H-32A-WP06 - Debt Service'!AC$25,'H-32A-WP06 - Debt Service'!AB$28/12,0)),"-")</f>
        <v>0</v>
      </c>
      <c r="AF642" s="359">
        <f>IFERROR(IF(-SUM(AF$21:AF641)+AF$16&lt;0.000001,0,IF($C642&gt;='H-32A-WP06 - Debt Service'!AD$25,'H-32A-WP06 - Debt Service'!AC$28/12,0)),"-")</f>
        <v>0</v>
      </c>
    </row>
    <row r="643" spans="2:32">
      <c r="B643" s="351">
        <f t="shared" si="37"/>
        <v>2070</v>
      </c>
      <c r="C643" s="368">
        <f t="shared" si="39"/>
        <v>62398</v>
      </c>
      <c r="D643" s="368"/>
      <c r="E643" s="359">
        <f>IFERROR(IF(-SUM(E$33:E642)+E$16&lt;0.000001,0,IF($C643&gt;='H-32A-WP06 - Debt Service'!C$25,'H-32A-WP06 - Debt Service'!C$28/12,0)),"-")</f>
        <v>0</v>
      </c>
      <c r="F643" s="359">
        <f>IFERROR(IF(-SUM(F$33:F642)+F$16&lt;0.000001,0,IF($C643&gt;='H-32A-WP06 - Debt Service'!D$25,'H-32A-WP06 - Debt Service'!D$28/12,0)),"-")</f>
        <v>0</v>
      </c>
      <c r="G643" s="359">
        <f>IFERROR(IF(-SUM(G$33:G642)+G$16&lt;0.000001,0,IF($C643&gt;='H-32A-WP06 - Debt Service'!E$25,'H-32A-WP06 - Debt Service'!E$28/12,0)),"-")</f>
        <v>0</v>
      </c>
      <c r="H643" s="359">
        <f>IFERROR(IF(-SUM(H$21:H642)+H$16&lt;0.000001,0,IF($C643&gt;='H-32A-WP06 - Debt Service'!F$25,'H-32A-WP06 - Debt Service'!F$28/12,0)),"-")</f>
        <v>0</v>
      </c>
      <c r="I643" s="359">
        <f>IFERROR(IF(-SUM(I$21:I642)+I$16&lt;0.000001,0,IF($C643&gt;='H-32A-WP06 - Debt Service'!G$25,'H-32A-WP06 - Debt Service'!G$28/12,0)),"-")</f>
        <v>0</v>
      </c>
      <c r="J643" s="359">
        <f>IFERROR(IF(-SUM(J$21:J642)+J$16&lt;0.000001,0,IF($C643&gt;='H-32A-WP06 - Debt Service'!H$25,'H-32A-WP06 - Debt Service'!H$28/12,0)),"-")</f>
        <v>0</v>
      </c>
      <c r="K643" s="359">
        <f>IFERROR(IF(-SUM(K$21:K642)+K$16&lt;0.000001,0,IF($C643&gt;='H-32A-WP06 - Debt Service'!I$25,'H-32A-WP06 - Debt Service'!I$28/12,0)),"-")</f>
        <v>0</v>
      </c>
      <c r="L643" s="359">
        <f>IFERROR(IF(-SUM(L$21:L642)+L$16&lt;0.000001,0,IF($C643&gt;='H-32A-WP06 - Debt Service'!J$25,'H-32A-WP06 - Debt Service'!J$28/12,0)),"-")</f>
        <v>0</v>
      </c>
      <c r="M643" s="359">
        <f>IFERROR(IF(-SUM(M$21:M642)+M$16&lt;0.000001,0,IF($C643&gt;='H-32A-WP06 - Debt Service'!K$25,'H-32A-WP06 - Debt Service'!K$28/12,0)),"-")</f>
        <v>0</v>
      </c>
      <c r="N643" s="359">
        <f>IFERROR(IF(-SUM(N$21:N642)+N$16&lt;0.000001,0,IF($C643&gt;='H-32A-WP06 - Debt Service'!L$25,'H-32A-WP06 - Debt Service'!L$28/12,0)),"-")</f>
        <v>0</v>
      </c>
      <c r="O643" s="359">
        <f>IFERROR(IF(-SUM(O$21:O642)+O$16&lt;0.000001,0,IF($C643&gt;='H-32A-WP06 - Debt Service'!M$25,'H-32A-WP06 - Debt Service'!M$28/12,0)),"-")</f>
        <v>0</v>
      </c>
      <c r="P643" s="359">
        <f>IFERROR(IF(-SUM(P$21:P642)+P$16&lt;0.000001,0,IF($C643&gt;='H-32A-WP06 - Debt Service'!N$25,'H-32A-WP06 - Debt Service'!N$28/12,0)),"-")</f>
        <v>0</v>
      </c>
      <c r="Q643" s="449"/>
      <c r="R643" s="351">
        <f t="shared" si="38"/>
        <v>2070</v>
      </c>
      <c r="S643" s="368">
        <f t="shared" si="40"/>
        <v>62398</v>
      </c>
      <c r="T643" s="368"/>
      <c r="U643" s="359">
        <f>IFERROR(IF(-SUM(U$33:U642)+U$16&lt;0.000001,0,IF($C643&gt;='H-32A-WP06 - Debt Service'!R$25,'H-32A-WP06 - Debt Service'!R$28/12,0)),"-")</f>
        <v>0</v>
      </c>
      <c r="V643" s="359">
        <f>IFERROR(IF(-SUM(V$21:V642)+V$16&lt;0.000001,0,IF($C643&gt;='H-32A-WP06 - Debt Service'!S$25,'H-32A-WP06 - Debt Service'!S$28/12,0)),"-")</f>
        <v>0</v>
      </c>
      <c r="W643" s="359">
        <f>IFERROR(IF(-SUM(W$21:W642)+W$16&lt;0.000001,0,IF($C643&gt;='H-32A-WP06 - Debt Service'!T$25,'H-32A-WP06 - Debt Service'!T$28/12,0)),"-")</f>
        <v>0</v>
      </c>
      <c r="X643" s="359">
        <f>IFERROR(IF(-SUM(X$21:X642)+X$16&lt;0.000001,0,IF($C643&gt;='H-32A-WP06 - Debt Service'!U$25,'H-32A-WP06 - Debt Service'!U$28/12,0)),"-")</f>
        <v>0</v>
      </c>
      <c r="Y643" s="359">
        <f>IFERROR(IF(-SUM(Y$21:Y642)+Y$16&lt;0.000001,0,IF($C643&gt;='H-32A-WP06 - Debt Service'!W$25,'H-32A-WP06 - Debt Service'!V$28/12,0)),"-")</f>
        <v>0</v>
      </c>
      <c r="Z643" s="359">
        <f>IFERROR(IF(-SUM(Z$21:Z642)+Z$16&lt;0.000001,0,IF($C643&gt;='H-32A-WP06 - Debt Service'!W$25,'H-32A-WP06 - Debt Service'!W$28/12,0)),"-")</f>
        <v>0</v>
      </c>
      <c r="AA643" s="359">
        <f>IFERROR(IF(-SUM(AA$21:AA642)+AA$16&lt;0.000001,0,IF($C643&gt;='H-32A-WP06 - Debt Service'!Y$25,'H-32A-WP06 - Debt Service'!X$28/12,0)),"-")</f>
        <v>0</v>
      </c>
      <c r="AB643" s="359">
        <f>IFERROR(IF(-SUM(AB$21:AB642)+AB$16&lt;0.000001,0,IF($C643&gt;='H-32A-WP06 - Debt Service'!Y$25,'H-32A-WP06 - Debt Service'!Y$28/12,0)),"-")</f>
        <v>0</v>
      </c>
      <c r="AC643" s="359">
        <f>IFERROR(IF(-SUM(AC$21:AC642)+AC$16&lt;0.000001,0,IF($C643&gt;='H-32A-WP06 - Debt Service'!Z$25,'H-32A-WP06 - Debt Service'!Z$28/12,0)),"-")</f>
        <v>0</v>
      </c>
      <c r="AD643" s="359">
        <f>IFERROR(IF(-SUM(AD$21:AD642)+AD$16&lt;0.000001,0,IF($C643&gt;='H-32A-WP06 - Debt Service'!AB$25,'H-32A-WP06 - Debt Service'!AA$28/12,0)),"-")</f>
        <v>0</v>
      </c>
      <c r="AE643" s="359">
        <f>IFERROR(IF(-SUM(AE$21:AE642)+AE$16&lt;0.000001,0,IF($C643&gt;='H-32A-WP06 - Debt Service'!AC$25,'H-32A-WP06 - Debt Service'!AB$28/12,0)),"-")</f>
        <v>0</v>
      </c>
      <c r="AF643" s="359">
        <f>IFERROR(IF(-SUM(AF$21:AF642)+AF$16&lt;0.000001,0,IF($C643&gt;='H-32A-WP06 - Debt Service'!AD$25,'H-32A-WP06 - Debt Service'!AC$28/12,0)),"-")</f>
        <v>0</v>
      </c>
    </row>
    <row r="644" spans="2:32">
      <c r="B644" s="351">
        <f t="shared" si="37"/>
        <v>2070</v>
      </c>
      <c r="C644" s="368">
        <f t="shared" si="39"/>
        <v>62428</v>
      </c>
      <c r="D644" s="368"/>
      <c r="E644" s="359">
        <f>IFERROR(IF(-SUM(E$33:E643)+E$16&lt;0.000001,0,IF($C644&gt;='H-32A-WP06 - Debt Service'!C$25,'H-32A-WP06 - Debt Service'!C$28/12,0)),"-")</f>
        <v>0</v>
      </c>
      <c r="F644" s="359">
        <f>IFERROR(IF(-SUM(F$33:F643)+F$16&lt;0.000001,0,IF($C644&gt;='H-32A-WP06 - Debt Service'!D$25,'H-32A-WP06 - Debt Service'!D$28/12,0)),"-")</f>
        <v>0</v>
      </c>
      <c r="G644" s="359">
        <f>IFERROR(IF(-SUM(G$33:G643)+G$16&lt;0.000001,0,IF($C644&gt;='H-32A-WP06 - Debt Service'!E$25,'H-32A-WP06 - Debt Service'!E$28/12,0)),"-")</f>
        <v>0</v>
      </c>
      <c r="H644" s="359">
        <f>IFERROR(IF(-SUM(H$21:H643)+H$16&lt;0.000001,0,IF($C644&gt;='H-32A-WP06 - Debt Service'!F$25,'H-32A-WP06 - Debt Service'!F$28/12,0)),"-")</f>
        <v>0</v>
      </c>
      <c r="I644" s="359">
        <f>IFERROR(IF(-SUM(I$21:I643)+I$16&lt;0.000001,0,IF($C644&gt;='H-32A-WP06 - Debt Service'!G$25,'H-32A-WP06 - Debt Service'!G$28/12,0)),"-")</f>
        <v>0</v>
      </c>
      <c r="J644" s="359">
        <f>IFERROR(IF(-SUM(J$21:J643)+J$16&lt;0.000001,0,IF($C644&gt;='H-32A-WP06 - Debt Service'!H$25,'H-32A-WP06 - Debt Service'!H$28/12,0)),"-")</f>
        <v>0</v>
      </c>
      <c r="K644" s="359">
        <f>IFERROR(IF(-SUM(K$21:K643)+K$16&lt;0.000001,0,IF($C644&gt;='H-32A-WP06 - Debt Service'!I$25,'H-32A-WP06 - Debt Service'!I$28/12,0)),"-")</f>
        <v>0</v>
      </c>
      <c r="L644" s="359">
        <f>IFERROR(IF(-SUM(L$21:L643)+L$16&lt;0.000001,0,IF($C644&gt;='H-32A-WP06 - Debt Service'!J$25,'H-32A-WP06 - Debt Service'!J$28/12,0)),"-")</f>
        <v>0</v>
      </c>
      <c r="M644" s="359">
        <f>IFERROR(IF(-SUM(M$21:M643)+M$16&lt;0.000001,0,IF($C644&gt;='H-32A-WP06 - Debt Service'!K$25,'H-32A-WP06 - Debt Service'!K$28/12,0)),"-")</f>
        <v>0</v>
      </c>
      <c r="N644" s="359">
        <f>IFERROR(IF(-SUM(N$21:N643)+N$16&lt;0.000001,0,IF($C644&gt;='H-32A-WP06 - Debt Service'!L$25,'H-32A-WP06 - Debt Service'!L$28/12,0)),"-")</f>
        <v>0</v>
      </c>
      <c r="O644" s="359">
        <f>IFERROR(IF(-SUM(O$21:O643)+O$16&lt;0.000001,0,IF($C644&gt;='H-32A-WP06 - Debt Service'!M$25,'H-32A-WP06 - Debt Service'!M$28/12,0)),"-")</f>
        <v>0</v>
      </c>
      <c r="P644" s="359">
        <f>IFERROR(IF(-SUM(P$21:P643)+P$16&lt;0.000001,0,IF($C644&gt;='H-32A-WP06 - Debt Service'!N$25,'H-32A-WP06 - Debt Service'!N$28/12,0)),"-")</f>
        <v>0</v>
      </c>
      <c r="Q644" s="449"/>
      <c r="R644" s="351">
        <f t="shared" si="38"/>
        <v>2070</v>
      </c>
      <c r="S644" s="368">
        <f t="shared" si="40"/>
        <v>62428</v>
      </c>
      <c r="T644" s="368"/>
      <c r="U644" s="359">
        <f>IFERROR(IF(-SUM(U$33:U643)+U$16&lt;0.000001,0,IF($C644&gt;='H-32A-WP06 - Debt Service'!R$25,'H-32A-WP06 - Debt Service'!R$28/12,0)),"-")</f>
        <v>0</v>
      </c>
      <c r="V644" s="359">
        <f>IFERROR(IF(-SUM(V$21:V643)+V$16&lt;0.000001,0,IF($C644&gt;='H-32A-WP06 - Debt Service'!S$25,'H-32A-WP06 - Debt Service'!S$28/12,0)),"-")</f>
        <v>0</v>
      </c>
      <c r="W644" s="359">
        <f>IFERROR(IF(-SUM(W$21:W643)+W$16&lt;0.000001,0,IF($C644&gt;='H-32A-WP06 - Debt Service'!T$25,'H-32A-WP06 - Debt Service'!T$28/12,0)),"-")</f>
        <v>0</v>
      </c>
      <c r="X644" s="359">
        <f>IFERROR(IF(-SUM(X$21:X643)+X$16&lt;0.000001,0,IF($C644&gt;='H-32A-WP06 - Debt Service'!U$25,'H-32A-WP06 - Debt Service'!U$28/12,0)),"-")</f>
        <v>0</v>
      </c>
      <c r="Y644" s="359">
        <f>IFERROR(IF(-SUM(Y$21:Y643)+Y$16&lt;0.000001,0,IF($C644&gt;='H-32A-WP06 - Debt Service'!W$25,'H-32A-WP06 - Debt Service'!V$28/12,0)),"-")</f>
        <v>0</v>
      </c>
      <c r="Z644" s="359">
        <f>IFERROR(IF(-SUM(Z$21:Z643)+Z$16&lt;0.000001,0,IF($C644&gt;='H-32A-WP06 - Debt Service'!W$25,'H-32A-WP06 - Debt Service'!W$28/12,0)),"-")</f>
        <v>0</v>
      </c>
      <c r="AA644" s="359">
        <f>IFERROR(IF(-SUM(AA$21:AA643)+AA$16&lt;0.000001,0,IF($C644&gt;='H-32A-WP06 - Debt Service'!Y$25,'H-32A-WP06 - Debt Service'!X$28/12,0)),"-")</f>
        <v>0</v>
      </c>
      <c r="AB644" s="359">
        <f>IFERROR(IF(-SUM(AB$21:AB643)+AB$16&lt;0.000001,0,IF($C644&gt;='H-32A-WP06 - Debt Service'!Y$25,'H-32A-WP06 - Debt Service'!Y$28/12,0)),"-")</f>
        <v>0</v>
      </c>
      <c r="AC644" s="359">
        <f>IFERROR(IF(-SUM(AC$21:AC643)+AC$16&lt;0.000001,0,IF($C644&gt;='H-32A-WP06 - Debt Service'!Z$25,'H-32A-WP06 - Debt Service'!Z$28/12,0)),"-")</f>
        <v>0</v>
      </c>
      <c r="AD644" s="359">
        <f>IFERROR(IF(-SUM(AD$21:AD643)+AD$16&lt;0.000001,0,IF($C644&gt;='H-32A-WP06 - Debt Service'!AB$25,'H-32A-WP06 - Debt Service'!AA$28/12,0)),"-")</f>
        <v>0</v>
      </c>
      <c r="AE644" s="359">
        <f>IFERROR(IF(-SUM(AE$21:AE643)+AE$16&lt;0.000001,0,IF($C644&gt;='H-32A-WP06 - Debt Service'!AC$25,'H-32A-WP06 - Debt Service'!AB$28/12,0)),"-")</f>
        <v>0</v>
      </c>
      <c r="AF644" s="359">
        <f>IFERROR(IF(-SUM(AF$21:AF643)+AF$16&lt;0.000001,0,IF($C644&gt;='H-32A-WP06 - Debt Service'!AD$25,'H-32A-WP06 - Debt Service'!AC$28/12,0)),"-")</f>
        <v>0</v>
      </c>
    </row>
    <row r="645" spans="2:32">
      <c r="B645" s="351">
        <f t="shared" si="37"/>
        <v>2071</v>
      </c>
      <c r="C645" s="368">
        <f t="shared" si="39"/>
        <v>62459</v>
      </c>
      <c r="D645" s="368"/>
      <c r="E645" s="359">
        <f>IFERROR(IF(-SUM(E$33:E644)+E$16&lt;0.000001,0,IF($C645&gt;='H-32A-WP06 - Debt Service'!C$25,'H-32A-WP06 - Debt Service'!C$28/12,0)),"-")</f>
        <v>0</v>
      </c>
      <c r="F645" s="359">
        <f>IFERROR(IF(-SUM(F$33:F644)+F$16&lt;0.000001,0,IF($C645&gt;='H-32A-WP06 - Debt Service'!D$25,'H-32A-WP06 - Debt Service'!D$28/12,0)),"-")</f>
        <v>0</v>
      </c>
      <c r="G645" s="359">
        <f>IFERROR(IF(-SUM(G$33:G644)+G$16&lt;0.000001,0,IF($C645&gt;='H-32A-WP06 - Debt Service'!E$25,'H-32A-WP06 - Debt Service'!E$28/12,0)),"-")</f>
        <v>0</v>
      </c>
      <c r="H645" s="359">
        <f>IFERROR(IF(-SUM(H$21:H644)+H$16&lt;0.000001,0,IF($C645&gt;='H-32A-WP06 - Debt Service'!F$25,'H-32A-WP06 - Debt Service'!F$28/12,0)),"-")</f>
        <v>0</v>
      </c>
      <c r="I645" s="359">
        <f>IFERROR(IF(-SUM(I$21:I644)+I$16&lt;0.000001,0,IF($C645&gt;='H-32A-WP06 - Debt Service'!G$25,'H-32A-WP06 - Debt Service'!G$28/12,0)),"-")</f>
        <v>0</v>
      </c>
      <c r="J645" s="359">
        <f>IFERROR(IF(-SUM(J$21:J644)+J$16&lt;0.000001,0,IF($C645&gt;='H-32A-WP06 - Debt Service'!H$25,'H-32A-WP06 - Debt Service'!H$28/12,0)),"-")</f>
        <v>0</v>
      </c>
      <c r="K645" s="359">
        <f>IFERROR(IF(-SUM(K$21:K644)+K$16&lt;0.000001,0,IF($C645&gt;='H-32A-WP06 - Debt Service'!I$25,'H-32A-WP06 - Debt Service'!I$28/12,0)),"-")</f>
        <v>0</v>
      </c>
      <c r="L645" s="359">
        <f>IFERROR(IF(-SUM(L$21:L644)+L$16&lt;0.000001,0,IF($C645&gt;='H-32A-WP06 - Debt Service'!J$25,'H-32A-WP06 - Debt Service'!J$28/12,0)),"-")</f>
        <v>0</v>
      </c>
      <c r="M645" s="359">
        <f>IFERROR(IF(-SUM(M$21:M644)+M$16&lt;0.000001,0,IF($C645&gt;='H-32A-WP06 - Debt Service'!K$25,'H-32A-WP06 - Debt Service'!K$28/12,0)),"-")</f>
        <v>0</v>
      </c>
      <c r="N645" s="359">
        <f>IFERROR(IF(-SUM(N$21:N644)+N$16&lt;0.000001,0,IF($C645&gt;='H-32A-WP06 - Debt Service'!L$25,'H-32A-WP06 - Debt Service'!L$28/12,0)),"-")</f>
        <v>0</v>
      </c>
      <c r="O645" s="359">
        <f>IFERROR(IF(-SUM(O$21:O644)+O$16&lt;0.000001,0,IF($C645&gt;='H-32A-WP06 - Debt Service'!M$25,'H-32A-WP06 - Debt Service'!M$28/12,0)),"-")</f>
        <v>0</v>
      </c>
      <c r="P645" s="359">
        <f>IFERROR(IF(-SUM(P$21:P644)+P$16&lt;0.000001,0,IF($C645&gt;='H-32A-WP06 - Debt Service'!N$25,'H-32A-WP06 - Debt Service'!N$28/12,0)),"-")</f>
        <v>0</v>
      </c>
      <c r="Q645" s="449"/>
      <c r="R645" s="351">
        <f t="shared" si="38"/>
        <v>2071</v>
      </c>
      <c r="S645" s="368">
        <f t="shared" si="40"/>
        <v>62459</v>
      </c>
      <c r="T645" s="368"/>
      <c r="U645" s="359">
        <f>IFERROR(IF(-SUM(U$33:U644)+U$16&lt;0.000001,0,IF($C645&gt;='H-32A-WP06 - Debt Service'!R$25,'H-32A-WP06 - Debt Service'!R$28/12,0)),"-")</f>
        <v>0</v>
      </c>
      <c r="V645" s="359">
        <f>IFERROR(IF(-SUM(V$21:V644)+V$16&lt;0.000001,0,IF($C645&gt;='H-32A-WP06 - Debt Service'!S$25,'H-32A-WP06 - Debt Service'!S$28/12,0)),"-")</f>
        <v>0</v>
      </c>
      <c r="W645" s="359">
        <f>IFERROR(IF(-SUM(W$21:W644)+W$16&lt;0.000001,0,IF($C645&gt;='H-32A-WP06 - Debt Service'!T$25,'H-32A-WP06 - Debt Service'!T$28/12,0)),"-")</f>
        <v>0</v>
      </c>
      <c r="X645" s="359">
        <f>IFERROR(IF(-SUM(X$21:X644)+X$16&lt;0.000001,0,IF($C645&gt;='H-32A-WP06 - Debt Service'!U$25,'H-32A-WP06 - Debt Service'!U$28/12,0)),"-")</f>
        <v>0</v>
      </c>
      <c r="Y645" s="359">
        <f>IFERROR(IF(-SUM(Y$21:Y644)+Y$16&lt;0.000001,0,IF($C645&gt;='H-32A-WP06 - Debt Service'!W$25,'H-32A-WP06 - Debt Service'!V$28/12,0)),"-")</f>
        <v>0</v>
      </c>
      <c r="Z645" s="359">
        <f>IFERROR(IF(-SUM(Z$21:Z644)+Z$16&lt;0.000001,0,IF($C645&gt;='H-32A-WP06 - Debt Service'!W$25,'H-32A-WP06 - Debt Service'!W$28/12,0)),"-")</f>
        <v>0</v>
      </c>
      <c r="AA645" s="359">
        <f>IFERROR(IF(-SUM(AA$21:AA644)+AA$16&lt;0.000001,0,IF($C645&gt;='H-32A-WP06 - Debt Service'!Y$25,'H-32A-WP06 - Debt Service'!X$28/12,0)),"-")</f>
        <v>0</v>
      </c>
      <c r="AB645" s="359">
        <f>IFERROR(IF(-SUM(AB$21:AB644)+AB$16&lt;0.000001,0,IF($C645&gt;='H-32A-WP06 - Debt Service'!Y$25,'H-32A-WP06 - Debt Service'!Y$28/12,0)),"-")</f>
        <v>0</v>
      </c>
      <c r="AC645" s="359">
        <f>IFERROR(IF(-SUM(AC$21:AC644)+AC$16&lt;0.000001,0,IF($C645&gt;='H-32A-WP06 - Debt Service'!Z$25,'H-32A-WP06 - Debt Service'!Z$28/12,0)),"-")</f>
        <v>0</v>
      </c>
      <c r="AD645" s="359">
        <f>IFERROR(IF(-SUM(AD$21:AD644)+AD$16&lt;0.000001,0,IF($C645&gt;='H-32A-WP06 - Debt Service'!AB$25,'H-32A-WP06 - Debt Service'!AA$28/12,0)),"-")</f>
        <v>0</v>
      </c>
      <c r="AE645" s="359">
        <f>IFERROR(IF(-SUM(AE$21:AE644)+AE$16&lt;0.000001,0,IF($C645&gt;='H-32A-WP06 - Debt Service'!AC$25,'H-32A-WP06 - Debt Service'!AB$28/12,0)),"-")</f>
        <v>0</v>
      </c>
      <c r="AF645" s="359">
        <f>IFERROR(IF(-SUM(AF$21:AF644)+AF$16&lt;0.000001,0,IF($C645&gt;='H-32A-WP06 - Debt Service'!AD$25,'H-32A-WP06 - Debt Service'!AC$28/12,0)),"-")</f>
        <v>0</v>
      </c>
    </row>
    <row r="646" spans="2:32">
      <c r="B646" s="351">
        <f t="shared" si="37"/>
        <v>2071</v>
      </c>
      <c r="C646" s="368">
        <f t="shared" si="39"/>
        <v>62490</v>
      </c>
      <c r="D646" s="368"/>
      <c r="E646" s="359">
        <f>IFERROR(IF(-SUM(E$33:E645)+E$16&lt;0.000001,0,IF($C646&gt;='H-32A-WP06 - Debt Service'!C$25,'H-32A-WP06 - Debt Service'!C$28/12,0)),"-")</f>
        <v>0</v>
      </c>
      <c r="F646" s="359">
        <f>IFERROR(IF(-SUM(F$33:F645)+F$16&lt;0.000001,0,IF($C646&gt;='H-32A-WP06 - Debt Service'!D$25,'H-32A-WP06 - Debt Service'!D$28/12,0)),"-")</f>
        <v>0</v>
      </c>
      <c r="G646" s="359">
        <f>IFERROR(IF(-SUM(G$33:G645)+G$16&lt;0.000001,0,IF($C646&gt;='H-32A-WP06 - Debt Service'!E$25,'H-32A-WP06 - Debt Service'!E$28/12,0)),"-")</f>
        <v>0</v>
      </c>
      <c r="H646" s="359">
        <f>IFERROR(IF(-SUM(H$21:H645)+H$16&lt;0.000001,0,IF($C646&gt;='H-32A-WP06 - Debt Service'!F$25,'H-32A-WP06 - Debt Service'!F$28/12,0)),"-")</f>
        <v>0</v>
      </c>
      <c r="I646" s="359">
        <f>IFERROR(IF(-SUM(I$21:I645)+I$16&lt;0.000001,0,IF($C646&gt;='H-32A-WP06 - Debt Service'!G$25,'H-32A-WP06 - Debt Service'!G$28/12,0)),"-")</f>
        <v>0</v>
      </c>
      <c r="J646" s="359">
        <f>IFERROR(IF(-SUM(J$21:J645)+J$16&lt;0.000001,0,IF($C646&gt;='H-32A-WP06 - Debt Service'!H$25,'H-32A-WP06 - Debt Service'!H$28/12,0)),"-")</f>
        <v>0</v>
      </c>
      <c r="K646" s="359">
        <f>IFERROR(IF(-SUM(K$21:K645)+K$16&lt;0.000001,0,IF($C646&gt;='H-32A-WP06 - Debt Service'!I$25,'H-32A-WP06 - Debt Service'!I$28/12,0)),"-")</f>
        <v>0</v>
      </c>
      <c r="L646" s="359">
        <f>IFERROR(IF(-SUM(L$21:L645)+L$16&lt;0.000001,0,IF($C646&gt;='H-32A-WP06 - Debt Service'!J$25,'H-32A-WP06 - Debt Service'!J$28/12,0)),"-")</f>
        <v>0</v>
      </c>
      <c r="M646" s="359">
        <f>IFERROR(IF(-SUM(M$21:M645)+M$16&lt;0.000001,0,IF($C646&gt;='H-32A-WP06 - Debt Service'!K$25,'H-32A-WP06 - Debt Service'!K$28/12,0)),"-")</f>
        <v>0</v>
      </c>
      <c r="N646" s="359">
        <f>IFERROR(IF(-SUM(N$21:N645)+N$16&lt;0.000001,0,IF($C646&gt;='H-32A-WP06 - Debt Service'!L$25,'H-32A-WP06 - Debt Service'!L$28/12,0)),"-")</f>
        <v>0</v>
      </c>
      <c r="O646" s="359">
        <f>IFERROR(IF(-SUM(O$21:O645)+O$16&lt;0.000001,0,IF($C646&gt;='H-32A-WP06 - Debt Service'!M$25,'H-32A-WP06 - Debt Service'!M$28/12,0)),"-")</f>
        <v>0</v>
      </c>
      <c r="P646" s="359">
        <f>IFERROR(IF(-SUM(P$21:P645)+P$16&lt;0.000001,0,IF($C646&gt;='H-32A-WP06 - Debt Service'!N$25,'H-32A-WP06 - Debt Service'!N$28/12,0)),"-")</f>
        <v>0</v>
      </c>
      <c r="Q646" s="449"/>
      <c r="R646" s="351">
        <f t="shared" si="38"/>
        <v>2071</v>
      </c>
      <c r="S646" s="368">
        <f t="shared" si="40"/>
        <v>62490</v>
      </c>
      <c r="T646" s="368"/>
      <c r="U646" s="359">
        <f>IFERROR(IF(-SUM(U$33:U645)+U$16&lt;0.000001,0,IF($C646&gt;='H-32A-WP06 - Debt Service'!R$25,'H-32A-WP06 - Debt Service'!R$28/12,0)),"-")</f>
        <v>0</v>
      </c>
      <c r="V646" s="359">
        <f>IFERROR(IF(-SUM(V$21:V645)+V$16&lt;0.000001,0,IF($C646&gt;='H-32A-WP06 - Debt Service'!S$25,'H-32A-WP06 - Debt Service'!S$28/12,0)),"-")</f>
        <v>0</v>
      </c>
      <c r="W646" s="359">
        <f>IFERROR(IF(-SUM(W$21:W645)+W$16&lt;0.000001,0,IF($C646&gt;='H-32A-WP06 - Debt Service'!T$25,'H-32A-WP06 - Debt Service'!T$28/12,0)),"-")</f>
        <v>0</v>
      </c>
      <c r="X646" s="359">
        <f>IFERROR(IF(-SUM(X$21:X645)+X$16&lt;0.000001,0,IF($C646&gt;='H-32A-WP06 - Debt Service'!U$25,'H-32A-WP06 - Debt Service'!U$28/12,0)),"-")</f>
        <v>0</v>
      </c>
      <c r="Y646" s="359">
        <f>IFERROR(IF(-SUM(Y$21:Y645)+Y$16&lt;0.000001,0,IF($C646&gt;='H-32A-WP06 - Debt Service'!W$25,'H-32A-WP06 - Debt Service'!V$28/12,0)),"-")</f>
        <v>0</v>
      </c>
      <c r="Z646" s="359">
        <f>IFERROR(IF(-SUM(Z$21:Z645)+Z$16&lt;0.000001,0,IF($C646&gt;='H-32A-WP06 - Debt Service'!W$25,'H-32A-WP06 - Debt Service'!W$28/12,0)),"-")</f>
        <v>0</v>
      </c>
      <c r="AA646" s="359">
        <f>IFERROR(IF(-SUM(AA$21:AA645)+AA$16&lt;0.000001,0,IF($C646&gt;='H-32A-WP06 - Debt Service'!Y$25,'H-32A-WP06 - Debt Service'!X$28/12,0)),"-")</f>
        <v>0</v>
      </c>
      <c r="AB646" s="359">
        <f>IFERROR(IF(-SUM(AB$21:AB645)+AB$16&lt;0.000001,0,IF($C646&gt;='H-32A-WP06 - Debt Service'!Y$25,'H-32A-WP06 - Debt Service'!Y$28/12,0)),"-")</f>
        <v>0</v>
      </c>
      <c r="AC646" s="359">
        <f>IFERROR(IF(-SUM(AC$21:AC645)+AC$16&lt;0.000001,0,IF($C646&gt;='H-32A-WP06 - Debt Service'!Z$25,'H-32A-WP06 - Debt Service'!Z$28/12,0)),"-")</f>
        <v>0</v>
      </c>
      <c r="AD646" s="359">
        <f>IFERROR(IF(-SUM(AD$21:AD645)+AD$16&lt;0.000001,0,IF($C646&gt;='H-32A-WP06 - Debt Service'!AB$25,'H-32A-WP06 - Debt Service'!AA$28/12,0)),"-")</f>
        <v>0</v>
      </c>
      <c r="AE646" s="359">
        <f>IFERROR(IF(-SUM(AE$21:AE645)+AE$16&lt;0.000001,0,IF($C646&gt;='H-32A-WP06 - Debt Service'!AC$25,'H-32A-WP06 - Debt Service'!AB$28/12,0)),"-")</f>
        <v>0</v>
      </c>
      <c r="AF646" s="359">
        <f>IFERROR(IF(-SUM(AF$21:AF645)+AF$16&lt;0.000001,0,IF($C646&gt;='H-32A-WP06 - Debt Service'!AD$25,'H-32A-WP06 - Debt Service'!AC$28/12,0)),"-")</f>
        <v>0</v>
      </c>
    </row>
    <row r="647" spans="2:32">
      <c r="B647" s="351">
        <f t="shared" si="37"/>
        <v>2071</v>
      </c>
      <c r="C647" s="368">
        <f t="shared" si="39"/>
        <v>62518</v>
      </c>
      <c r="D647" s="368"/>
      <c r="E647" s="359">
        <f>IFERROR(IF(-SUM(E$33:E646)+E$16&lt;0.000001,0,IF($C647&gt;='H-32A-WP06 - Debt Service'!C$25,'H-32A-WP06 - Debt Service'!C$28/12,0)),"-")</f>
        <v>0</v>
      </c>
      <c r="F647" s="359">
        <f>IFERROR(IF(-SUM(F$33:F646)+F$16&lt;0.000001,0,IF($C647&gt;='H-32A-WP06 - Debt Service'!D$25,'H-32A-WP06 - Debt Service'!D$28/12,0)),"-")</f>
        <v>0</v>
      </c>
      <c r="G647" s="359">
        <f>IFERROR(IF(-SUM(G$33:G646)+G$16&lt;0.000001,0,IF($C647&gt;='H-32A-WP06 - Debt Service'!E$25,'H-32A-WP06 - Debt Service'!E$28/12,0)),"-")</f>
        <v>0</v>
      </c>
      <c r="H647" s="359">
        <f>IFERROR(IF(-SUM(H$21:H646)+H$16&lt;0.000001,0,IF($C647&gt;='H-32A-WP06 - Debt Service'!F$25,'H-32A-WP06 - Debt Service'!F$28/12,0)),"-")</f>
        <v>0</v>
      </c>
      <c r="I647" s="359">
        <f>IFERROR(IF(-SUM(I$21:I646)+I$16&lt;0.000001,0,IF($C647&gt;='H-32A-WP06 - Debt Service'!G$25,'H-32A-WP06 - Debt Service'!G$28/12,0)),"-")</f>
        <v>0</v>
      </c>
      <c r="J647" s="359">
        <f>IFERROR(IF(-SUM(J$21:J646)+J$16&lt;0.000001,0,IF($C647&gt;='H-32A-WP06 - Debt Service'!H$25,'H-32A-WP06 - Debt Service'!H$28/12,0)),"-")</f>
        <v>0</v>
      </c>
      <c r="K647" s="359">
        <f>IFERROR(IF(-SUM(K$21:K646)+K$16&lt;0.000001,0,IF($C647&gt;='H-32A-WP06 - Debt Service'!I$25,'H-32A-WP06 - Debt Service'!I$28/12,0)),"-")</f>
        <v>0</v>
      </c>
      <c r="L647" s="359">
        <f>IFERROR(IF(-SUM(L$21:L646)+L$16&lt;0.000001,0,IF($C647&gt;='H-32A-WP06 - Debt Service'!J$25,'H-32A-WP06 - Debt Service'!J$28/12,0)),"-")</f>
        <v>0</v>
      </c>
      <c r="M647" s="359">
        <f>IFERROR(IF(-SUM(M$21:M646)+M$16&lt;0.000001,0,IF($C647&gt;='H-32A-WP06 - Debt Service'!K$25,'H-32A-WP06 - Debt Service'!K$28/12,0)),"-")</f>
        <v>0</v>
      </c>
      <c r="N647" s="359">
        <f>IFERROR(IF(-SUM(N$21:N646)+N$16&lt;0.000001,0,IF($C647&gt;='H-32A-WP06 - Debt Service'!L$25,'H-32A-WP06 - Debt Service'!L$28/12,0)),"-")</f>
        <v>0</v>
      </c>
      <c r="O647" s="359">
        <f>IFERROR(IF(-SUM(O$21:O646)+O$16&lt;0.000001,0,IF($C647&gt;='H-32A-WP06 - Debt Service'!M$25,'H-32A-WP06 - Debt Service'!M$28/12,0)),"-")</f>
        <v>0</v>
      </c>
      <c r="P647" s="359">
        <f>IFERROR(IF(-SUM(P$21:P646)+P$16&lt;0.000001,0,IF($C647&gt;='H-32A-WP06 - Debt Service'!N$25,'H-32A-WP06 - Debt Service'!N$28/12,0)),"-")</f>
        <v>0</v>
      </c>
      <c r="Q647" s="449"/>
      <c r="R647" s="351">
        <f t="shared" si="38"/>
        <v>2071</v>
      </c>
      <c r="S647" s="368">
        <f t="shared" si="40"/>
        <v>62518</v>
      </c>
      <c r="T647" s="368"/>
      <c r="U647" s="359">
        <f>IFERROR(IF(-SUM(U$33:U646)+U$16&lt;0.000001,0,IF($C647&gt;='H-32A-WP06 - Debt Service'!R$25,'H-32A-WP06 - Debt Service'!R$28/12,0)),"-")</f>
        <v>0</v>
      </c>
      <c r="V647" s="359">
        <f>IFERROR(IF(-SUM(V$21:V646)+V$16&lt;0.000001,0,IF($C647&gt;='H-32A-WP06 - Debt Service'!S$25,'H-32A-WP06 - Debt Service'!S$28/12,0)),"-")</f>
        <v>0</v>
      </c>
      <c r="W647" s="359">
        <f>IFERROR(IF(-SUM(W$21:W646)+W$16&lt;0.000001,0,IF($C647&gt;='H-32A-WP06 - Debt Service'!T$25,'H-32A-WP06 - Debt Service'!T$28/12,0)),"-")</f>
        <v>0</v>
      </c>
      <c r="X647" s="359">
        <f>IFERROR(IF(-SUM(X$21:X646)+X$16&lt;0.000001,0,IF($C647&gt;='H-32A-WP06 - Debt Service'!U$25,'H-32A-WP06 - Debt Service'!U$28/12,0)),"-")</f>
        <v>0</v>
      </c>
      <c r="Y647" s="359">
        <f>IFERROR(IF(-SUM(Y$21:Y646)+Y$16&lt;0.000001,0,IF($C647&gt;='H-32A-WP06 - Debt Service'!W$25,'H-32A-WP06 - Debt Service'!V$28/12,0)),"-")</f>
        <v>0</v>
      </c>
      <c r="Z647" s="359">
        <f>IFERROR(IF(-SUM(Z$21:Z646)+Z$16&lt;0.000001,0,IF($C647&gt;='H-32A-WP06 - Debt Service'!W$25,'H-32A-WP06 - Debt Service'!W$28/12,0)),"-")</f>
        <v>0</v>
      </c>
      <c r="AA647" s="359">
        <f>IFERROR(IF(-SUM(AA$21:AA646)+AA$16&lt;0.000001,0,IF($C647&gt;='H-32A-WP06 - Debt Service'!Y$25,'H-32A-WP06 - Debt Service'!X$28/12,0)),"-")</f>
        <v>0</v>
      </c>
      <c r="AB647" s="359">
        <f>IFERROR(IF(-SUM(AB$21:AB646)+AB$16&lt;0.000001,0,IF($C647&gt;='H-32A-WP06 - Debt Service'!Y$25,'H-32A-WP06 - Debt Service'!Y$28/12,0)),"-")</f>
        <v>0</v>
      </c>
      <c r="AC647" s="359">
        <f>IFERROR(IF(-SUM(AC$21:AC646)+AC$16&lt;0.000001,0,IF($C647&gt;='H-32A-WP06 - Debt Service'!Z$25,'H-32A-WP06 - Debt Service'!Z$28/12,0)),"-")</f>
        <v>0</v>
      </c>
      <c r="AD647" s="359">
        <f>IFERROR(IF(-SUM(AD$21:AD646)+AD$16&lt;0.000001,0,IF($C647&gt;='H-32A-WP06 - Debt Service'!AB$25,'H-32A-WP06 - Debt Service'!AA$28/12,0)),"-")</f>
        <v>0</v>
      </c>
      <c r="AE647" s="359">
        <f>IFERROR(IF(-SUM(AE$21:AE646)+AE$16&lt;0.000001,0,IF($C647&gt;='H-32A-WP06 - Debt Service'!AC$25,'H-32A-WP06 - Debt Service'!AB$28/12,0)),"-")</f>
        <v>0</v>
      </c>
      <c r="AF647" s="359">
        <f>IFERROR(IF(-SUM(AF$21:AF646)+AF$16&lt;0.000001,0,IF($C647&gt;='H-32A-WP06 - Debt Service'!AD$25,'H-32A-WP06 - Debt Service'!AC$28/12,0)),"-")</f>
        <v>0</v>
      </c>
    </row>
    <row r="648" spans="2:32">
      <c r="B648" s="351">
        <f t="shared" si="37"/>
        <v>2071</v>
      </c>
      <c r="C648" s="368">
        <f t="shared" si="39"/>
        <v>62549</v>
      </c>
      <c r="D648" s="368"/>
      <c r="E648" s="359">
        <f>IFERROR(IF(-SUM(E$33:E647)+E$16&lt;0.000001,0,IF($C648&gt;='H-32A-WP06 - Debt Service'!C$25,'H-32A-WP06 - Debt Service'!C$28/12,0)),"-")</f>
        <v>0</v>
      </c>
      <c r="F648" s="359">
        <f>IFERROR(IF(-SUM(F$33:F647)+F$16&lt;0.000001,0,IF($C648&gt;='H-32A-WP06 - Debt Service'!D$25,'H-32A-WP06 - Debt Service'!D$28/12,0)),"-")</f>
        <v>0</v>
      </c>
      <c r="G648" s="359">
        <f>IFERROR(IF(-SUM(G$33:G647)+G$16&lt;0.000001,0,IF($C648&gt;='H-32A-WP06 - Debt Service'!E$25,'H-32A-WP06 - Debt Service'!E$28/12,0)),"-")</f>
        <v>0</v>
      </c>
      <c r="H648" s="359">
        <f>IFERROR(IF(-SUM(H$21:H647)+H$16&lt;0.000001,0,IF($C648&gt;='H-32A-WP06 - Debt Service'!F$25,'H-32A-WP06 - Debt Service'!F$28/12,0)),"-")</f>
        <v>0</v>
      </c>
      <c r="I648" s="359">
        <f>IFERROR(IF(-SUM(I$21:I647)+I$16&lt;0.000001,0,IF($C648&gt;='H-32A-WP06 - Debt Service'!G$25,'H-32A-WP06 - Debt Service'!G$28/12,0)),"-")</f>
        <v>0</v>
      </c>
      <c r="J648" s="359">
        <f>IFERROR(IF(-SUM(J$21:J647)+J$16&lt;0.000001,0,IF($C648&gt;='H-32A-WP06 - Debt Service'!H$25,'H-32A-WP06 - Debt Service'!H$28/12,0)),"-")</f>
        <v>0</v>
      </c>
      <c r="K648" s="359">
        <f>IFERROR(IF(-SUM(K$21:K647)+K$16&lt;0.000001,0,IF($C648&gt;='H-32A-WP06 - Debt Service'!I$25,'H-32A-WP06 - Debt Service'!I$28/12,0)),"-")</f>
        <v>0</v>
      </c>
      <c r="L648" s="359">
        <f>IFERROR(IF(-SUM(L$21:L647)+L$16&lt;0.000001,0,IF($C648&gt;='H-32A-WP06 - Debt Service'!J$25,'H-32A-WP06 - Debt Service'!J$28/12,0)),"-")</f>
        <v>0</v>
      </c>
      <c r="M648" s="359">
        <f>IFERROR(IF(-SUM(M$21:M647)+M$16&lt;0.000001,0,IF($C648&gt;='H-32A-WP06 - Debt Service'!K$25,'H-32A-WP06 - Debt Service'!K$28/12,0)),"-")</f>
        <v>0</v>
      </c>
      <c r="N648" s="359">
        <f>IFERROR(IF(-SUM(N$21:N647)+N$16&lt;0.000001,0,IF($C648&gt;='H-32A-WP06 - Debt Service'!L$25,'H-32A-WP06 - Debt Service'!L$28/12,0)),"-")</f>
        <v>0</v>
      </c>
      <c r="O648" s="359">
        <f>IFERROR(IF(-SUM(O$21:O647)+O$16&lt;0.000001,0,IF($C648&gt;='H-32A-WP06 - Debt Service'!M$25,'H-32A-WP06 - Debt Service'!M$28/12,0)),"-")</f>
        <v>0</v>
      </c>
      <c r="P648" s="359">
        <f>IFERROR(IF(-SUM(P$21:P647)+P$16&lt;0.000001,0,IF($C648&gt;='H-32A-WP06 - Debt Service'!N$25,'H-32A-WP06 - Debt Service'!N$28/12,0)),"-")</f>
        <v>0</v>
      </c>
      <c r="Q648" s="449"/>
      <c r="R648" s="351">
        <f t="shared" si="38"/>
        <v>2071</v>
      </c>
      <c r="S648" s="368">
        <f t="shared" si="40"/>
        <v>62549</v>
      </c>
      <c r="T648" s="368"/>
      <c r="U648" s="359">
        <f>IFERROR(IF(-SUM(U$33:U647)+U$16&lt;0.000001,0,IF($C648&gt;='H-32A-WP06 - Debt Service'!R$25,'H-32A-WP06 - Debt Service'!R$28/12,0)),"-")</f>
        <v>0</v>
      </c>
      <c r="V648" s="359">
        <f>IFERROR(IF(-SUM(V$21:V647)+V$16&lt;0.000001,0,IF($C648&gt;='H-32A-WP06 - Debt Service'!S$25,'H-32A-WP06 - Debt Service'!S$28/12,0)),"-")</f>
        <v>0</v>
      </c>
      <c r="W648" s="359">
        <f>IFERROR(IF(-SUM(W$21:W647)+W$16&lt;0.000001,0,IF($C648&gt;='H-32A-WP06 - Debt Service'!T$25,'H-32A-WP06 - Debt Service'!T$28/12,0)),"-")</f>
        <v>0</v>
      </c>
      <c r="X648" s="359">
        <f>IFERROR(IF(-SUM(X$21:X647)+X$16&lt;0.000001,0,IF($C648&gt;='H-32A-WP06 - Debt Service'!U$25,'H-32A-WP06 - Debt Service'!U$28/12,0)),"-")</f>
        <v>0</v>
      </c>
      <c r="Y648" s="359">
        <f>IFERROR(IF(-SUM(Y$21:Y647)+Y$16&lt;0.000001,0,IF($C648&gt;='H-32A-WP06 - Debt Service'!W$25,'H-32A-WP06 - Debt Service'!V$28/12,0)),"-")</f>
        <v>0</v>
      </c>
      <c r="Z648" s="359">
        <f>IFERROR(IF(-SUM(Z$21:Z647)+Z$16&lt;0.000001,0,IF($C648&gt;='H-32A-WP06 - Debt Service'!W$25,'H-32A-WP06 - Debt Service'!W$28/12,0)),"-")</f>
        <v>0</v>
      </c>
      <c r="AA648" s="359">
        <f>IFERROR(IF(-SUM(AA$21:AA647)+AA$16&lt;0.000001,0,IF($C648&gt;='H-32A-WP06 - Debt Service'!Y$25,'H-32A-WP06 - Debt Service'!X$28/12,0)),"-")</f>
        <v>0</v>
      </c>
      <c r="AB648" s="359">
        <f>IFERROR(IF(-SUM(AB$21:AB647)+AB$16&lt;0.000001,0,IF($C648&gt;='H-32A-WP06 - Debt Service'!Y$25,'H-32A-WP06 - Debt Service'!Y$28/12,0)),"-")</f>
        <v>0</v>
      </c>
      <c r="AC648" s="359">
        <f>IFERROR(IF(-SUM(AC$21:AC647)+AC$16&lt;0.000001,0,IF($C648&gt;='H-32A-WP06 - Debt Service'!Z$25,'H-32A-WP06 - Debt Service'!Z$28/12,0)),"-")</f>
        <v>0</v>
      </c>
      <c r="AD648" s="359">
        <f>IFERROR(IF(-SUM(AD$21:AD647)+AD$16&lt;0.000001,0,IF($C648&gt;='H-32A-WP06 - Debt Service'!AB$25,'H-32A-WP06 - Debt Service'!AA$28/12,0)),"-")</f>
        <v>0</v>
      </c>
      <c r="AE648" s="359">
        <f>IFERROR(IF(-SUM(AE$21:AE647)+AE$16&lt;0.000001,0,IF($C648&gt;='H-32A-WP06 - Debt Service'!AC$25,'H-32A-WP06 - Debt Service'!AB$28/12,0)),"-")</f>
        <v>0</v>
      </c>
      <c r="AF648" s="359">
        <f>IFERROR(IF(-SUM(AF$21:AF647)+AF$16&lt;0.000001,0,IF($C648&gt;='H-32A-WP06 - Debt Service'!AD$25,'H-32A-WP06 - Debt Service'!AC$28/12,0)),"-")</f>
        <v>0</v>
      </c>
    </row>
    <row r="649" spans="2:32">
      <c r="B649" s="351">
        <f t="shared" si="37"/>
        <v>2071</v>
      </c>
      <c r="C649" s="368">
        <f t="shared" si="39"/>
        <v>62579</v>
      </c>
      <c r="D649" s="368"/>
      <c r="E649" s="359">
        <f>IFERROR(IF(-SUM(E$33:E648)+E$16&lt;0.000001,0,IF($C649&gt;='H-32A-WP06 - Debt Service'!C$25,'H-32A-WP06 - Debt Service'!C$28/12,0)),"-")</f>
        <v>0</v>
      </c>
      <c r="F649" s="359">
        <f>IFERROR(IF(-SUM(F$33:F648)+F$16&lt;0.000001,0,IF($C649&gt;='H-32A-WP06 - Debt Service'!D$25,'H-32A-WP06 - Debt Service'!D$28/12,0)),"-")</f>
        <v>0</v>
      </c>
      <c r="G649" s="359">
        <f>IFERROR(IF(-SUM(G$33:G648)+G$16&lt;0.000001,0,IF($C649&gt;='H-32A-WP06 - Debt Service'!E$25,'H-32A-WP06 - Debt Service'!E$28/12,0)),"-")</f>
        <v>0</v>
      </c>
      <c r="H649" s="359">
        <f>IFERROR(IF(-SUM(H$21:H648)+H$16&lt;0.000001,0,IF($C649&gt;='H-32A-WP06 - Debt Service'!F$25,'H-32A-WP06 - Debt Service'!F$28/12,0)),"-")</f>
        <v>0</v>
      </c>
      <c r="I649" s="359">
        <f>IFERROR(IF(-SUM(I$21:I648)+I$16&lt;0.000001,0,IF($C649&gt;='H-32A-WP06 - Debt Service'!G$25,'H-32A-WP06 - Debt Service'!G$28/12,0)),"-")</f>
        <v>0</v>
      </c>
      <c r="J649" s="359">
        <f>IFERROR(IF(-SUM(J$21:J648)+J$16&lt;0.000001,0,IF($C649&gt;='H-32A-WP06 - Debt Service'!H$25,'H-32A-WP06 - Debt Service'!H$28/12,0)),"-")</f>
        <v>0</v>
      </c>
      <c r="K649" s="359">
        <f>IFERROR(IF(-SUM(K$21:K648)+K$16&lt;0.000001,0,IF($C649&gt;='H-32A-WP06 - Debt Service'!I$25,'H-32A-WP06 - Debt Service'!I$28/12,0)),"-")</f>
        <v>0</v>
      </c>
      <c r="L649" s="359">
        <f>IFERROR(IF(-SUM(L$21:L648)+L$16&lt;0.000001,0,IF($C649&gt;='H-32A-WP06 - Debt Service'!J$25,'H-32A-WP06 - Debt Service'!J$28/12,0)),"-")</f>
        <v>0</v>
      </c>
      <c r="M649" s="359">
        <f>IFERROR(IF(-SUM(M$21:M648)+M$16&lt;0.000001,0,IF($C649&gt;='H-32A-WP06 - Debt Service'!K$25,'H-32A-WP06 - Debt Service'!K$28/12,0)),"-")</f>
        <v>0</v>
      </c>
      <c r="N649" s="359">
        <f>IFERROR(IF(-SUM(N$21:N648)+N$16&lt;0.000001,0,IF($C649&gt;='H-32A-WP06 - Debt Service'!L$25,'H-32A-WP06 - Debt Service'!L$28/12,0)),"-")</f>
        <v>0</v>
      </c>
      <c r="O649" s="359">
        <f>IFERROR(IF(-SUM(O$21:O648)+O$16&lt;0.000001,0,IF($C649&gt;='H-32A-WP06 - Debt Service'!M$25,'H-32A-WP06 - Debt Service'!M$28/12,0)),"-")</f>
        <v>0</v>
      </c>
      <c r="P649" s="359">
        <f>IFERROR(IF(-SUM(P$21:P648)+P$16&lt;0.000001,0,IF($C649&gt;='H-32A-WP06 - Debt Service'!N$25,'H-32A-WP06 - Debt Service'!N$28/12,0)),"-")</f>
        <v>0</v>
      </c>
      <c r="Q649" s="449"/>
      <c r="R649" s="351">
        <f t="shared" si="38"/>
        <v>2071</v>
      </c>
      <c r="S649" s="368">
        <f t="shared" si="40"/>
        <v>62579</v>
      </c>
      <c r="T649" s="368"/>
      <c r="U649" s="359">
        <f>IFERROR(IF(-SUM(U$33:U648)+U$16&lt;0.000001,0,IF($C649&gt;='H-32A-WP06 - Debt Service'!R$25,'H-32A-WP06 - Debt Service'!R$28/12,0)),"-")</f>
        <v>0</v>
      </c>
      <c r="V649" s="359">
        <f>IFERROR(IF(-SUM(V$21:V648)+V$16&lt;0.000001,0,IF($C649&gt;='H-32A-WP06 - Debt Service'!S$25,'H-32A-WP06 - Debt Service'!S$28/12,0)),"-")</f>
        <v>0</v>
      </c>
      <c r="W649" s="359">
        <f>IFERROR(IF(-SUM(W$21:W648)+W$16&lt;0.000001,0,IF($C649&gt;='H-32A-WP06 - Debt Service'!T$25,'H-32A-WP06 - Debt Service'!T$28/12,0)),"-")</f>
        <v>0</v>
      </c>
      <c r="X649" s="359">
        <f>IFERROR(IF(-SUM(X$21:X648)+X$16&lt;0.000001,0,IF($C649&gt;='H-32A-WP06 - Debt Service'!U$25,'H-32A-WP06 - Debt Service'!U$28/12,0)),"-")</f>
        <v>0</v>
      </c>
      <c r="Y649" s="359">
        <f>IFERROR(IF(-SUM(Y$21:Y648)+Y$16&lt;0.000001,0,IF($C649&gt;='H-32A-WP06 - Debt Service'!W$25,'H-32A-WP06 - Debt Service'!V$28/12,0)),"-")</f>
        <v>0</v>
      </c>
      <c r="Z649" s="359">
        <f>IFERROR(IF(-SUM(Z$21:Z648)+Z$16&lt;0.000001,0,IF($C649&gt;='H-32A-WP06 - Debt Service'!W$25,'H-32A-WP06 - Debt Service'!W$28/12,0)),"-")</f>
        <v>0</v>
      </c>
      <c r="AA649" s="359">
        <f>IFERROR(IF(-SUM(AA$21:AA648)+AA$16&lt;0.000001,0,IF($C649&gt;='H-32A-WP06 - Debt Service'!Y$25,'H-32A-WP06 - Debt Service'!X$28/12,0)),"-")</f>
        <v>0</v>
      </c>
      <c r="AB649" s="359">
        <f>IFERROR(IF(-SUM(AB$21:AB648)+AB$16&lt;0.000001,0,IF($C649&gt;='H-32A-WP06 - Debt Service'!Y$25,'H-32A-WP06 - Debt Service'!Y$28/12,0)),"-")</f>
        <v>0</v>
      </c>
      <c r="AC649" s="359">
        <f>IFERROR(IF(-SUM(AC$21:AC648)+AC$16&lt;0.000001,0,IF($C649&gt;='H-32A-WP06 - Debt Service'!Z$25,'H-32A-WP06 - Debt Service'!Z$28/12,0)),"-")</f>
        <v>0</v>
      </c>
      <c r="AD649" s="359">
        <f>IFERROR(IF(-SUM(AD$21:AD648)+AD$16&lt;0.000001,0,IF($C649&gt;='H-32A-WP06 - Debt Service'!AB$25,'H-32A-WP06 - Debt Service'!AA$28/12,0)),"-")</f>
        <v>0</v>
      </c>
      <c r="AE649" s="359">
        <f>IFERROR(IF(-SUM(AE$21:AE648)+AE$16&lt;0.000001,0,IF($C649&gt;='H-32A-WP06 - Debt Service'!AC$25,'H-32A-WP06 - Debt Service'!AB$28/12,0)),"-")</f>
        <v>0</v>
      </c>
      <c r="AF649" s="359">
        <f>IFERROR(IF(-SUM(AF$21:AF648)+AF$16&lt;0.000001,0,IF($C649&gt;='H-32A-WP06 - Debt Service'!AD$25,'H-32A-WP06 - Debt Service'!AC$28/12,0)),"-")</f>
        <v>0</v>
      </c>
    </row>
    <row r="650" spans="2:32">
      <c r="B650" s="351">
        <f t="shared" si="37"/>
        <v>2071</v>
      </c>
      <c r="C650" s="368">
        <f t="shared" si="39"/>
        <v>62610</v>
      </c>
      <c r="D650" s="368"/>
      <c r="E650" s="359">
        <f>IFERROR(IF(-SUM(E$33:E649)+E$16&lt;0.000001,0,IF($C650&gt;='H-32A-WP06 - Debt Service'!C$25,'H-32A-WP06 - Debt Service'!C$28/12,0)),"-")</f>
        <v>0</v>
      </c>
      <c r="F650" s="359">
        <f>IFERROR(IF(-SUM(F$33:F649)+F$16&lt;0.000001,0,IF($C650&gt;='H-32A-WP06 - Debt Service'!D$25,'H-32A-WP06 - Debt Service'!D$28/12,0)),"-")</f>
        <v>0</v>
      </c>
      <c r="G650" s="359">
        <f>IFERROR(IF(-SUM(G$33:G649)+G$16&lt;0.000001,0,IF($C650&gt;='H-32A-WP06 - Debt Service'!E$25,'H-32A-WP06 - Debt Service'!E$28/12,0)),"-")</f>
        <v>0</v>
      </c>
      <c r="H650" s="359">
        <f>IFERROR(IF(-SUM(H$21:H649)+H$16&lt;0.000001,0,IF($C650&gt;='H-32A-WP06 - Debt Service'!F$25,'H-32A-WP06 - Debt Service'!F$28/12,0)),"-")</f>
        <v>0</v>
      </c>
      <c r="I650" s="359">
        <f>IFERROR(IF(-SUM(I$21:I649)+I$16&lt;0.000001,0,IF($C650&gt;='H-32A-WP06 - Debt Service'!G$25,'H-32A-WP06 - Debt Service'!G$28/12,0)),"-")</f>
        <v>0</v>
      </c>
      <c r="J650" s="359">
        <f>IFERROR(IF(-SUM(J$21:J649)+J$16&lt;0.000001,0,IF($C650&gt;='H-32A-WP06 - Debt Service'!H$25,'H-32A-WP06 - Debt Service'!H$28/12,0)),"-")</f>
        <v>0</v>
      </c>
      <c r="K650" s="359">
        <f>IFERROR(IF(-SUM(K$21:K649)+K$16&lt;0.000001,0,IF($C650&gt;='H-32A-WP06 - Debt Service'!I$25,'H-32A-WP06 - Debt Service'!I$28/12,0)),"-")</f>
        <v>0</v>
      </c>
      <c r="L650" s="359">
        <f>IFERROR(IF(-SUM(L$21:L649)+L$16&lt;0.000001,0,IF($C650&gt;='H-32A-WP06 - Debt Service'!J$25,'H-32A-WP06 - Debt Service'!J$28/12,0)),"-")</f>
        <v>0</v>
      </c>
      <c r="M650" s="359">
        <f>IFERROR(IF(-SUM(M$21:M649)+M$16&lt;0.000001,0,IF($C650&gt;='H-32A-WP06 - Debt Service'!K$25,'H-32A-WP06 - Debt Service'!K$28/12,0)),"-")</f>
        <v>0</v>
      </c>
      <c r="N650" s="359">
        <f>IFERROR(IF(-SUM(N$21:N649)+N$16&lt;0.000001,0,IF($C650&gt;='H-32A-WP06 - Debt Service'!L$25,'H-32A-WP06 - Debt Service'!L$28/12,0)),"-")</f>
        <v>0</v>
      </c>
      <c r="O650" s="359">
        <f>IFERROR(IF(-SUM(O$21:O649)+O$16&lt;0.000001,0,IF($C650&gt;='H-32A-WP06 - Debt Service'!M$25,'H-32A-WP06 - Debt Service'!M$28/12,0)),"-")</f>
        <v>0</v>
      </c>
      <c r="P650" s="359">
        <f>IFERROR(IF(-SUM(P$21:P649)+P$16&lt;0.000001,0,IF($C650&gt;='H-32A-WP06 - Debt Service'!N$25,'H-32A-WP06 - Debt Service'!N$28/12,0)),"-")</f>
        <v>0</v>
      </c>
      <c r="Q650" s="449"/>
      <c r="R650" s="351">
        <f t="shared" si="38"/>
        <v>2071</v>
      </c>
      <c r="S650" s="368">
        <f t="shared" si="40"/>
        <v>62610</v>
      </c>
      <c r="T650" s="368"/>
      <c r="U650" s="359">
        <f>IFERROR(IF(-SUM(U$33:U649)+U$16&lt;0.000001,0,IF($C650&gt;='H-32A-WP06 - Debt Service'!R$25,'H-32A-WP06 - Debt Service'!R$28/12,0)),"-")</f>
        <v>0</v>
      </c>
      <c r="V650" s="359">
        <f>IFERROR(IF(-SUM(V$21:V649)+V$16&lt;0.000001,0,IF($C650&gt;='H-32A-WP06 - Debt Service'!S$25,'H-32A-WP06 - Debt Service'!S$28/12,0)),"-")</f>
        <v>0</v>
      </c>
      <c r="W650" s="359">
        <f>IFERROR(IF(-SUM(W$21:W649)+W$16&lt;0.000001,0,IF($C650&gt;='H-32A-WP06 - Debt Service'!T$25,'H-32A-WP06 - Debt Service'!T$28/12,0)),"-")</f>
        <v>0</v>
      </c>
      <c r="X650" s="359">
        <f>IFERROR(IF(-SUM(X$21:X649)+X$16&lt;0.000001,0,IF($C650&gt;='H-32A-WP06 - Debt Service'!U$25,'H-32A-WP06 - Debt Service'!U$28/12,0)),"-")</f>
        <v>0</v>
      </c>
      <c r="Y650" s="359">
        <f>IFERROR(IF(-SUM(Y$21:Y649)+Y$16&lt;0.000001,0,IF($C650&gt;='H-32A-WP06 - Debt Service'!W$25,'H-32A-WP06 - Debt Service'!V$28/12,0)),"-")</f>
        <v>0</v>
      </c>
      <c r="Z650" s="359">
        <f>IFERROR(IF(-SUM(Z$21:Z649)+Z$16&lt;0.000001,0,IF($C650&gt;='H-32A-WP06 - Debt Service'!W$25,'H-32A-WP06 - Debt Service'!W$28/12,0)),"-")</f>
        <v>0</v>
      </c>
      <c r="AA650" s="359">
        <f>IFERROR(IF(-SUM(AA$21:AA649)+AA$16&lt;0.000001,0,IF($C650&gt;='H-32A-WP06 - Debt Service'!Y$25,'H-32A-WP06 - Debt Service'!X$28/12,0)),"-")</f>
        <v>0</v>
      </c>
      <c r="AB650" s="359">
        <f>IFERROR(IF(-SUM(AB$21:AB649)+AB$16&lt;0.000001,0,IF($C650&gt;='H-32A-WP06 - Debt Service'!Y$25,'H-32A-WP06 - Debt Service'!Y$28/12,0)),"-")</f>
        <v>0</v>
      </c>
      <c r="AC650" s="359">
        <f>IFERROR(IF(-SUM(AC$21:AC649)+AC$16&lt;0.000001,0,IF($C650&gt;='H-32A-WP06 - Debt Service'!Z$25,'H-32A-WP06 - Debt Service'!Z$28/12,0)),"-")</f>
        <v>0</v>
      </c>
      <c r="AD650" s="359">
        <f>IFERROR(IF(-SUM(AD$21:AD649)+AD$16&lt;0.000001,0,IF($C650&gt;='H-32A-WP06 - Debt Service'!AB$25,'H-32A-WP06 - Debt Service'!AA$28/12,0)),"-")</f>
        <v>0</v>
      </c>
      <c r="AE650" s="359">
        <f>IFERROR(IF(-SUM(AE$21:AE649)+AE$16&lt;0.000001,0,IF($C650&gt;='H-32A-WP06 - Debt Service'!AC$25,'H-32A-WP06 - Debt Service'!AB$28/12,0)),"-")</f>
        <v>0</v>
      </c>
      <c r="AF650" s="359">
        <f>IFERROR(IF(-SUM(AF$21:AF649)+AF$16&lt;0.000001,0,IF($C650&gt;='H-32A-WP06 - Debt Service'!AD$25,'H-32A-WP06 - Debt Service'!AC$28/12,0)),"-")</f>
        <v>0</v>
      </c>
    </row>
    <row r="651" spans="2:32">
      <c r="B651" s="351">
        <f t="shared" si="37"/>
        <v>2071</v>
      </c>
      <c r="C651" s="368">
        <f t="shared" si="39"/>
        <v>62640</v>
      </c>
      <c r="D651" s="368"/>
      <c r="E651" s="359">
        <f>IFERROR(IF(-SUM(E$33:E650)+E$16&lt;0.000001,0,IF($C651&gt;='H-32A-WP06 - Debt Service'!C$25,'H-32A-WP06 - Debt Service'!C$28/12,0)),"-")</f>
        <v>0</v>
      </c>
      <c r="F651" s="359">
        <f>IFERROR(IF(-SUM(F$33:F650)+F$16&lt;0.000001,0,IF($C651&gt;='H-32A-WP06 - Debt Service'!D$25,'H-32A-WP06 - Debt Service'!D$28/12,0)),"-")</f>
        <v>0</v>
      </c>
      <c r="G651" s="359">
        <f>IFERROR(IF(-SUM(G$33:G650)+G$16&lt;0.000001,0,IF($C651&gt;='H-32A-WP06 - Debt Service'!E$25,'H-32A-WP06 - Debt Service'!E$28/12,0)),"-")</f>
        <v>0</v>
      </c>
      <c r="H651" s="359">
        <f>IFERROR(IF(-SUM(H$21:H650)+H$16&lt;0.000001,0,IF($C651&gt;='H-32A-WP06 - Debt Service'!F$25,'H-32A-WP06 - Debt Service'!F$28/12,0)),"-")</f>
        <v>0</v>
      </c>
      <c r="I651" s="359">
        <f>IFERROR(IF(-SUM(I$21:I650)+I$16&lt;0.000001,0,IF($C651&gt;='H-32A-WP06 - Debt Service'!G$25,'H-32A-WP06 - Debt Service'!G$28/12,0)),"-")</f>
        <v>0</v>
      </c>
      <c r="J651" s="359">
        <f>IFERROR(IF(-SUM(J$21:J650)+J$16&lt;0.000001,0,IF($C651&gt;='H-32A-WP06 - Debt Service'!H$25,'H-32A-WP06 - Debt Service'!H$28/12,0)),"-")</f>
        <v>0</v>
      </c>
      <c r="K651" s="359">
        <f>IFERROR(IF(-SUM(K$21:K650)+K$16&lt;0.000001,0,IF($C651&gt;='H-32A-WP06 - Debt Service'!I$25,'H-32A-WP06 - Debt Service'!I$28/12,0)),"-")</f>
        <v>0</v>
      </c>
      <c r="L651" s="359">
        <f>IFERROR(IF(-SUM(L$21:L650)+L$16&lt;0.000001,0,IF($C651&gt;='H-32A-WP06 - Debt Service'!J$25,'H-32A-WP06 - Debt Service'!J$28/12,0)),"-")</f>
        <v>0</v>
      </c>
      <c r="M651" s="359">
        <f>IFERROR(IF(-SUM(M$21:M650)+M$16&lt;0.000001,0,IF($C651&gt;='H-32A-WP06 - Debt Service'!K$25,'H-32A-WP06 - Debt Service'!K$28/12,0)),"-")</f>
        <v>0</v>
      </c>
      <c r="N651" s="359">
        <f>IFERROR(IF(-SUM(N$21:N650)+N$16&lt;0.000001,0,IF($C651&gt;='H-32A-WP06 - Debt Service'!L$25,'H-32A-WP06 - Debt Service'!L$28/12,0)),"-")</f>
        <v>0</v>
      </c>
      <c r="O651" s="359">
        <f>IFERROR(IF(-SUM(O$21:O650)+O$16&lt;0.000001,0,IF($C651&gt;='H-32A-WP06 - Debt Service'!M$25,'H-32A-WP06 - Debt Service'!M$28/12,0)),"-")</f>
        <v>0</v>
      </c>
      <c r="P651" s="359">
        <f>IFERROR(IF(-SUM(P$21:P650)+P$16&lt;0.000001,0,IF($C651&gt;='H-32A-WP06 - Debt Service'!N$25,'H-32A-WP06 - Debt Service'!N$28/12,0)),"-")</f>
        <v>0</v>
      </c>
      <c r="Q651" s="449"/>
      <c r="R651" s="351">
        <f t="shared" si="38"/>
        <v>2071</v>
      </c>
      <c r="S651" s="368">
        <f t="shared" si="40"/>
        <v>62640</v>
      </c>
      <c r="T651" s="368"/>
      <c r="U651" s="359">
        <f>IFERROR(IF(-SUM(U$33:U650)+U$16&lt;0.000001,0,IF($C651&gt;='H-32A-WP06 - Debt Service'!R$25,'H-32A-WP06 - Debt Service'!R$28/12,0)),"-")</f>
        <v>0</v>
      </c>
      <c r="V651" s="359">
        <f>IFERROR(IF(-SUM(V$21:V650)+V$16&lt;0.000001,0,IF($C651&gt;='H-32A-WP06 - Debt Service'!S$25,'H-32A-WP06 - Debt Service'!S$28/12,0)),"-")</f>
        <v>0</v>
      </c>
      <c r="W651" s="359">
        <f>IFERROR(IF(-SUM(W$21:W650)+W$16&lt;0.000001,0,IF($C651&gt;='H-32A-WP06 - Debt Service'!T$25,'H-32A-WP06 - Debt Service'!T$28/12,0)),"-")</f>
        <v>0</v>
      </c>
      <c r="X651" s="359">
        <f>IFERROR(IF(-SUM(X$21:X650)+X$16&lt;0.000001,0,IF($C651&gt;='H-32A-WP06 - Debt Service'!U$25,'H-32A-WP06 - Debt Service'!U$28/12,0)),"-")</f>
        <v>0</v>
      </c>
      <c r="Y651" s="359">
        <f>IFERROR(IF(-SUM(Y$21:Y650)+Y$16&lt;0.000001,0,IF($C651&gt;='H-32A-WP06 - Debt Service'!W$25,'H-32A-WP06 - Debt Service'!V$28/12,0)),"-")</f>
        <v>0</v>
      </c>
      <c r="Z651" s="359">
        <f>IFERROR(IF(-SUM(Z$21:Z650)+Z$16&lt;0.000001,0,IF($C651&gt;='H-32A-WP06 - Debt Service'!W$25,'H-32A-WP06 - Debt Service'!W$28/12,0)),"-")</f>
        <v>0</v>
      </c>
      <c r="AA651" s="359">
        <f>IFERROR(IF(-SUM(AA$21:AA650)+AA$16&lt;0.000001,0,IF($C651&gt;='H-32A-WP06 - Debt Service'!Y$25,'H-32A-WP06 - Debt Service'!X$28/12,0)),"-")</f>
        <v>0</v>
      </c>
      <c r="AB651" s="359">
        <f>IFERROR(IF(-SUM(AB$21:AB650)+AB$16&lt;0.000001,0,IF($C651&gt;='H-32A-WP06 - Debt Service'!Y$25,'H-32A-WP06 - Debt Service'!Y$28/12,0)),"-")</f>
        <v>0</v>
      </c>
      <c r="AC651" s="359">
        <f>IFERROR(IF(-SUM(AC$21:AC650)+AC$16&lt;0.000001,0,IF($C651&gt;='H-32A-WP06 - Debt Service'!Z$25,'H-32A-WP06 - Debt Service'!Z$28/12,0)),"-")</f>
        <v>0</v>
      </c>
      <c r="AD651" s="359">
        <f>IFERROR(IF(-SUM(AD$21:AD650)+AD$16&lt;0.000001,0,IF($C651&gt;='H-32A-WP06 - Debt Service'!AB$25,'H-32A-WP06 - Debt Service'!AA$28/12,0)),"-")</f>
        <v>0</v>
      </c>
      <c r="AE651" s="359">
        <f>IFERROR(IF(-SUM(AE$21:AE650)+AE$16&lt;0.000001,0,IF($C651&gt;='H-32A-WP06 - Debt Service'!AC$25,'H-32A-WP06 - Debt Service'!AB$28/12,0)),"-")</f>
        <v>0</v>
      </c>
      <c r="AF651" s="359">
        <f>IFERROR(IF(-SUM(AF$21:AF650)+AF$16&lt;0.000001,0,IF($C651&gt;='H-32A-WP06 - Debt Service'!AD$25,'H-32A-WP06 - Debt Service'!AC$28/12,0)),"-")</f>
        <v>0</v>
      </c>
    </row>
    <row r="652" spans="2:32">
      <c r="B652" s="351">
        <f t="shared" si="37"/>
        <v>2071</v>
      </c>
      <c r="C652" s="368">
        <f t="shared" si="39"/>
        <v>62671</v>
      </c>
      <c r="D652" s="368"/>
      <c r="E652" s="359">
        <f>IFERROR(IF(-SUM(E$33:E651)+E$16&lt;0.000001,0,IF($C652&gt;='H-32A-WP06 - Debt Service'!C$25,'H-32A-WP06 - Debt Service'!C$28/12,0)),"-")</f>
        <v>0</v>
      </c>
      <c r="F652" s="359">
        <f>IFERROR(IF(-SUM(F$33:F651)+F$16&lt;0.000001,0,IF($C652&gt;='H-32A-WP06 - Debt Service'!D$25,'H-32A-WP06 - Debt Service'!D$28/12,0)),"-")</f>
        <v>0</v>
      </c>
      <c r="G652" s="359">
        <f>IFERROR(IF(-SUM(G$33:G651)+G$16&lt;0.000001,0,IF($C652&gt;='H-32A-WP06 - Debt Service'!E$25,'H-32A-WP06 - Debt Service'!E$28/12,0)),"-")</f>
        <v>0</v>
      </c>
      <c r="H652" s="359">
        <f>IFERROR(IF(-SUM(H$21:H651)+H$16&lt;0.000001,0,IF($C652&gt;='H-32A-WP06 - Debt Service'!F$25,'H-32A-WP06 - Debt Service'!F$28/12,0)),"-")</f>
        <v>0</v>
      </c>
      <c r="I652" s="359">
        <f>IFERROR(IF(-SUM(I$21:I651)+I$16&lt;0.000001,0,IF($C652&gt;='H-32A-WP06 - Debt Service'!G$25,'H-32A-WP06 - Debt Service'!G$28/12,0)),"-")</f>
        <v>0</v>
      </c>
      <c r="J652" s="359">
        <f>IFERROR(IF(-SUM(J$21:J651)+J$16&lt;0.000001,0,IF($C652&gt;='H-32A-WP06 - Debt Service'!H$25,'H-32A-WP06 - Debt Service'!H$28/12,0)),"-")</f>
        <v>0</v>
      </c>
      <c r="K652" s="359">
        <f>IFERROR(IF(-SUM(K$21:K651)+K$16&lt;0.000001,0,IF($C652&gt;='H-32A-WP06 - Debt Service'!I$25,'H-32A-WP06 - Debt Service'!I$28/12,0)),"-")</f>
        <v>0</v>
      </c>
      <c r="L652" s="359">
        <f>IFERROR(IF(-SUM(L$21:L651)+L$16&lt;0.000001,0,IF($C652&gt;='H-32A-WP06 - Debt Service'!J$25,'H-32A-WP06 - Debt Service'!J$28/12,0)),"-")</f>
        <v>0</v>
      </c>
      <c r="M652" s="359">
        <f>IFERROR(IF(-SUM(M$21:M651)+M$16&lt;0.000001,0,IF($C652&gt;='H-32A-WP06 - Debt Service'!K$25,'H-32A-WP06 - Debt Service'!K$28/12,0)),"-")</f>
        <v>0</v>
      </c>
      <c r="N652" s="359">
        <f>IFERROR(IF(-SUM(N$21:N651)+N$16&lt;0.000001,0,IF($C652&gt;='H-32A-WP06 - Debt Service'!L$25,'H-32A-WP06 - Debt Service'!L$28/12,0)),"-")</f>
        <v>0</v>
      </c>
      <c r="O652" s="359">
        <f>IFERROR(IF(-SUM(O$21:O651)+O$16&lt;0.000001,0,IF($C652&gt;='H-32A-WP06 - Debt Service'!M$25,'H-32A-WP06 - Debt Service'!M$28/12,0)),"-")</f>
        <v>0</v>
      </c>
      <c r="P652" s="359">
        <f>IFERROR(IF(-SUM(P$21:P651)+P$16&lt;0.000001,0,IF($C652&gt;='H-32A-WP06 - Debt Service'!N$25,'H-32A-WP06 - Debt Service'!N$28/12,0)),"-")</f>
        <v>0</v>
      </c>
      <c r="Q652" s="449"/>
      <c r="R652" s="351">
        <f t="shared" si="38"/>
        <v>2071</v>
      </c>
      <c r="S652" s="368">
        <f t="shared" si="40"/>
        <v>62671</v>
      </c>
      <c r="T652" s="368"/>
      <c r="U652" s="359">
        <f>IFERROR(IF(-SUM(U$33:U651)+U$16&lt;0.000001,0,IF($C652&gt;='H-32A-WP06 - Debt Service'!R$25,'H-32A-WP06 - Debt Service'!R$28/12,0)),"-")</f>
        <v>0</v>
      </c>
      <c r="V652" s="359">
        <f>IFERROR(IF(-SUM(V$21:V651)+V$16&lt;0.000001,0,IF($C652&gt;='H-32A-WP06 - Debt Service'!S$25,'H-32A-WP06 - Debt Service'!S$28/12,0)),"-")</f>
        <v>0</v>
      </c>
      <c r="W652" s="359">
        <f>IFERROR(IF(-SUM(W$21:W651)+W$16&lt;0.000001,0,IF($C652&gt;='H-32A-WP06 - Debt Service'!T$25,'H-32A-WP06 - Debt Service'!T$28/12,0)),"-")</f>
        <v>0</v>
      </c>
      <c r="X652" s="359">
        <f>IFERROR(IF(-SUM(X$21:X651)+X$16&lt;0.000001,0,IF($C652&gt;='H-32A-WP06 - Debt Service'!U$25,'H-32A-WP06 - Debt Service'!U$28/12,0)),"-")</f>
        <v>0</v>
      </c>
      <c r="Y652" s="359">
        <f>IFERROR(IF(-SUM(Y$21:Y651)+Y$16&lt;0.000001,0,IF($C652&gt;='H-32A-WP06 - Debt Service'!W$25,'H-32A-WP06 - Debt Service'!V$28/12,0)),"-")</f>
        <v>0</v>
      </c>
      <c r="Z652" s="359">
        <f>IFERROR(IF(-SUM(Z$21:Z651)+Z$16&lt;0.000001,0,IF($C652&gt;='H-32A-WP06 - Debt Service'!W$25,'H-32A-WP06 - Debt Service'!W$28/12,0)),"-")</f>
        <v>0</v>
      </c>
      <c r="AA652" s="359">
        <f>IFERROR(IF(-SUM(AA$21:AA651)+AA$16&lt;0.000001,0,IF($C652&gt;='H-32A-WP06 - Debt Service'!Y$25,'H-32A-WP06 - Debt Service'!X$28/12,0)),"-")</f>
        <v>0</v>
      </c>
      <c r="AB652" s="359">
        <f>IFERROR(IF(-SUM(AB$21:AB651)+AB$16&lt;0.000001,0,IF($C652&gt;='H-32A-WP06 - Debt Service'!Y$25,'H-32A-WP06 - Debt Service'!Y$28/12,0)),"-")</f>
        <v>0</v>
      </c>
      <c r="AC652" s="359">
        <f>IFERROR(IF(-SUM(AC$21:AC651)+AC$16&lt;0.000001,0,IF($C652&gt;='H-32A-WP06 - Debt Service'!Z$25,'H-32A-WP06 - Debt Service'!Z$28/12,0)),"-")</f>
        <v>0</v>
      </c>
      <c r="AD652" s="359">
        <f>IFERROR(IF(-SUM(AD$21:AD651)+AD$16&lt;0.000001,0,IF($C652&gt;='H-32A-WP06 - Debt Service'!AB$25,'H-32A-WP06 - Debt Service'!AA$28/12,0)),"-")</f>
        <v>0</v>
      </c>
      <c r="AE652" s="359">
        <f>IFERROR(IF(-SUM(AE$21:AE651)+AE$16&lt;0.000001,0,IF($C652&gt;='H-32A-WP06 - Debt Service'!AC$25,'H-32A-WP06 - Debt Service'!AB$28/12,0)),"-")</f>
        <v>0</v>
      </c>
      <c r="AF652" s="359">
        <f>IFERROR(IF(-SUM(AF$21:AF651)+AF$16&lt;0.000001,0,IF($C652&gt;='H-32A-WP06 - Debt Service'!AD$25,'H-32A-WP06 - Debt Service'!AC$28/12,0)),"-")</f>
        <v>0</v>
      </c>
    </row>
    <row r="653" spans="2:32">
      <c r="B653" s="351">
        <f t="shared" si="37"/>
        <v>2071</v>
      </c>
      <c r="C653" s="368">
        <f t="shared" si="39"/>
        <v>62702</v>
      </c>
      <c r="D653" s="368"/>
      <c r="E653" s="359">
        <f>IFERROR(IF(-SUM(E$33:E652)+E$16&lt;0.000001,0,IF($C653&gt;='H-32A-WP06 - Debt Service'!C$25,'H-32A-WP06 - Debt Service'!C$28/12,0)),"-")</f>
        <v>0</v>
      </c>
      <c r="F653" s="359">
        <f>IFERROR(IF(-SUM(F$33:F652)+F$16&lt;0.000001,0,IF($C653&gt;='H-32A-WP06 - Debt Service'!D$25,'H-32A-WP06 - Debt Service'!D$28/12,0)),"-")</f>
        <v>0</v>
      </c>
      <c r="G653" s="359">
        <f>IFERROR(IF(-SUM(G$33:G652)+G$16&lt;0.000001,0,IF($C653&gt;='H-32A-WP06 - Debt Service'!E$25,'H-32A-WP06 - Debt Service'!E$28/12,0)),"-")</f>
        <v>0</v>
      </c>
      <c r="H653" s="359">
        <f>IFERROR(IF(-SUM(H$21:H652)+H$16&lt;0.000001,0,IF($C653&gt;='H-32A-WP06 - Debt Service'!F$25,'H-32A-WP06 - Debt Service'!F$28/12,0)),"-")</f>
        <v>0</v>
      </c>
      <c r="I653" s="359">
        <f>IFERROR(IF(-SUM(I$21:I652)+I$16&lt;0.000001,0,IF($C653&gt;='H-32A-WP06 - Debt Service'!G$25,'H-32A-WP06 - Debt Service'!G$28/12,0)),"-")</f>
        <v>0</v>
      </c>
      <c r="J653" s="359">
        <f>IFERROR(IF(-SUM(J$21:J652)+J$16&lt;0.000001,0,IF($C653&gt;='H-32A-WP06 - Debt Service'!H$25,'H-32A-WP06 - Debt Service'!H$28/12,0)),"-")</f>
        <v>0</v>
      </c>
      <c r="K653" s="359">
        <f>IFERROR(IF(-SUM(K$21:K652)+K$16&lt;0.000001,0,IF($C653&gt;='H-32A-WP06 - Debt Service'!I$25,'H-32A-WP06 - Debt Service'!I$28/12,0)),"-")</f>
        <v>0</v>
      </c>
      <c r="L653" s="359">
        <f>IFERROR(IF(-SUM(L$21:L652)+L$16&lt;0.000001,0,IF($C653&gt;='H-32A-WP06 - Debt Service'!J$25,'H-32A-WP06 - Debt Service'!J$28/12,0)),"-")</f>
        <v>0</v>
      </c>
      <c r="M653" s="359">
        <f>IFERROR(IF(-SUM(M$21:M652)+M$16&lt;0.000001,0,IF($C653&gt;='H-32A-WP06 - Debt Service'!K$25,'H-32A-WP06 - Debt Service'!K$28/12,0)),"-")</f>
        <v>0</v>
      </c>
      <c r="N653" s="359">
        <f>IFERROR(IF(-SUM(N$21:N652)+N$16&lt;0.000001,0,IF($C653&gt;='H-32A-WP06 - Debt Service'!L$25,'H-32A-WP06 - Debt Service'!L$28/12,0)),"-")</f>
        <v>0</v>
      </c>
      <c r="O653" s="359">
        <f>IFERROR(IF(-SUM(O$21:O652)+O$16&lt;0.000001,0,IF($C653&gt;='H-32A-WP06 - Debt Service'!M$25,'H-32A-WP06 - Debt Service'!M$28/12,0)),"-")</f>
        <v>0</v>
      </c>
      <c r="P653" s="359">
        <f>IFERROR(IF(-SUM(P$21:P652)+P$16&lt;0.000001,0,IF($C653&gt;='H-32A-WP06 - Debt Service'!N$25,'H-32A-WP06 - Debt Service'!N$28/12,0)),"-")</f>
        <v>0</v>
      </c>
      <c r="Q653" s="449"/>
      <c r="R653" s="351">
        <f t="shared" si="38"/>
        <v>2071</v>
      </c>
      <c r="S653" s="368">
        <f t="shared" si="40"/>
        <v>62702</v>
      </c>
      <c r="T653" s="368"/>
      <c r="U653" s="359">
        <f>IFERROR(IF(-SUM(U$33:U652)+U$16&lt;0.000001,0,IF($C653&gt;='H-32A-WP06 - Debt Service'!R$25,'H-32A-WP06 - Debt Service'!R$28/12,0)),"-")</f>
        <v>0</v>
      </c>
      <c r="V653" s="359">
        <f>IFERROR(IF(-SUM(V$21:V652)+V$16&lt;0.000001,0,IF($C653&gt;='H-32A-WP06 - Debt Service'!S$25,'H-32A-WP06 - Debt Service'!S$28/12,0)),"-")</f>
        <v>0</v>
      </c>
      <c r="W653" s="359">
        <f>IFERROR(IF(-SUM(W$21:W652)+W$16&lt;0.000001,0,IF($C653&gt;='H-32A-WP06 - Debt Service'!T$25,'H-32A-WP06 - Debt Service'!T$28/12,0)),"-")</f>
        <v>0</v>
      </c>
      <c r="X653" s="359">
        <f>IFERROR(IF(-SUM(X$21:X652)+X$16&lt;0.000001,0,IF($C653&gt;='H-32A-WP06 - Debt Service'!U$25,'H-32A-WP06 - Debt Service'!U$28/12,0)),"-")</f>
        <v>0</v>
      </c>
      <c r="Y653" s="359">
        <f>IFERROR(IF(-SUM(Y$21:Y652)+Y$16&lt;0.000001,0,IF($C653&gt;='H-32A-WP06 - Debt Service'!W$25,'H-32A-WP06 - Debt Service'!V$28/12,0)),"-")</f>
        <v>0</v>
      </c>
      <c r="Z653" s="359">
        <f>IFERROR(IF(-SUM(Z$21:Z652)+Z$16&lt;0.000001,0,IF($C653&gt;='H-32A-WP06 - Debt Service'!W$25,'H-32A-WP06 - Debt Service'!W$28/12,0)),"-")</f>
        <v>0</v>
      </c>
      <c r="AA653" s="359">
        <f>IFERROR(IF(-SUM(AA$21:AA652)+AA$16&lt;0.000001,0,IF($C653&gt;='H-32A-WP06 - Debt Service'!Y$25,'H-32A-WP06 - Debt Service'!X$28/12,0)),"-")</f>
        <v>0</v>
      </c>
      <c r="AB653" s="359">
        <f>IFERROR(IF(-SUM(AB$21:AB652)+AB$16&lt;0.000001,0,IF($C653&gt;='H-32A-WP06 - Debt Service'!Y$25,'H-32A-WP06 - Debt Service'!Y$28/12,0)),"-")</f>
        <v>0</v>
      </c>
      <c r="AC653" s="359">
        <f>IFERROR(IF(-SUM(AC$21:AC652)+AC$16&lt;0.000001,0,IF($C653&gt;='H-32A-WP06 - Debt Service'!Z$25,'H-32A-WP06 - Debt Service'!Z$28/12,0)),"-")</f>
        <v>0</v>
      </c>
      <c r="AD653" s="359">
        <f>IFERROR(IF(-SUM(AD$21:AD652)+AD$16&lt;0.000001,0,IF($C653&gt;='H-32A-WP06 - Debt Service'!AB$25,'H-32A-WP06 - Debt Service'!AA$28/12,0)),"-")</f>
        <v>0</v>
      </c>
      <c r="AE653" s="359">
        <f>IFERROR(IF(-SUM(AE$21:AE652)+AE$16&lt;0.000001,0,IF($C653&gt;='H-32A-WP06 - Debt Service'!AC$25,'H-32A-WP06 - Debt Service'!AB$28/12,0)),"-")</f>
        <v>0</v>
      </c>
      <c r="AF653" s="359">
        <f>IFERROR(IF(-SUM(AF$21:AF652)+AF$16&lt;0.000001,0,IF($C653&gt;='H-32A-WP06 - Debt Service'!AD$25,'H-32A-WP06 - Debt Service'!AC$28/12,0)),"-")</f>
        <v>0</v>
      </c>
    </row>
    <row r="654" spans="2:32">
      <c r="B654" s="351">
        <f t="shared" si="37"/>
        <v>2071</v>
      </c>
      <c r="C654" s="368">
        <f t="shared" si="39"/>
        <v>62732</v>
      </c>
      <c r="D654" s="368"/>
      <c r="E654" s="359">
        <f>IFERROR(IF(-SUM(E$33:E653)+E$16&lt;0.000001,0,IF($C654&gt;='H-32A-WP06 - Debt Service'!C$25,'H-32A-WP06 - Debt Service'!C$28/12,0)),"-")</f>
        <v>0</v>
      </c>
      <c r="F654" s="359">
        <f>IFERROR(IF(-SUM(F$33:F653)+F$16&lt;0.000001,0,IF($C654&gt;='H-32A-WP06 - Debt Service'!D$25,'H-32A-WP06 - Debt Service'!D$28/12,0)),"-")</f>
        <v>0</v>
      </c>
      <c r="G654" s="359">
        <f>IFERROR(IF(-SUM(G$33:G653)+G$16&lt;0.000001,0,IF($C654&gt;='H-32A-WP06 - Debt Service'!E$25,'H-32A-WP06 - Debt Service'!E$28/12,0)),"-")</f>
        <v>0</v>
      </c>
      <c r="H654" s="359">
        <f>IFERROR(IF(-SUM(H$21:H653)+H$16&lt;0.000001,0,IF($C654&gt;='H-32A-WP06 - Debt Service'!F$25,'H-32A-WP06 - Debt Service'!F$28/12,0)),"-")</f>
        <v>0</v>
      </c>
      <c r="I654" s="359">
        <f>IFERROR(IF(-SUM(I$21:I653)+I$16&lt;0.000001,0,IF($C654&gt;='H-32A-WP06 - Debt Service'!G$25,'H-32A-WP06 - Debt Service'!G$28/12,0)),"-")</f>
        <v>0</v>
      </c>
      <c r="J654" s="359">
        <f>IFERROR(IF(-SUM(J$21:J653)+J$16&lt;0.000001,0,IF($C654&gt;='H-32A-WP06 - Debt Service'!H$25,'H-32A-WP06 - Debt Service'!H$28/12,0)),"-")</f>
        <v>0</v>
      </c>
      <c r="K654" s="359">
        <f>IFERROR(IF(-SUM(K$21:K653)+K$16&lt;0.000001,0,IF($C654&gt;='H-32A-WP06 - Debt Service'!I$25,'H-32A-WP06 - Debt Service'!I$28/12,0)),"-")</f>
        <v>0</v>
      </c>
      <c r="L654" s="359">
        <f>IFERROR(IF(-SUM(L$21:L653)+L$16&lt;0.000001,0,IF($C654&gt;='H-32A-WP06 - Debt Service'!J$25,'H-32A-WP06 - Debt Service'!J$28/12,0)),"-")</f>
        <v>0</v>
      </c>
      <c r="M654" s="359">
        <f>IFERROR(IF(-SUM(M$21:M653)+M$16&lt;0.000001,0,IF($C654&gt;='H-32A-WP06 - Debt Service'!K$25,'H-32A-WP06 - Debt Service'!K$28/12,0)),"-")</f>
        <v>0</v>
      </c>
      <c r="N654" s="359">
        <f>IFERROR(IF(-SUM(N$21:N653)+N$16&lt;0.000001,0,IF($C654&gt;='H-32A-WP06 - Debt Service'!L$25,'H-32A-WP06 - Debt Service'!L$28/12,0)),"-")</f>
        <v>0</v>
      </c>
      <c r="O654" s="359">
        <f>IFERROR(IF(-SUM(O$21:O653)+O$16&lt;0.000001,0,IF($C654&gt;='H-32A-WP06 - Debt Service'!M$25,'H-32A-WP06 - Debt Service'!M$28/12,0)),"-")</f>
        <v>0</v>
      </c>
      <c r="P654" s="359">
        <f>IFERROR(IF(-SUM(P$21:P653)+P$16&lt;0.000001,0,IF($C654&gt;='H-32A-WP06 - Debt Service'!N$25,'H-32A-WP06 - Debt Service'!N$28/12,0)),"-")</f>
        <v>0</v>
      </c>
      <c r="Q654" s="449"/>
      <c r="R654" s="351">
        <f t="shared" si="38"/>
        <v>2071</v>
      </c>
      <c r="S654" s="368">
        <f t="shared" si="40"/>
        <v>62732</v>
      </c>
      <c r="T654" s="368"/>
      <c r="U654" s="359">
        <f>IFERROR(IF(-SUM(U$33:U653)+U$16&lt;0.000001,0,IF($C654&gt;='H-32A-WP06 - Debt Service'!R$25,'H-32A-WP06 - Debt Service'!R$28/12,0)),"-")</f>
        <v>0</v>
      </c>
      <c r="V654" s="359">
        <f>IFERROR(IF(-SUM(V$21:V653)+V$16&lt;0.000001,0,IF($C654&gt;='H-32A-WP06 - Debt Service'!S$25,'H-32A-WP06 - Debt Service'!S$28/12,0)),"-")</f>
        <v>0</v>
      </c>
      <c r="W654" s="359">
        <f>IFERROR(IF(-SUM(W$21:W653)+W$16&lt;0.000001,0,IF($C654&gt;='H-32A-WP06 - Debt Service'!T$25,'H-32A-WP06 - Debt Service'!T$28/12,0)),"-")</f>
        <v>0</v>
      </c>
      <c r="X654" s="359">
        <f>IFERROR(IF(-SUM(X$21:X653)+X$16&lt;0.000001,0,IF($C654&gt;='H-32A-WP06 - Debt Service'!U$25,'H-32A-WP06 - Debt Service'!U$28/12,0)),"-")</f>
        <v>0</v>
      </c>
      <c r="Y654" s="359">
        <f>IFERROR(IF(-SUM(Y$21:Y653)+Y$16&lt;0.000001,0,IF($C654&gt;='H-32A-WP06 - Debt Service'!W$25,'H-32A-WP06 - Debt Service'!V$28/12,0)),"-")</f>
        <v>0</v>
      </c>
      <c r="Z654" s="359">
        <f>IFERROR(IF(-SUM(Z$21:Z653)+Z$16&lt;0.000001,0,IF($C654&gt;='H-32A-WP06 - Debt Service'!W$25,'H-32A-WP06 - Debt Service'!W$28/12,0)),"-")</f>
        <v>0</v>
      </c>
      <c r="AA654" s="359">
        <f>IFERROR(IF(-SUM(AA$21:AA653)+AA$16&lt;0.000001,0,IF($C654&gt;='H-32A-WP06 - Debt Service'!Y$25,'H-32A-WP06 - Debt Service'!X$28/12,0)),"-")</f>
        <v>0</v>
      </c>
      <c r="AB654" s="359">
        <f>IFERROR(IF(-SUM(AB$21:AB653)+AB$16&lt;0.000001,0,IF($C654&gt;='H-32A-WP06 - Debt Service'!Y$25,'H-32A-WP06 - Debt Service'!Y$28/12,0)),"-")</f>
        <v>0</v>
      </c>
      <c r="AC654" s="359">
        <f>IFERROR(IF(-SUM(AC$21:AC653)+AC$16&lt;0.000001,0,IF($C654&gt;='H-32A-WP06 - Debt Service'!Z$25,'H-32A-WP06 - Debt Service'!Z$28/12,0)),"-")</f>
        <v>0</v>
      </c>
      <c r="AD654" s="359">
        <f>IFERROR(IF(-SUM(AD$21:AD653)+AD$16&lt;0.000001,0,IF($C654&gt;='H-32A-WP06 - Debt Service'!AB$25,'H-32A-WP06 - Debt Service'!AA$28/12,0)),"-")</f>
        <v>0</v>
      </c>
      <c r="AE654" s="359">
        <f>IFERROR(IF(-SUM(AE$21:AE653)+AE$16&lt;0.000001,0,IF($C654&gt;='H-32A-WP06 - Debt Service'!AC$25,'H-32A-WP06 - Debt Service'!AB$28/12,0)),"-")</f>
        <v>0</v>
      </c>
      <c r="AF654" s="359">
        <f>IFERROR(IF(-SUM(AF$21:AF653)+AF$16&lt;0.000001,0,IF($C654&gt;='H-32A-WP06 - Debt Service'!AD$25,'H-32A-WP06 - Debt Service'!AC$28/12,0)),"-")</f>
        <v>0</v>
      </c>
    </row>
    <row r="655" spans="2:32">
      <c r="B655" s="351">
        <f t="shared" si="37"/>
        <v>2071</v>
      </c>
      <c r="C655" s="368">
        <f t="shared" si="39"/>
        <v>62763</v>
      </c>
      <c r="D655" s="368"/>
      <c r="E655" s="359">
        <f>IFERROR(IF(-SUM(E$33:E654)+E$16&lt;0.000001,0,IF($C655&gt;='H-32A-WP06 - Debt Service'!C$25,'H-32A-WP06 - Debt Service'!C$28/12,0)),"-")</f>
        <v>0</v>
      </c>
      <c r="F655" s="359">
        <f>IFERROR(IF(-SUM(F$33:F654)+F$16&lt;0.000001,0,IF($C655&gt;='H-32A-WP06 - Debt Service'!D$25,'H-32A-WP06 - Debt Service'!D$28/12,0)),"-")</f>
        <v>0</v>
      </c>
      <c r="G655" s="359">
        <f>IFERROR(IF(-SUM(G$33:G654)+G$16&lt;0.000001,0,IF($C655&gt;='H-32A-WP06 - Debt Service'!E$25,'H-32A-WP06 - Debt Service'!E$28/12,0)),"-")</f>
        <v>0</v>
      </c>
      <c r="H655" s="359">
        <f>IFERROR(IF(-SUM(H$21:H654)+H$16&lt;0.000001,0,IF($C655&gt;='H-32A-WP06 - Debt Service'!F$25,'H-32A-WP06 - Debt Service'!F$28/12,0)),"-")</f>
        <v>0</v>
      </c>
      <c r="I655" s="359">
        <f>IFERROR(IF(-SUM(I$21:I654)+I$16&lt;0.000001,0,IF($C655&gt;='H-32A-WP06 - Debt Service'!G$25,'H-32A-WP06 - Debt Service'!G$28/12,0)),"-")</f>
        <v>0</v>
      </c>
      <c r="J655" s="359">
        <f>IFERROR(IF(-SUM(J$21:J654)+J$16&lt;0.000001,0,IF($C655&gt;='H-32A-WP06 - Debt Service'!H$25,'H-32A-WP06 - Debt Service'!H$28/12,0)),"-")</f>
        <v>0</v>
      </c>
      <c r="K655" s="359">
        <f>IFERROR(IF(-SUM(K$21:K654)+K$16&lt;0.000001,0,IF($C655&gt;='H-32A-WP06 - Debt Service'!I$25,'H-32A-WP06 - Debt Service'!I$28/12,0)),"-")</f>
        <v>0</v>
      </c>
      <c r="L655" s="359">
        <f>IFERROR(IF(-SUM(L$21:L654)+L$16&lt;0.000001,0,IF($C655&gt;='H-32A-WP06 - Debt Service'!J$25,'H-32A-WP06 - Debt Service'!J$28/12,0)),"-")</f>
        <v>0</v>
      </c>
      <c r="M655" s="359">
        <f>IFERROR(IF(-SUM(M$21:M654)+M$16&lt;0.000001,0,IF($C655&gt;='H-32A-WP06 - Debt Service'!K$25,'H-32A-WP06 - Debt Service'!K$28/12,0)),"-")</f>
        <v>0</v>
      </c>
      <c r="N655" s="359">
        <f>IFERROR(IF(-SUM(N$21:N654)+N$16&lt;0.000001,0,IF($C655&gt;='H-32A-WP06 - Debt Service'!L$25,'H-32A-WP06 - Debt Service'!L$28/12,0)),"-")</f>
        <v>0</v>
      </c>
      <c r="O655" s="359">
        <f>IFERROR(IF(-SUM(O$21:O654)+O$16&lt;0.000001,0,IF($C655&gt;='H-32A-WP06 - Debt Service'!M$25,'H-32A-WP06 - Debt Service'!M$28/12,0)),"-")</f>
        <v>0</v>
      </c>
      <c r="P655" s="359">
        <f>IFERROR(IF(-SUM(P$21:P654)+P$16&lt;0.000001,0,IF($C655&gt;='H-32A-WP06 - Debt Service'!N$25,'H-32A-WP06 - Debt Service'!N$28/12,0)),"-")</f>
        <v>0</v>
      </c>
      <c r="Q655" s="449"/>
      <c r="R655" s="351">
        <f t="shared" si="38"/>
        <v>2071</v>
      </c>
      <c r="S655" s="368">
        <f t="shared" si="40"/>
        <v>62763</v>
      </c>
      <c r="T655" s="368"/>
      <c r="U655" s="359">
        <f>IFERROR(IF(-SUM(U$33:U654)+U$16&lt;0.000001,0,IF($C655&gt;='H-32A-WP06 - Debt Service'!R$25,'H-32A-WP06 - Debt Service'!R$28/12,0)),"-")</f>
        <v>0</v>
      </c>
      <c r="V655" s="359">
        <f>IFERROR(IF(-SUM(V$21:V654)+V$16&lt;0.000001,0,IF($C655&gt;='H-32A-WP06 - Debt Service'!S$25,'H-32A-WP06 - Debt Service'!S$28/12,0)),"-")</f>
        <v>0</v>
      </c>
      <c r="W655" s="359">
        <f>IFERROR(IF(-SUM(W$21:W654)+W$16&lt;0.000001,0,IF($C655&gt;='H-32A-WP06 - Debt Service'!T$25,'H-32A-WP06 - Debt Service'!T$28/12,0)),"-")</f>
        <v>0</v>
      </c>
      <c r="X655" s="359">
        <f>IFERROR(IF(-SUM(X$21:X654)+X$16&lt;0.000001,0,IF($C655&gt;='H-32A-WP06 - Debt Service'!U$25,'H-32A-WP06 - Debt Service'!U$28/12,0)),"-")</f>
        <v>0</v>
      </c>
      <c r="Y655" s="359">
        <f>IFERROR(IF(-SUM(Y$21:Y654)+Y$16&lt;0.000001,0,IF($C655&gt;='H-32A-WP06 - Debt Service'!W$25,'H-32A-WP06 - Debt Service'!V$28/12,0)),"-")</f>
        <v>0</v>
      </c>
      <c r="Z655" s="359">
        <f>IFERROR(IF(-SUM(Z$21:Z654)+Z$16&lt;0.000001,0,IF($C655&gt;='H-32A-WP06 - Debt Service'!W$25,'H-32A-WP06 - Debt Service'!W$28/12,0)),"-")</f>
        <v>0</v>
      </c>
      <c r="AA655" s="359">
        <f>IFERROR(IF(-SUM(AA$21:AA654)+AA$16&lt;0.000001,0,IF($C655&gt;='H-32A-WP06 - Debt Service'!Y$25,'H-32A-WP06 - Debt Service'!X$28/12,0)),"-")</f>
        <v>0</v>
      </c>
      <c r="AB655" s="359">
        <f>IFERROR(IF(-SUM(AB$21:AB654)+AB$16&lt;0.000001,0,IF($C655&gt;='H-32A-WP06 - Debt Service'!Y$25,'H-32A-WP06 - Debt Service'!Y$28/12,0)),"-")</f>
        <v>0</v>
      </c>
      <c r="AC655" s="359">
        <f>IFERROR(IF(-SUM(AC$21:AC654)+AC$16&lt;0.000001,0,IF($C655&gt;='H-32A-WP06 - Debt Service'!Z$25,'H-32A-WP06 - Debt Service'!Z$28/12,0)),"-")</f>
        <v>0</v>
      </c>
      <c r="AD655" s="359">
        <f>IFERROR(IF(-SUM(AD$21:AD654)+AD$16&lt;0.000001,0,IF($C655&gt;='H-32A-WP06 - Debt Service'!AB$25,'H-32A-WP06 - Debt Service'!AA$28/12,0)),"-")</f>
        <v>0</v>
      </c>
      <c r="AE655" s="359">
        <f>IFERROR(IF(-SUM(AE$21:AE654)+AE$16&lt;0.000001,0,IF($C655&gt;='H-32A-WP06 - Debt Service'!AC$25,'H-32A-WP06 - Debt Service'!AB$28/12,0)),"-")</f>
        <v>0</v>
      </c>
      <c r="AF655" s="359">
        <f>IFERROR(IF(-SUM(AF$21:AF654)+AF$16&lt;0.000001,0,IF($C655&gt;='H-32A-WP06 - Debt Service'!AD$25,'H-32A-WP06 - Debt Service'!AC$28/12,0)),"-")</f>
        <v>0</v>
      </c>
    </row>
    <row r="656" spans="2:32">
      <c r="B656" s="351">
        <f t="shared" si="37"/>
        <v>2071</v>
      </c>
      <c r="C656" s="368">
        <f t="shared" si="39"/>
        <v>62793</v>
      </c>
      <c r="D656" s="368"/>
      <c r="E656" s="359">
        <f>IFERROR(IF(-SUM(E$33:E655)+E$16&lt;0.000001,0,IF($C656&gt;='H-32A-WP06 - Debt Service'!C$25,'H-32A-WP06 - Debt Service'!C$28/12,0)),"-")</f>
        <v>0</v>
      </c>
      <c r="F656" s="359">
        <f>IFERROR(IF(-SUM(F$33:F655)+F$16&lt;0.000001,0,IF($C656&gt;='H-32A-WP06 - Debt Service'!D$25,'H-32A-WP06 - Debt Service'!D$28/12,0)),"-")</f>
        <v>0</v>
      </c>
      <c r="G656" s="359">
        <f>IFERROR(IF(-SUM(G$33:G655)+G$16&lt;0.000001,0,IF($C656&gt;='H-32A-WP06 - Debt Service'!E$25,'H-32A-WP06 - Debt Service'!E$28/12,0)),"-")</f>
        <v>0</v>
      </c>
      <c r="H656" s="359">
        <f>IFERROR(IF(-SUM(H$21:H655)+H$16&lt;0.000001,0,IF($C656&gt;='H-32A-WP06 - Debt Service'!F$25,'H-32A-WP06 - Debt Service'!F$28/12,0)),"-")</f>
        <v>0</v>
      </c>
      <c r="I656" s="359">
        <f>IFERROR(IF(-SUM(I$21:I655)+I$16&lt;0.000001,0,IF($C656&gt;='H-32A-WP06 - Debt Service'!G$25,'H-32A-WP06 - Debt Service'!G$28/12,0)),"-")</f>
        <v>0</v>
      </c>
      <c r="J656" s="359">
        <f>IFERROR(IF(-SUM(J$21:J655)+J$16&lt;0.000001,0,IF($C656&gt;='H-32A-WP06 - Debt Service'!H$25,'H-32A-WP06 - Debt Service'!H$28/12,0)),"-")</f>
        <v>0</v>
      </c>
      <c r="K656" s="359">
        <f>IFERROR(IF(-SUM(K$21:K655)+K$16&lt;0.000001,0,IF($C656&gt;='H-32A-WP06 - Debt Service'!I$25,'H-32A-WP06 - Debt Service'!I$28/12,0)),"-")</f>
        <v>0</v>
      </c>
      <c r="L656" s="359">
        <f>IFERROR(IF(-SUM(L$21:L655)+L$16&lt;0.000001,0,IF($C656&gt;='H-32A-WP06 - Debt Service'!J$25,'H-32A-WP06 - Debt Service'!J$28/12,0)),"-")</f>
        <v>0</v>
      </c>
      <c r="M656" s="359">
        <f>IFERROR(IF(-SUM(M$21:M655)+M$16&lt;0.000001,0,IF($C656&gt;='H-32A-WP06 - Debt Service'!K$25,'H-32A-WP06 - Debt Service'!K$28/12,0)),"-")</f>
        <v>0</v>
      </c>
      <c r="N656" s="359">
        <f>IFERROR(IF(-SUM(N$21:N655)+N$16&lt;0.000001,0,IF($C656&gt;='H-32A-WP06 - Debt Service'!L$25,'H-32A-WP06 - Debt Service'!L$28/12,0)),"-")</f>
        <v>0</v>
      </c>
      <c r="O656" s="359">
        <f>IFERROR(IF(-SUM(O$21:O655)+O$16&lt;0.000001,0,IF($C656&gt;='H-32A-WP06 - Debt Service'!M$25,'H-32A-WP06 - Debt Service'!M$28/12,0)),"-")</f>
        <v>0</v>
      </c>
      <c r="P656" s="359">
        <f>IFERROR(IF(-SUM(P$21:P655)+P$16&lt;0.000001,0,IF($C656&gt;='H-32A-WP06 - Debt Service'!N$25,'H-32A-WP06 - Debt Service'!N$28/12,0)),"-")</f>
        <v>0</v>
      </c>
      <c r="Q656" s="449"/>
      <c r="R656" s="351">
        <f t="shared" si="38"/>
        <v>2071</v>
      </c>
      <c r="S656" s="368">
        <f t="shared" si="40"/>
        <v>62793</v>
      </c>
      <c r="T656" s="368"/>
      <c r="U656" s="359">
        <f>IFERROR(IF(-SUM(U$33:U655)+U$16&lt;0.000001,0,IF($C656&gt;='H-32A-WP06 - Debt Service'!R$25,'H-32A-WP06 - Debt Service'!R$28/12,0)),"-")</f>
        <v>0</v>
      </c>
      <c r="V656" s="359">
        <f>IFERROR(IF(-SUM(V$21:V655)+V$16&lt;0.000001,0,IF($C656&gt;='H-32A-WP06 - Debt Service'!S$25,'H-32A-WP06 - Debt Service'!S$28/12,0)),"-")</f>
        <v>0</v>
      </c>
      <c r="W656" s="359">
        <f>IFERROR(IF(-SUM(W$21:W655)+W$16&lt;0.000001,0,IF($C656&gt;='H-32A-WP06 - Debt Service'!T$25,'H-32A-WP06 - Debt Service'!T$28/12,0)),"-")</f>
        <v>0</v>
      </c>
      <c r="X656" s="359">
        <f>IFERROR(IF(-SUM(X$21:X655)+X$16&lt;0.000001,0,IF($C656&gt;='H-32A-WP06 - Debt Service'!U$25,'H-32A-WP06 - Debt Service'!U$28/12,0)),"-")</f>
        <v>0</v>
      </c>
      <c r="Y656" s="359">
        <f>IFERROR(IF(-SUM(Y$21:Y655)+Y$16&lt;0.000001,0,IF($C656&gt;='H-32A-WP06 - Debt Service'!W$25,'H-32A-WP06 - Debt Service'!V$28/12,0)),"-")</f>
        <v>0</v>
      </c>
      <c r="Z656" s="359">
        <f>IFERROR(IF(-SUM(Z$21:Z655)+Z$16&lt;0.000001,0,IF($C656&gt;='H-32A-WP06 - Debt Service'!W$25,'H-32A-WP06 - Debt Service'!W$28/12,0)),"-")</f>
        <v>0</v>
      </c>
      <c r="AA656" s="359">
        <f>IFERROR(IF(-SUM(AA$21:AA655)+AA$16&lt;0.000001,0,IF($C656&gt;='H-32A-WP06 - Debt Service'!Y$25,'H-32A-WP06 - Debt Service'!X$28/12,0)),"-")</f>
        <v>0</v>
      </c>
      <c r="AB656" s="359">
        <f>IFERROR(IF(-SUM(AB$21:AB655)+AB$16&lt;0.000001,0,IF($C656&gt;='H-32A-WP06 - Debt Service'!Y$25,'H-32A-WP06 - Debt Service'!Y$28/12,0)),"-")</f>
        <v>0</v>
      </c>
      <c r="AC656" s="359">
        <f>IFERROR(IF(-SUM(AC$21:AC655)+AC$16&lt;0.000001,0,IF($C656&gt;='H-32A-WP06 - Debt Service'!Z$25,'H-32A-WP06 - Debt Service'!Z$28/12,0)),"-")</f>
        <v>0</v>
      </c>
      <c r="AD656" s="359">
        <f>IFERROR(IF(-SUM(AD$21:AD655)+AD$16&lt;0.000001,0,IF($C656&gt;='H-32A-WP06 - Debt Service'!AB$25,'H-32A-WP06 - Debt Service'!AA$28/12,0)),"-")</f>
        <v>0</v>
      </c>
      <c r="AE656" s="359">
        <f>IFERROR(IF(-SUM(AE$21:AE655)+AE$16&lt;0.000001,0,IF($C656&gt;='H-32A-WP06 - Debt Service'!AC$25,'H-32A-WP06 - Debt Service'!AB$28/12,0)),"-")</f>
        <v>0</v>
      </c>
      <c r="AF656" s="359">
        <f>IFERROR(IF(-SUM(AF$21:AF655)+AF$16&lt;0.000001,0,IF($C656&gt;='H-32A-WP06 - Debt Service'!AD$25,'H-32A-WP06 - Debt Service'!AC$28/12,0)),"-")</f>
        <v>0</v>
      </c>
    </row>
    <row r="657" spans="2:32">
      <c r="B657" s="351">
        <f t="shared" si="37"/>
        <v>2072</v>
      </c>
      <c r="C657" s="368">
        <f t="shared" si="39"/>
        <v>62824</v>
      </c>
      <c r="D657" s="368"/>
      <c r="E657" s="359">
        <f>IFERROR(IF(-SUM(E$33:E656)+E$16&lt;0.000001,0,IF($C657&gt;='H-32A-WP06 - Debt Service'!C$25,'H-32A-WP06 - Debt Service'!C$28/12,0)),"-")</f>
        <v>0</v>
      </c>
      <c r="F657" s="359">
        <f>IFERROR(IF(-SUM(F$33:F656)+F$16&lt;0.000001,0,IF($C657&gt;='H-32A-WP06 - Debt Service'!D$25,'H-32A-WP06 - Debt Service'!D$28/12,0)),"-")</f>
        <v>0</v>
      </c>
      <c r="G657" s="359">
        <f>IFERROR(IF(-SUM(G$33:G656)+G$16&lt;0.000001,0,IF($C657&gt;='H-32A-WP06 - Debt Service'!E$25,'H-32A-WP06 - Debt Service'!E$28/12,0)),"-")</f>
        <v>0</v>
      </c>
      <c r="H657" s="359">
        <f>IFERROR(IF(-SUM(H$21:H656)+H$16&lt;0.000001,0,IF($C657&gt;='H-32A-WP06 - Debt Service'!F$25,'H-32A-WP06 - Debt Service'!F$28/12,0)),"-")</f>
        <v>0</v>
      </c>
      <c r="I657" s="359">
        <f>IFERROR(IF(-SUM(I$21:I656)+I$16&lt;0.000001,0,IF($C657&gt;='H-32A-WP06 - Debt Service'!G$25,'H-32A-WP06 - Debt Service'!G$28/12,0)),"-")</f>
        <v>0</v>
      </c>
      <c r="J657" s="359">
        <f>IFERROR(IF(-SUM(J$21:J656)+J$16&lt;0.000001,0,IF($C657&gt;='H-32A-WP06 - Debt Service'!H$25,'H-32A-WP06 - Debt Service'!H$28/12,0)),"-")</f>
        <v>0</v>
      </c>
      <c r="K657" s="359">
        <f>IFERROR(IF(-SUM(K$21:K656)+K$16&lt;0.000001,0,IF($C657&gt;='H-32A-WP06 - Debt Service'!I$25,'H-32A-WP06 - Debt Service'!I$28/12,0)),"-")</f>
        <v>0</v>
      </c>
      <c r="L657" s="359">
        <f>IFERROR(IF(-SUM(L$21:L656)+L$16&lt;0.000001,0,IF($C657&gt;='H-32A-WP06 - Debt Service'!J$25,'H-32A-WP06 - Debt Service'!J$28/12,0)),"-")</f>
        <v>0</v>
      </c>
      <c r="M657" s="359">
        <f>IFERROR(IF(-SUM(M$21:M656)+M$16&lt;0.000001,0,IF($C657&gt;='H-32A-WP06 - Debt Service'!K$25,'H-32A-WP06 - Debt Service'!K$28/12,0)),"-")</f>
        <v>0</v>
      </c>
      <c r="N657" s="359">
        <f>IFERROR(IF(-SUM(N$21:N656)+N$16&lt;0.000001,0,IF($C657&gt;='H-32A-WP06 - Debt Service'!L$25,'H-32A-WP06 - Debt Service'!L$28/12,0)),"-")</f>
        <v>0</v>
      </c>
      <c r="O657" s="359">
        <f>IFERROR(IF(-SUM(O$21:O656)+O$16&lt;0.000001,0,IF($C657&gt;='H-32A-WP06 - Debt Service'!M$25,'H-32A-WP06 - Debt Service'!M$28/12,0)),"-")</f>
        <v>0</v>
      </c>
      <c r="P657" s="359">
        <f>IFERROR(IF(-SUM(P$21:P656)+P$16&lt;0.000001,0,IF($C657&gt;='H-32A-WP06 - Debt Service'!N$25,'H-32A-WP06 - Debt Service'!N$28/12,0)),"-")</f>
        <v>0</v>
      </c>
      <c r="Q657" s="449"/>
      <c r="R657" s="351">
        <f t="shared" si="38"/>
        <v>2072</v>
      </c>
      <c r="S657" s="368">
        <f t="shared" si="40"/>
        <v>62824</v>
      </c>
      <c r="T657" s="368"/>
      <c r="U657" s="359">
        <f>IFERROR(IF(-SUM(U$33:U656)+U$16&lt;0.000001,0,IF($C657&gt;='H-32A-WP06 - Debt Service'!R$25,'H-32A-WP06 - Debt Service'!R$28/12,0)),"-")</f>
        <v>0</v>
      </c>
      <c r="V657" s="359">
        <f>IFERROR(IF(-SUM(V$21:V656)+V$16&lt;0.000001,0,IF($C657&gt;='H-32A-WP06 - Debt Service'!S$25,'H-32A-WP06 - Debt Service'!S$28/12,0)),"-")</f>
        <v>0</v>
      </c>
      <c r="W657" s="359">
        <f>IFERROR(IF(-SUM(W$21:W656)+W$16&lt;0.000001,0,IF($C657&gt;='H-32A-WP06 - Debt Service'!T$25,'H-32A-WP06 - Debt Service'!T$28/12,0)),"-")</f>
        <v>0</v>
      </c>
      <c r="X657" s="359">
        <f>IFERROR(IF(-SUM(X$21:X656)+X$16&lt;0.000001,0,IF($C657&gt;='H-32A-WP06 - Debt Service'!U$25,'H-32A-WP06 - Debt Service'!U$28/12,0)),"-")</f>
        <v>0</v>
      </c>
      <c r="Y657" s="359">
        <f>IFERROR(IF(-SUM(Y$21:Y656)+Y$16&lt;0.000001,0,IF($C657&gt;='H-32A-WP06 - Debt Service'!W$25,'H-32A-WP06 - Debt Service'!V$28/12,0)),"-")</f>
        <v>0</v>
      </c>
      <c r="Z657" s="359">
        <f>IFERROR(IF(-SUM(Z$21:Z656)+Z$16&lt;0.000001,0,IF($C657&gt;='H-32A-WP06 - Debt Service'!W$25,'H-32A-WP06 - Debt Service'!W$28/12,0)),"-")</f>
        <v>0</v>
      </c>
      <c r="AA657" s="359">
        <f>IFERROR(IF(-SUM(AA$21:AA656)+AA$16&lt;0.000001,0,IF($C657&gt;='H-32A-WP06 - Debt Service'!Y$25,'H-32A-WP06 - Debt Service'!X$28/12,0)),"-")</f>
        <v>0</v>
      </c>
      <c r="AB657" s="359">
        <f>IFERROR(IF(-SUM(AB$21:AB656)+AB$16&lt;0.000001,0,IF($C657&gt;='H-32A-WP06 - Debt Service'!Y$25,'H-32A-WP06 - Debt Service'!Y$28/12,0)),"-")</f>
        <v>0</v>
      </c>
      <c r="AC657" s="359">
        <f>IFERROR(IF(-SUM(AC$21:AC656)+AC$16&lt;0.000001,0,IF($C657&gt;='H-32A-WP06 - Debt Service'!Z$25,'H-32A-WP06 - Debt Service'!Z$28/12,0)),"-")</f>
        <v>0</v>
      </c>
      <c r="AD657" s="359">
        <f>IFERROR(IF(-SUM(AD$21:AD656)+AD$16&lt;0.000001,0,IF($C657&gt;='H-32A-WP06 - Debt Service'!AB$25,'H-32A-WP06 - Debt Service'!AA$28/12,0)),"-")</f>
        <v>0</v>
      </c>
      <c r="AE657" s="359">
        <f>IFERROR(IF(-SUM(AE$21:AE656)+AE$16&lt;0.000001,0,IF($C657&gt;='H-32A-WP06 - Debt Service'!AC$25,'H-32A-WP06 - Debt Service'!AB$28/12,0)),"-")</f>
        <v>0</v>
      </c>
      <c r="AF657" s="359">
        <f>IFERROR(IF(-SUM(AF$21:AF656)+AF$16&lt;0.000001,0,IF($C657&gt;='H-32A-WP06 - Debt Service'!AD$25,'H-32A-WP06 - Debt Service'!AC$28/12,0)),"-")</f>
        <v>0</v>
      </c>
    </row>
    <row r="658" spans="2:32">
      <c r="B658" s="351">
        <f t="shared" si="37"/>
        <v>2072</v>
      </c>
      <c r="C658" s="368">
        <f t="shared" si="39"/>
        <v>62855</v>
      </c>
      <c r="D658" s="368"/>
      <c r="E658" s="359">
        <f>IFERROR(IF(-SUM(E$33:E657)+E$16&lt;0.000001,0,IF($C658&gt;='H-32A-WP06 - Debt Service'!C$25,'H-32A-WP06 - Debt Service'!C$28/12,0)),"-")</f>
        <v>0</v>
      </c>
      <c r="F658" s="359">
        <f>IFERROR(IF(-SUM(F$33:F657)+F$16&lt;0.000001,0,IF($C658&gt;='H-32A-WP06 - Debt Service'!D$25,'H-32A-WP06 - Debt Service'!D$28/12,0)),"-")</f>
        <v>0</v>
      </c>
      <c r="G658" s="359">
        <f>IFERROR(IF(-SUM(G$33:G657)+G$16&lt;0.000001,0,IF($C658&gt;='H-32A-WP06 - Debt Service'!E$25,'H-32A-WP06 - Debt Service'!E$28/12,0)),"-")</f>
        <v>0</v>
      </c>
      <c r="H658" s="359">
        <f>IFERROR(IF(-SUM(H$21:H657)+H$16&lt;0.000001,0,IF($C658&gt;='H-32A-WP06 - Debt Service'!F$25,'H-32A-WP06 - Debt Service'!F$28/12,0)),"-")</f>
        <v>0</v>
      </c>
      <c r="I658" s="359">
        <f>IFERROR(IF(-SUM(I$21:I657)+I$16&lt;0.000001,0,IF($C658&gt;='H-32A-WP06 - Debt Service'!G$25,'H-32A-WP06 - Debt Service'!G$28/12,0)),"-")</f>
        <v>0</v>
      </c>
      <c r="J658" s="359">
        <f>IFERROR(IF(-SUM(J$21:J657)+J$16&lt;0.000001,0,IF($C658&gt;='H-32A-WP06 - Debt Service'!H$25,'H-32A-WP06 - Debt Service'!H$28/12,0)),"-")</f>
        <v>0</v>
      </c>
      <c r="K658" s="359">
        <f>IFERROR(IF(-SUM(K$21:K657)+K$16&lt;0.000001,0,IF($C658&gt;='H-32A-WP06 - Debt Service'!I$25,'H-32A-WP06 - Debt Service'!I$28/12,0)),"-")</f>
        <v>0</v>
      </c>
      <c r="L658" s="359">
        <f>IFERROR(IF(-SUM(L$21:L657)+L$16&lt;0.000001,0,IF($C658&gt;='H-32A-WP06 - Debt Service'!J$25,'H-32A-WP06 - Debt Service'!J$28/12,0)),"-")</f>
        <v>0</v>
      </c>
      <c r="M658" s="359">
        <f>IFERROR(IF(-SUM(M$21:M657)+M$16&lt;0.000001,0,IF($C658&gt;='H-32A-WP06 - Debt Service'!K$25,'H-32A-WP06 - Debt Service'!K$28/12,0)),"-")</f>
        <v>0</v>
      </c>
      <c r="N658" s="359">
        <f>IFERROR(IF(-SUM(N$21:N657)+N$16&lt;0.000001,0,IF($C658&gt;='H-32A-WP06 - Debt Service'!L$25,'H-32A-WP06 - Debt Service'!L$28/12,0)),"-")</f>
        <v>0</v>
      </c>
      <c r="O658" s="359">
        <f>IFERROR(IF(-SUM(O$21:O657)+O$16&lt;0.000001,0,IF($C658&gt;='H-32A-WP06 - Debt Service'!M$25,'H-32A-WP06 - Debt Service'!M$28/12,0)),"-")</f>
        <v>0</v>
      </c>
      <c r="P658" s="359">
        <f>IFERROR(IF(-SUM(P$21:P657)+P$16&lt;0.000001,0,IF($C658&gt;='H-32A-WP06 - Debt Service'!N$25,'H-32A-WP06 - Debt Service'!N$28/12,0)),"-")</f>
        <v>0</v>
      </c>
      <c r="Q658" s="449"/>
      <c r="R658" s="351">
        <f t="shared" si="38"/>
        <v>2072</v>
      </c>
      <c r="S658" s="368">
        <f t="shared" si="40"/>
        <v>62855</v>
      </c>
      <c r="T658" s="368"/>
      <c r="U658" s="359">
        <f>IFERROR(IF(-SUM(U$33:U657)+U$16&lt;0.000001,0,IF($C658&gt;='H-32A-WP06 - Debt Service'!R$25,'H-32A-WP06 - Debt Service'!R$28/12,0)),"-")</f>
        <v>0</v>
      </c>
      <c r="V658" s="359">
        <f>IFERROR(IF(-SUM(V$21:V657)+V$16&lt;0.000001,0,IF($C658&gt;='H-32A-WP06 - Debt Service'!S$25,'H-32A-WP06 - Debt Service'!S$28/12,0)),"-")</f>
        <v>0</v>
      </c>
      <c r="W658" s="359">
        <f>IFERROR(IF(-SUM(W$21:W657)+W$16&lt;0.000001,0,IF($C658&gt;='H-32A-WP06 - Debt Service'!T$25,'H-32A-WP06 - Debt Service'!T$28/12,0)),"-")</f>
        <v>0</v>
      </c>
      <c r="X658" s="359">
        <f>IFERROR(IF(-SUM(X$21:X657)+X$16&lt;0.000001,0,IF($C658&gt;='H-32A-WP06 - Debt Service'!U$25,'H-32A-WP06 - Debt Service'!U$28/12,0)),"-")</f>
        <v>0</v>
      </c>
      <c r="Y658" s="359">
        <f>IFERROR(IF(-SUM(Y$21:Y657)+Y$16&lt;0.000001,0,IF($C658&gt;='H-32A-WP06 - Debt Service'!W$25,'H-32A-WP06 - Debt Service'!V$28/12,0)),"-")</f>
        <v>0</v>
      </c>
      <c r="Z658" s="359">
        <f>IFERROR(IF(-SUM(Z$21:Z657)+Z$16&lt;0.000001,0,IF($C658&gt;='H-32A-WP06 - Debt Service'!W$25,'H-32A-WP06 - Debt Service'!W$28/12,0)),"-")</f>
        <v>0</v>
      </c>
      <c r="AA658" s="359">
        <f>IFERROR(IF(-SUM(AA$21:AA657)+AA$16&lt;0.000001,0,IF($C658&gt;='H-32A-WP06 - Debt Service'!Y$25,'H-32A-WP06 - Debt Service'!X$28/12,0)),"-")</f>
        <v>0</v>
      </c>
      <c r="AB658" s="359">
        <f>IFERROR(IF(-SUM(AB$21:AB657)+AB$16&lt;0.000001,0,IF($C658&gt;='H-32A-WP06 - Debt Service'!Y$25,'H-32A-WP06 - Debt Service'!Y$28/12,0)),"-")</f>
        <v>0</v>
      </c>
      <c r="AC658" s="359">
        <f>IFERROR(IF(-SUM(AC$21:AC657)+AC$16&lt;0.000001,0,IF($C658&gt;='H-32A-WP06 - Debt Service'!Z$25,'H-32A-WP06 - Debt Service'!Z$28/12,0)),"-")</f>
        <v>0</v>
      </c>
      <c r="AD658" s="359">
        <f>IFERROR(IF(-SUM(AD$21:AD657)+AD$16&lt;0.000001,0,IF($C658&gt;='H-32A-WP06 - Debt Service'!AB$25,'H-32A-WP06 - Debt Service'!AA$28/12,0)),"-")</f>
        <v>0</v>
      </c>
      <c r="AE658" s="359">
        <f>IFERROR(IF(-SUM(AE$21:AE657)+AE$16&lt;0.000001,0,IF($C658&gt;='H-32A-WP06 - Debt Service'!AC$25,'H-32A-WP06 - Debt Service'!AB$28/12,0)),"-")</f>
        <v>0</v>
      </c>
      <c r="AF658" s="359">
        <f>IFERROR(IF(-SUM(AF$21:AF657)+AF$16&lt;0.000001,0,IF($C658&gt;='H-32A-WP06 - Debt Service'!AD$25,'H-32A-WP06 - Debt Service'!AC$28/12,0)),"-")</f>
        <v>0</v>
      </c>
    </row>
    <row r="659" spans="2:32">
      <c r="B659" s="351">
        <f t="shared" si="37"/>
        <v>2072</v>
      </c>
      <c r="C659" s="368">
        <f t="shared" si="39"/>
        <v>62884</v>
      </c>
      <c r="D659" s="368"/>
      <c r="E659" s="359">
        <f>IFERROR(IF(-SUM(E$33:E658)+E$16&lt;0.000001,0,IF($C659&gt;='H-32A-WP06 - Debt Service'!C$25,'H-32A-WP06 - Debt Service'!C$28/12,0)),"-")</f>
        <v>0</v>
      </c>
      <c r="F659" s="359">
        <f>IFERROR(IF(-SUM(F$33:F658)+F$16&lt;0.000001,0,IF($C659&gt;='H-32A-WP06 - Debt Service'!D$25,'H-32A-WP06 - Debt Service'!D$28/12,0)),"-")</f>
        <v>0</v>
      </c>
      <c r="G659" s="359">
        <f>IFERROR(IF(-SUM(G$33:G658)+G$16&lt;0.000001,0,IF($C659&gt;='H-32A-WP06 - Debt Service'!E$25,'H-32A-WP06 - Debt Service'!E$28/12,0)),"-")</f>
        <v>0</v>
      </c>
      <c r="H659" s="359">
        <f>IFERROR(IF(-SUM(H$21:H658)+H$16&lt;0.000001,0,IF($C659&gt;='H-32A-WP06 - Debt Service'!F$25,'H-32A-WP06 - Debt Service'!F$28/12,0)),"-")</f>
        <v>0</v>
      </c>
      <c r="I659" s="359">
        <f>IFERROR(IF(-SUM(I$21:I658)+I$16&lt;0.000001,0,IF($C659&gt;='H-32A-WP06 - Debt Service'!G$25,'H-32A-WP06 - Debt Service'!G$28/12,0)),"-")</f>
        <v>0</v>
      </c>
      <c r="J659" s="359">
        <f>IFERROR(IF(-SUM(J$21:J658)+J$16&lt;0.000001,0,IF($C659&gt;='H-32A-WP06 - Debt Service'!H$25,'H-32A-WP06 - Debt Service'!H$28/12,0)),"-")</f>
        <v>0</v>
      </c>
      <c r="K659" s="359">
        <f>IFERROR(IF(-SUM(K$21:K658)+K$16&lt;0.000001,0,IF($C659&gt;='H-32A-WP06 - Debt Service'!I$25,'H-32A-WP06 - Debt Service'!I$28/12,0)),"-")</f>
        <v>0</v>
      </c>
      <c r="L659" s="359">
        <f>IFERROR(IF(-SUM(L$21:L658)+L$16&lt;0.000001,0,IF($C659&gt;='H-32A-WP06 - Debt Service'!J$25,'H-32A-WP06 - Debt Service'!J$28/12,0)),"-")</f>
        <v>0</v>
      </c>
      <c r="M659" s="359">
        <f>IFERROR(IF(-SUM(M$21:M658)+M$16&lt;0.000001,0,IF($C659&gt;='H-32A-WP06 - Debt Service'!K$25,'H-32A-WP06 - Debt Service'!K$28/12,0)),"-")</f>
        <v>0</v>
      </c>
      <c r="N659" s="359">
        <f>IFERROR(IF(-SUM(N$21:N658)+N$16&lt;0.000001,0,IF($C659&gt;='H-32A-WP06 - Debt Service'!L$25,'H-32A-WP06 - Debt Service'!L$28/12,0)),"-")</f>
        <v>0</v>
      </c>
      <c r="O659" s="359">
        <f>IFERROR(IF(-SUM(O$21:O658)+O$16&lt;0.000001,0,IF($C659&gt;='H-32A-WP06 - Debt Service'!M$25,'H-32A-WP06 - Debt Service'!M$28/12,0)),"-")</f>
        <v>0</v>
      </c>
      <c r="P659" s="359">
        <f>IFERROR(IF(-SUM(P$21:P658)+P$16&lt;0.000001,0,IF($C659&gt;='H-32A-WP06 - Debt Service'!N$25,'H-32A-WP06 - Debt Service'!N$28/12,0)),"-")</f>
        <v>0</v>
      </c>
      <c r="Q659" s="449"/>
      <c r="R659" s="351">
        <f t="shared" si="38"/>
        <v>2072</v>
      </c>
      <c r="S659" s="368">
        <f t="shared" si="40"/>
        <v>62884</v>
      </c>
      <c r="T659" s="368"/>
      <c r="U659" s="359">
        <f>IFERROR(IF(-SUM(U$33:U658)+U$16&lt;0.000001,0,IF($C659&gt;='H-32A-WP06 - Debt Service'!R$25,'H-32A-WP06 - Debt Service'!R$28/12,0)),"-")</f>
        <v>0</v>
      </c>
      <c r="V659" s="359">
        <f>IFERROR(IF(-SUM(V$21:V658)+V$16&lt;0.000001,0,IF($C659&gt;='H-32A-WP06 - Debt Service'!S$25,'H-32A-WP06 - Debt Service'!S$28/12,0)),"-")</f>
        <v>0</v>
      </c>
      <c r="W659" s="359">
        <f>IFERROR(IF(-SUM(W$21:W658)+W$16&lt;0.000001,0,IF($C659&gt;='H-32A-WP06 - Debt Service'!T$25,'H-32A-WP06 - Debt Service'!T$28/12,0)),"-")</f>
        <v>0</v>
      </c>
      <c r="X659" s="359">
        <f>IFERROR(IF(-SUM(X$21:X658)+X$16&lt;0.000001,0,IF($C659&gt;='H-32A-WP06 - Debt Service'!U$25,'H-32A-WP06 - Debt Service'!U$28/12,0)),"-")</f>
        <v>0</v>
      </c>
      <c r="Y659" s="359">
        <f>IFERROR(IF(-SUM(Y$21:Y658)+Y$16&lt;0.000001,0,IF($C659&gt;='H-32A-WP06 - Debt Service'!W$25,'H-32A-WP06 - Debt Service'!V$28/12,0)),"-")</f>
        <v>0</v>
      </c>
      <c r="Z659" s="359">
        <f>IFERROR(IF(-SUM(Z$21:Z658)+Z$16&lt;0.000001,0,IF($C659&gt;='H-32A-WP06 - Debt Service'!W$25,'H-32A-WP06 - Debt Service'!W$28/12,0)),"-")</f>
        <v>0</v>
      </c>
      <c r="AA659" s="359">
        <f>IFERROR(IF(-SUM(AA$21:AA658)+AA$16&lt;0.000001,0,IF($C659&gt;='H-32A-WP06 - Debt Service'!Y$25,'H-32A-WP06 - Debt Service'!X$28/12,0)),"-")</f>
        <v>0</v>
      </c>
      <c r="AB659" s="359">
        <f>IFERROR(IF(-SUM(AB$21:AB658)+AB$16&lt;0.000001,0,IF($C659&gt;='H-32A-WP06 - Debt Service'!Y$25,'H-32A-WP06 - Debt Service'!Y$28/12,0)),"-")</f>
        <v>0</v>
      </c>
      <c r="AC659" s="359">
        <f>IFERROR(IF(-SUM(AC$21:AC658)+AC$16&lt;0.000001,0,IF($C659&gt;='H-32A-WP06 - Debt Service'!Z$25,'H-32A-WP06 - Debt Service'!Z$28/12,0)),"-")</f>
        <v>0</v>
      </c>
      <c r="AD659" s="359">
        <f>IFERROR(IF(-SUM(AD$21:AD658)+AD$16&lt;0.000001,0,IF($C659&gt;='H-32A-WP06 - Debt Service'!AB$25,'H-32A-WP06 - Debt Service'!AA$28/12,0)),"-")</f>
        <v>0</v>
      </c>
      <c r="AE659" s="359">
        <f>IFERROR(IF(-SUM(AE$21:AE658)+AE$16&lt;0.000001,0,IF($C659&gt;='H-32A-WP06 - Debt Service'!AC$25,'H-32A-WP06 - Debt Service'!AB$28/12,0)),"-")</f>
        <v>0</v>
      </c>
      <c r="AF659" s="359">
        <f>IFERROR(IF(-SUM(AF$21:AF658)+AF$16&lt;0.000001,0,IF($C659&gt;='H-32A-WP06 - Debt Service'!AD$25,'H-32A-WP06 - Debt Service'!AC$28/12,0)),"-")</f>
        <v>0</v>
      </c>
    </row>
    <row r="660" spans="2:32">
      <c r="B660" s="351">
        <f t="shared" si="37"/>
        <v>2072</v>
      </c>
      <c r="C660" s="368">
        <f t="shared" si="39"/>
        <v>62915</v>
      </c>
      <c r="D660" s="368"/>
      <c r="E660" s="359">
        <f>IFERROR(IF(-SUM(E$33:E659)+E$16&lt;0.000001,0,IF($C660&gt;='H-32A-WP06 - Debt Service'!C$25,'H-32A-WP06 - Debt Service'!C$28/12,0)),"-")</f>
        <v>0</v>
      </c>
      <c r="F660" s="359">
        <f>IFERROR(IF(-SUM(F$33:F659)+F$16&lt;0.000001,0,IF($C660&gt;='H-32A-WP06 - Debt Service'!D$25,'H-32A-WP06 - Debt Service'!D$28/12,0)),"-")</f>
        <v>0</v>
      </c>
      <c r="G660" s="359">
        <f>IFERROR(IF(-SUM(G$33:G659)+G$16&lt;0.000001,0,IF($C660&gt;='H-32A-WP06 - Debt Service'!E$25,'H-32A-WP06 - Debt Service'!E$28/12,0)),"-")</f>
        <v>0</v>
      </c>
      <c r="H660" s="359">
        <f>IFERROR(IF(-SUM(H$21:H659)+H$16&lt;0.000001,0,IF($C660&gt;='H-32A-WP06 - Debt Service'!F$25,'H-32A-WP06 - Debt Service'!F$28/12,0)),"-")</f>
        <v>0</v>
      </c>
      <c r="I660" s="359">
        <f>IFERROR(IF(-SUM(I$21:I659)+I$16&lt;0.000001,0,IF($C660&gt;='H-32A-WP06 - Debt Service'!G$25,'H-32A-WP06 - Debt Service'!G$28/12,0)),"-")</f>
        <v>0</v>
      </c>
      <c r="J660" s="359">
        <f>IFERROR(IF(-SUM(J$21:J659)+J$16&lt;0.000001,0,IF($C660&gt;='H-32A-WP06 - Debt Service'!H$25,'H-32A-WP06 - Debt Service'!H$28/12,0)),"-")</f>
        <v>0</v>
      </c>
      <c r="K660" s="359">
        <f>IFERROR(IF(-SUM(K$21:K659)+K$16&lt;0.000001,0,IF($C660&gt;='H-32A-WP06 - Debt Service'!I$25,'H-32A-WP06 - Debt Service'!I$28/12,0)),"-")</f>
        <v>0</v>
      </c>
      <c r="L660" s="359">
        <f>IFERROR(IF(-SUM(L$21:L659)+L$16&lt;0.000001,0,IF($C660&gt;='H-32A-WP06 - Debt Service'!J$25,'H-32A-WP06 - Debt Service'!J$28/12,0)),"-")</f>
        <v>0</v>
      </c>
      <c r="M660" s="359">
        <f>IFERROR(IF(-SUM(M$21:M659)+M$16&lt;0.000001,0,IF($C660&gt;='H-32A-WP06 - Debt Service'!K$25,'H-32A-WP06 - Debt Service'!K$28/12,0)),"-")</f>
        <v>0</v>
      </c>
      <c r="N660" s="359">
        <f>IFERROR(IF(-SUM(N$21:N659)+N$16&lt;0.000001,0,IF($C660&gt;='H-32A-WP06 - Debt Service'!L$25,'H-32A-WP06 - Debt Service'!L$28/12,0)),"-")</f>
        <v>0</v>
      </c>
      <c r="O660" s="359">
        <f>IFERROR(IF(-SUM(O$21:O659)+O$16&lt;0.000001,0,IF($C660&gt;='H-32A-WP06 - Debt Service'!M$25,'H-32A-WP06 - Debt Service'!M$28/12,0)),"-")</f>
        <v>0</v>
      </c>
      <c r="P660" s="359">
        <f>IFERROR(IF(-SUM(P$21:P659)+P$16&lt;0.000001,0,IF($C660&gt;='H-32A-WP06 - Debt Service'!N$25,'H-32A-WP06 - Debt Service'!N$28/12,0)),"-")</f>
        <v>0</v>
      </c>
      <c r="Q660" s="449"/>
      <c r="R660" s="351">
        <f t="shared" si="38"/>
        <v>2072</v>
      </c>
      <c r="S660" s="368">
        <f t="shared" si="40"/>
        <v>62915</v>
      </c>
      <c r="T660" s="368"/>
      <c r="U660" s="359">
        <f>IFERROR(IF(-SUM(U$33:U659)+U$16&lt;0.000001,0,IF($C660&gt;='H-32A-WP06 - Debt Service'!R$25,'H-32A-WP06 - Debt Service'!R$28/12,0)),"-")</f>
        <v>0</v>
      </c>
      <c r="V660" s="359">
        <f>IFERROR(IF(-SUM(V$21:V659)+V$16&lt;0.000001,0,IF($C660&gt;='H-32A-WP06 - Debt Service'!S$25,'H-32A-WP06 - Debt Service'!S$28/12,0)),"-")</f>
        <v>0</v>
      </c>
      <c r="W660" s="359">
        <f>IFERROR(IF(-SUM(W$21:W659)+W$16&lt;0.000001,0,IF($C660&gt;='H-32A-WP06 - Debt Service'!T$25,'H-32A-WP06 - Debt Service'!T$28/12,0)),"-")</f>
        <v>0</v>
      </c>
      <c r="X660" s="359">
        <f>IFERROR(IF(-SUM(X$21:X659)+X$16&lt;0.000001,0,IF($C660&gt;='H-32A-WP06 - Debt Service'!U$25,'H-32A-WP06 - Debt Service'!U$28/12,0)),"-")</f>
        <v>0</v>
      </c>
      <c r="Y660" s="359">
        <f>IFERROR(IF(-SUM(Y$21:Y659)+Y$16&lt;0.000001,0,IF($C660&gt;='H-32A-WP06 - Debt Service'!W$25,'H-32A-WP06 - Debt Service'!V$28/12,0)),"-")</f>
        <v>0</v>
      </c>
      <c r="Z660" s="359">
        <f>IFERROR(IF(-SUM(Z$21:Z659)+Z$16&lt;0.000001,0,IF($C660&gt;='H-32A-WP06 - Debt Service'!W$25,'H-32A-WP06 - Debt Service'!W$28/12,0)),"-")</f>
        <v>0</v>
      </c>
      <c r="AA660" s="359">
        <f>IFERROR(IF(-SUM(AA$21:AA659)+AA$16&lt;0.000001,0,IF($C660&gt;='H-32A-WP06 - Debt Service'!Y$25,'H-32A-WP06 - Debt Service'!X$28/12,0)),"-")</f>
        <v>0</v>
      </c>
      <c r="AB660" s="359">
        <f>IFERROR(IF(-SUM(AB$21:AB659)+AB$16&lt;0.000001,0,IF($C660&gt;='H-32A-WP06 - Debt Service'!Y$25,'H-32A-WP06 - Debt Service'!Y$28/12,0)),"-")</f>
        <v>0</v>
      </c>
      <c r="AC660" s="359">
        <f>IFERROR(IF(-SUM(AC$21:AC659)+AC$16&lt;0.000001,0,IF($C660&gt;='H-32A-WP06 - Debt Service'!Z$25,'H-32A-WP06 - Debt Service'!Z$28/12,0)),"-")</f>
        <v>0</v>
      </c>
      <c r="AD660" s="359">
        <f>IFERROR(IF(-SUM(AD$21:AD659)+AD$16&lt;0.000001,0,IF($C660&gt;='H-32A-WP06 - Debt Service'!AB$25,'H-32A-WP06 - Debt Service'!AA$28/12,0)),"-")</f>
        <v>0</v>
      </c>
      <c r="AE660" s="359">
        <f>IFERROR(IF(-SUM(AE$21:AE659)+AE$16&lt;0.000001,0,IF($C660&gt;='H-32A-WP06 - Debt Service'!AC$25,'H-32A-WP06 - Debt Service'!AB$28/12,0)),"-")</f>
        <v>0</v>
      </c>
      <c r="AF660" s="359">
        <f>IFERROR(IF(-SUM(AF$21:AF659)+AF$16&lt;0.000001,0,IF($C660&gt;='H-32A-WP06 - Debt Service'!AD$25,'H-32A-WP06 - Debt Service'!AC$28/12,0)),"-")</f>
        <v>0</v>
      </c>
    </row>
    <row r="661" spans="2:32">
      <c r="B661" s="351">
        <f t="shared" si="37"/>
        <v>2072</v>
      </c>
      <c r="C661" s="368">
        <f t="shared" si="39"/>
        <v>62945</v>
      </c>
      <c r="D661" s="368"/>
      <c r="E661" s="359">
        <f>IFERROR(IF(-SUM(E$33:E660)+E$16&lt;0.000001,0,IF($C661&gt;='H-32A-WP06 - Debt Service'!C$25,'H-32A-WP06 - Debt Service'!C$28/12,0)),"-")</f>
        <v>0</v>
      </c>
      <c r="F661" s="359">
        <f>IFERROR(IF(-SUM(F$33:F660)+F$16&lt;0.000001,0,IF($C661&gt;='H-32A-WP06 - Debt Service'!D$25,'H-32A-WP06 - Debt Service'!D$28/12,0)),"-")</f>
        <v>0</v>
      </c>
      <c r="G661" s="359">
        <f>IFERROR(IF(-SUM(G$33:G660)+G$16&lt;0.000001,0,IF($C661&gt;='H-32A-WP06 - Debt Service'!E$25,'H-32A-WP06 - Debt Service'!E$28/12,0)),"-")</f>
        <v>0</v>
      </c>
      <c r="H661" s="359">
        <f>IFERROR(IF(-SUM(H$21:H660)+H$16&lt;0.000001,0,IF($C661&gt;='H-32A-WP06 - Debt Service'!F$25,'H-32A-WP06 - Debt Service'!F$28/12,0)),"-")</f>
        <v>0</v>
      </c>
      <c r="I661" s="359">
        <f>IFERROR(IF(-SUM(I$21:I660)+I$16&lt;0.000001,0,IF($C661&gt;='H-32A-WP06 - Debt Service'!G$25,'H-32A-WP06 - Debt Service'!G$28/12,0)),"-")</f>
        <v>0</v>
      </c>
      <c r="J661" s="359">
        <f>IFERROR(IF(-SUM(J$21:J660)+J$16&lt;0.000001,0,IF($C661&gt;='H-32A-WP06 - Debt Service'!H$25,'H-32A-WP06 - Debt Service'!H$28/12,0)),"-")</f>
        <v>0</v>
      </c>
      <c r="K661" s="359">
        <f>IFERROR(IF(-SUM(K$21:K660)+K$16&lt;0.000001,0,IF($C661&gt;='H-32A-WP06 - Debt Service'!I$25,'H-32A-WP06 - Debt Service'!I$28/12,0)),"-")</f>
        <v>0</v>
      </c>
      <c r="L661" s="359">
        <f>IFERROR(IF(-SUM(L$21:L660)+L$16&lt;0.000001,0,IF($C661&gt;='H-32A-WP06 - Debt Service'!J$25,'H-32A-WP06 - Debt Service'!J$28/12,0)),"-")</f>
        <v>0</v>
      </c>
      <c r="M661" s="359">
        <f>IFERROR(IF(-SUM(M$21:M660)+M$16&lt;0.000001,0,IF($C661&gt;='H-32A-WP06 - Debt Service'!K$25,'H-32A-WP06 - Debt Service'!K$28/12,0)),"-")</f>
        <v>0</v>
      </c>
      <c r="N661" s="359">
        <f>IFERROR(IF(-SUM(N$21:N660)+N$16&lt;0.000001,0,IF($C661&gt;='H-32A-WP06 - Debt Service'!L$25,'H-32A-WP06 - Debt Service'!L$28/12,0)),"-")</f>
        <v>0</v>
      </c>
      <c r="O661" s="359">
        <f>IFERROR(IF(-SUM(O$21:O660)+O$16&lt;0.000001,0,IF($C661&gt;='H-32A-WP06 - Debt Service'!M$25,'H-32A-WP06 - Debt Service'!M$28/12,0)),"-")</f>
        <v>0</v>
      </c>
      <c r="P661" s="359">
        <f>IFERROR(IF(-SUM(P$21:P660)+P$16&lt;0.000001,0,IF($C661&gt;='H-32A-WP06 - Debt Service'!N$25,'H-32A-WP06 - Debt Service'!N$28/12,0)),"-")</f>
        <v>0</v>
      </c>
      <c r="Q661" s="449"/>
      <c r="R661" s="351">
        <f t="shared" si="38"/>
        <v>2072</v>
      </c>
      <c r="S661" s="368">
        <f t="shared" si="40"/>
        <v>62945</v>
      </c>
      <c r="T661" s="368"/>
      <c r="U661" s="359">
        <f>IFERROR(IF(-SUM(U$33:U660)+U$16&lt;0.000001,0,IF($C661&gt;='H-32A-WP06 - Debt Service'!R$25,'H-32A-WP06 - Debt Service'!R$28/12,0)),"-")</f>
        <v>0</v>
      </c>
      <c r="V661" s="359">
        <f>IFERROR(IF(-SUM(V$21:V660)+V$16&lt;0.000001,0,IF($C661&gt;='H-32A-WP06 - Debt Service'!S$25,'H-32A-WP06 - Debt Service'!S$28/12,0)),"-")</f>
        <v>0</v>
      </c>
      <c r="W661" s="359">
        <f>IFERROR(IF(-SUM(W$21:W660)+W$16&lt;0.000001,0,IF($C661&gt;='H-32A-WP06 - Debt Service'!T$25,'H-32A-WP06 - Debt Service'!T$28/12,0)),"-")</f>
        <v>0</v>
      </c>
      <c r="X661" s="359">
        <f>IFERROR(IF(-SUM(X$21:X660)+X$16&lt;0.000001,0,IF($C661&gt;='H-32A-WP06 - Debt Service'!U$25,'H-32A-WP06 - Debt Service'!U$28/12,0)),"-")</f>
        <v>0</v>
      </c>
      <c r="Y661" s="359">
        <f>IFERROR(IF(-SUM(Y$21:Y660)+Y$16&lt;0.000001,0,IF($C661&gt;='H-32A-WP06 - Debt Service'!W$25,'H-32A-WP06 - Debt Service'!V$28/12,0)),"-")</f>
        <v>0</v>
      </c>
      <c r="Z661" s="359">
        <f>IFERROR(IF(-SUM(Z$21:Z660)+Z$16&lt;0.000001,0,IF($C661&gt;='H-32A-WP06 - Debt Service'!W$25,'H-32A-WP06 - Debt Service'!W$28/12,0)),"-")</f>
        <v>0</v>
      </c>
      <c r="AA661" s="359">
        <f>IFERROR(IF(-SUM(AA$21:AA660)+AA$16&lt;0.000001,0,IF($C661&gt;='H-32A-WP06 - Debt Service'!Y$25,'H-32A-WP06 - Debt Service'!X$28/12,0)),"-")</f>
        <v>0</v>
      </c>
      <c r="AB661" s="359">
        <f>IFERROR(IF(-SUM(AB$21:AB660)+AB$16&lt;0.000001,0,IF($C661&gt;='H-32A-WP06 - Debt Service'!Y$25,'H-32A-WP06 - Debt Service'!Y$28/12,0)),"-")</f>
        <v>0</v>
      </c>
      <c r="AC661" s="359">
        <f>IFERROR(IF(-SUM(AC$21:AC660)+AC$16&lt;0.000001,0,IF($C661&gt;='H-32A-WP06 - Debt Service'!Z$25,'H-32A-WP06 - Debt Service'!Z$28/12,0)),"-")</f>
        <v>0</v>
      </c>
      <c r="AD661" s="359">
        <f>IFERROR(IF(-SUM(AD$21:AD660)+AD$16&lt;0.000001,0,IF($C661&gt;='H-32A-WP06 - Debt Service'!AB$25,'H-32A-WP06 - Debt Service'!AA$28/12,0)),"-")</f>
        <v>0</v>
      </c>
      <c r="AE661" s="359">
        <f>IFERROR(IF(-SUM(AE$21:AE660)+AE$16&lt;0.000001,0,IF($C661&gt;='H-32A-WP06 - Debt Service'!AC$25,'H-32A-WP06 - Debt Service'!AB$28/12,0)),"-")</f>
        <v>0</v>
      </c>
      <c r="AF661" s="359">
        <f>IFERROR(IF(-SUM(AF$21:AF660)+AF$16&lt;0.000001,0,IF($C661&gt;='H-32A-WP06 - Debt Service'!AD$25,'H-32A-WP06 - Debt Service'!AC$28/12,0)),"-")</f>
        <v>0</v>
      </c>
    </row>
    <row r="662" spans="2:32">
      <c r="B662" s="351">
        <f t="shared" ref="B662:B725" si="41">YEAR(C662)</f>
        <v>2072</v>
      </c>
      <c r="C662" s="368">
        <f t="shared" si="39"/>
        <v>62976</v>
      </c>
      <c r="D662" s="368"/>
      <c r="E662" s="359">
        <f>IFERROR(IF(-SUM(E$33:E661)+E$16&lt;0.000001,0,IF($C662&gt;='H-32A-WP06 - Debt Service'!C$25,'H-32A-WP06 - Debt Service'!C$28/12,0)),"-")</f>
        <v>0</v>
      </c>
      <c r="F662" s="359">
        <f>IFERROR(IF(-SUM(F$33:F661)+F$16&lt;0.000001,0,IF($C662&gt;='H-32A-WP06 - Debt Service'!D$25,'H-32A-WP06 - Debt Service'!D$28/12,0)),"-")</f>
        <v>0</v>
      </c>
      <c r="G662" s="359">
        <f>IFERROR(IF(-SUM(G$33:G661)+G$16&lt;0.000001,0,IF($C662&gt;='H-32A-WP06 - Debt Service'!E$25,'H-32A-WP06 - Debt Service'!E$28/12,0)),"-")</f>
        <v>0</v>
      </c>
      <c r="H662" s="359">
        <f>IFERROR(IF(-SUM(H$21:H661)+H$16&lt;0.000001,0,IF($C662&gt;='H-32A-WP06 - Debt Service'!F$25,'H-32A-WP06 - Debt Service'!F$28/12,0)),"-")</f>
        <v>0</v>
      </c>
      <c r="I662" s="359">
        <f>IFERROR(IF(-SUM(I$21:I661)+I$16&lt;0.000001,0,IF($C662&gt;='H-32A-WP06 - Debt Service'!G$25,'H-32A-WP06 - Debt Service'!G$28/12,0)),"-")</f>
        <v>0</v>
      </c>
      <c r="J662" s="359">
        <f>IFERROR(IF(-SUM(J$21:J661)+J$16&lt;0.000001,0,IF($C662&gt;='H-32A-WP06 - Debt Service'!H$25,'H-32A-WP06 - Debt Service'!H$28/12,0)),"-")</f>
        <v>0</v>
      </c>
      <c r="K662" s="359">
        <f>IFERROR(IF(-SUM(K$21:K661)+K$16&lt;0.000001,0,IF($C662&gt;='H-32A-WP06 - Debt Service'!I$25,'H-32A-WP06 - Debt Service'!I$28/12,0)),"-")</f>
        <v>0</v>
      </c>
      <c r="L662" s="359">
        <f>IFERROR(IF(-SUM(L$21:L661)+L$16&lt;0.000001,0,IF($C662&gt;='H-32A-WP06 - Debt Service'!J$25,'H-32A-WP06 - Debt Service'!J$28/12,0)),"-")</f>
        <v>0</v>
      </c>
      <c r="M662" s="359">
        <f>IFERROR(IF(-SUM(M$21:M661)+M$16&lt;0.000001,0,IF($C662&gt;='H-32A-WP06 - Debt Service'!K$25,'H-32A-WP06 - Debt Service'!K$28/12,0)),"-")</f>
        <v>0</v>
      </c>
      <c r="N662" s="359">
        <f>IFERROR(IF(-SUM(N$21:N661)+N$16&lt;0.000001,0,IF($C662&gt;='H-32A-WP06 - Debt Service'!L$25,'H-32A-WP06 - Debt Service'!L$28/12,0)),"-")</f>
        <v>0</v>
      </c>
      <c r="O662" s="359">
        <f>IFERROR(IF(-SUM(O$21:O661)+O$16&lt;0.000001,0,IF($C662&gt;='H-32A-WP06 - Debt Service'!M$25,'H-32A-WP06 - Debt Service'!M$28/12,0)),"-")</f>
        <v>0</v>
      </c>
      <c r="P662" s="359">
        <f>IFERROR(IF(-SUM(P$21:P661)+P$16&lt;0.000001,0,IF($C662&gt;='H-32A-WP06 - Debt Service'!N$25,'H-32A-WP06 - Debt Service'!N$28/12,0)),"-")</f>
        <v>0</v>
      </c>
      <c r="Q662" s="449"/>
      <c r="R662" s="351">
        <f t="shared" ref="R662:R725" si="42">YEAR(S662)</f>
        <v>2072</v>
      </c>
      <c r="S662" s="368">
        <f t="shared" si="40"/>
        <v>62976</v>
      </c>
      <c r="T662" s="368"/>
      <c r="U662" s="359">
        <f>IFERROR(IF(-SUM(U$33:U661)+U$16&lt;0.000001,0,IF($C662&gt;='H-32A-WP06 - Debt Service'!R$25,'H-32A-WP06 - Debt Service'!R$28/12,0)),"-")</f>
        <v>0</v>
      </c>
      <c r="V662" s="359">
        <f>IFERROR(IF(-SUM(V$21:V661)+V$16&lt;0.000001,0,IF($C662&gt;='H-32A-WP06 - Debt Service'!S$25,'H-32A-WP06 - Debt Service'!S$28/12,0)),"-")</f>
        <v>0</v>
      </c>
      <c r="W662" s="359">
        <f>IFERROR(IF(-SUM(W$21:W661)+W$16&lt;0.000001,0,IF($C662&gt;='H-32A-WP06 - Debt Service'!T$25,'H-32A-WP06 - Debt Service'!T$28/12,0)),"-")</f>
        <v>0</v>
      </c>
      <c r="X662" s="359">
        <f>IFERROR(IF(-SUM(X$21:X661)+X$16&lt;0.000001,0,IF($C662&gt;='H-32A-WP06 - Debt Service'!U$25,'H-32A-WP06 - Debt Service'!U$28/12,0)),"-")</f>
        <v>0</v>
      </c>
      <c r="Y662" s="359">
        <f>IFERROR(IF(-SUM(Y$21:Y661)+Y$16&lt;0.000001,0,IF($C662&gt;='H-32A-WP06 - Debt Service'!W$25,'H-32A-WP06 - Debt Service'!V$28/12,0)),"-")</f>
        <v>0</v>
      </c>
      <c r="Z662" s="359">
        <f>IFERROR(IF(-SUM(Z$21:Z661)+Z$16&lt;0.000001,0,IF($C662&gt;='H-32A-WP06 - Debt Service'!W$25,'H-32A-WP06 - Debt Service'!W$28/12,0)),"-")</f>
        <v>0</v>
      </c>
      <c r="AA662" s="359">
        <f>IFERROR(IF(-SUM(AA$21:AA661)+AA$16&lt;0.000001,0,IF($C662&gt;='H-32A-WP06 - Debt Service'!Y$25,'H-32A-WP06 - Debt Service'!X$28/12,0)),"-")</f>
        <v>0</v>
      </c>
      <c r="AB662" s="359">
        <f>IFERROR(IF(-SUM(AB$21:AB661)+AB$16&lt;0.000001,0,IF($C662&gt;='H-32A-WP06 - Debt Service'!Y$25,'H-32A-WP06 - Debt Service'!Y$28/12,0)),"-")</f>
        <v>0</v>
      </c>
      <c r="AC662" s="359">
        <f>IFERROR(IF(-SUM(AC$21:AC661)+AC$16&lt;0.000001,0,IF($C662&gt;='H-32A-WP06 - Debt Service'!Z$25,'H-32A-WP06 - Debt Service'!Z$28/12,0)),"-")</f>
        <v>0</v>
      </c>
      <c r="AD662" s="359">
        <f>IFERROR(IF(-SUM(AD$21:AD661)+AD$16&lt;0.000001,0,IF($C662&gt;='H-32A-WP06 - Debt Service'!AB$25,'H-32A-WP06 - Debt Service'!AA$28/12,0)),"-")</f>
        <v>0</v>
      </c>
      <c r="AE662" s="359">
        <f>IFERROR(IF(-SUM(AE$21:AE661)+AE$16&lt;0.000001,0,IF($C662&gt;='H-32A-WP06 - Debt Service'!AC$25,'H-32A-WP06 - Debt Service'!AB$28/12,0)),"-")</f>
        <v>0</v>
      </c>
      <c r="AF662" s="359">
        <f>IFERROR(IF(-SUM(AF$21:AF661)+AF$16&lt;0.000001,0,IF($C662&gt;='H-32A-WP06 - Debt Service'!AD$25,'H-32A-WP06 - Debt Service'!AC$28/12,0)),"-")</f>
        <v>0</v>
      </c>
    </row>
    <row r="663" spans="2:32">
      <c r="B663" s="351">
        <f t="shared" si="41"/>
        <v>2072</v>
      </c>
      <c r="C663" s="368">
        <f t="shared" ref="C663:C726" si="43">EOMONTH(C662,0)+1</f>
        <v>63006</v>
      </c>
      <c r="D663" s="368"/>
      <c r="E663" s="359">
        <f>IFERROR(IF(-SUM(E$33:E662)+E$16&lt;0.000001,0,IF($C663&gt;='H-32A-WP06 - Debt Service'!C$25,'H-32A-WP06 - Debt Service'!C$28/12,0)),"-")</f>
        <v>0</v>
      </c>
      <c r="F663" s="359">
        <f>IFERROR(IF(-SUM(F$33:F662)+F$16&lt;0.000001,0,IF($C663&gt;='H-32A-WP06 - Debt Service'!D$25,'H-32A-WP06 - Debt Service'!D$28/12,0)),"-")</f>
        <v>0</v>
      </c>
      <c r="G663" s="359">
        <f>IFERROR(IF(-SUM(G$33:G662)+G$16&lt;0.000001,0,IF($C663&gt;='H-32A-WP06 - Debt Service'!E$25,'H-32A-WP06 - Debt Service'!E$28/12,0)),"-")</f>
        <v>0</v>
      </c>
      <c r="H663" s="359">
        <f>IFERROR(IF(-SUM(H$21:H662)+H$16&lt;0.000001,0,IF($C663&gt;='H-32A-WP06 - Debt Service'!F$25,'H-32A-WP06 - Debt Service'!F$28/12,0)),"-")</f>
        <v>0</v>
      </c>
      <c r="I663" s="359">
        <f>IFERROR(IF(-SUM(I$21:I662)+I$16&lt;0.000001,0,IF($C663&gt;='H-32A-WP06 - Debt Service'!G$25,'H-32A-WP06 - Debt Service'!G$28/12,0)),"-")</f>
        <v>0</v>
      </c>
      <c r="J663" s="359">
        <f>IFERROR(IF(-SUM(J$21:J662)+J$16&lt;0.000001,0,IF($C663&gt;='H-32A-WP06 - Debt Service'!H$25,'H-32A-WP06 - Debt Service'!H$28/12,0)),"-")</f>
        <v>0</v>
      </c>
      <c r="K663" s="359">
        <f>IFERROR(IF(-SUM(K$21:K662)+K$16&lt;0.000001,0,IF($C663&gt;='H-32A-WP06 - Debt Service'!I$25,'H-32A-WP06 - Debt Service'!I$28/12,0)),"-")</f>
        <v>0</v>
      </c>
      <c r="L663" s="359">
        <f>IFERROR(IF(-SUM(L$21:L662)+L$16&lt;0.000001,0,IF($C663&gt;='H-32A-WP06 - Debt Service'!J$25,'H-32A-WP06 - Debt Service'!J$28/12,0)),"-")</f>
        <v>0</v>
      </c>
      <c r="M663" s="359">
        <f>IFERROR(IF(-SUM(M$21:M662)+M$16&lt;0.000001,0,IF($C663&gt;='H-32A-WP06 - Debt Service'!K$25,'H-32A-WP06 - Debt Service'!K$28/12,0)),"-")</f>
        <v>0</v>
      </c>
      <c r="N663" s="359">
        <f>IFERROR(IF(-SUM(N$21:N662)+N$16&lt;0.000001,0,IF($C663&gt;='H-32A-WP06 - Debt Service'!L$25,'H-32A-WP06 - Debt Service'!L$28/12,0)),"-")</f>
        <v>0</v>
      </c>
      <c r="O663" s="359">
        <f>IFERROR(IF(-SUM(O$21:O662)+O$16&lt;0.000001,0,IF($C663&gt;='H-32A-WP06 - Debt Service'!M$25,'H-32A-WP06 - Debt Service'!M$28/12,0)),"-")</f>
        <v>0</v>
      </c>
      <c r="P663" s="359">
        <f>IFERROR(IF(-SUM(P$21:P662)+P$16&lt;0.000001,0,IF($C663&gt;='H-32A-WP06 - Debt Service'!N$25,'H-32A-WP06 - Debt Service'!N$28/12,0)),"-")</f>
        <v>0</v>
      </c>
      <c r="Q663" s="449"/>
      <c r="R663" s="351">
        <f t="shared" si="42"/>
        <v>2072</v>
      </c>
      <c r="S663" s="368">
        <f t="shared" ref="S663:S726" si="44">EOMONTH(S662,0)+1</f>
        <v>63006</v>
      </c>
      <c r="T663" s="368"/>
      <c r="U663" s="359">
        <f>IFERROR(IF(-SUM(U$33:U662)+U$16&lt;0.000001,0,IF($C663&gt;='H-32A-WP06 - Debt Service'!R$25,'H-32A-WP06 - Debt Service'!R$28/12,0)),"-")</f>
        <v>0</v>
      </c>
      <c r="V663" s="359">
        <f>IFERROR(IF(-SUM(V$21:V662)+V$16&lt;0.000001,0,IF($C663&gt;='H-32A-WP06 - Debt Service'!S$25,'H-32A-WP06 - Debt Service'!S$28/12,0)),"-")</f>
        <v>0</v>
      </c>
      <c r="W663" s="359">
        <f>IFERROR(IF(-SUM(W$21:W662)+W$16&lt;0.000001,0,IF($C663&gt;='H-32A-WP06 - Debt Service'!T$25,'H-32A-WP06 - Debt Service'!T$28/12,0)),"-")</f>
        <v>0</v>
      </c>
      <c r="X663" s="359">
        <f>IFERROR(IF(-SUM(X$21:X662)+X$16&lt;0.000001,0,IF($C663&gt;='H-32A-WP06 - Debt Service'!U$25,'H-32A-WP06 - Debt Service'!U$28/12,0)),"-")</f>
        <v>0</v>
      </c>
      <c r="Y663" s="359">
        <f>IFERROR(IF(-SUM(Y$21:Y662)+Y$16&lt;0.000001,0,IF($C663&gt;='H-32A-WP06 - Debt Service'!W$25,'H-32A-WP06 - Debt Service'!V$28/12,0)),"-")</f>
        <v>0</v>
      </c>
      <c r="Z663" s="359">
        <f>IFERROR(IF(-SUM(Z$21:Z662)+Z$16&lt;0.000001,0,IF($C663&gt;='H-32A-WP06 - Debt Service'!W$25,'H-32A-WP06 - Debt Service'!W$28/12,0)),"-")</f>
        <v>0</v>
      </c>
      <c r="AA663" s="359">
        <f>IFERROR(IF(-SUM(AA$21:AA662)+AA$16&lt;0.000001,0,IF($C663&gt;='H-32A-WP06 - Debt Service'!Y$25,'H-32A-WP06 - Debt Service'!X$28/12,0)),"-")</f>
        <v>0</v>
      </c>
      <c r="AB663" s="359">
        <f>IFERROR(IF(-SUM(AB$21:AB662)+AB$16&lt;0.000001,0,IF($C663&gt;='H-32A-WP06 - Debt Service'!Y$25,'H-32A-WP06 - Debt Service'!Y$28/12,0)),"-")</f>
        <v>0</v>
      </c>
      <c r="AC663" s="359">
        <f>IFERROR(IF(-SUM(AC$21:AC662)+AC$16&lt;0.000001,0,IF($C663&gt;='H-32A-WP06 - Debt Service'!Z$25,'H-32A-WP06 - Debt Service'!Z$28/12,0)),"-")</f>
        <v>0</v>
      </c>
      <c r="AD663" s="359">
        <f>IFERROR(IF(-SUM(AD$21:AD662)+AD$16&lt;0.000001,0,IF($C663&gt;='H-32A-WP06 - Debt Service'!AB$25,'H-32A-WP06 - Debt Service'!AA$28/12,0)),"-")</f>
        <v>0</v>
      </c>
      <c r="AE663" s="359">
        <f>IFERROR(IF(-SUM(AE$21:AE662)+AE$16&lt;0.000001,0,IF($C663&gt;='H-32A-WP06 - Debt Service'!AC$25,'H-32A-WP06 - Debt Service'!AB$28/12,0)),"-")</f>
        <v>0</v>
      </c>
      <c r="AF663" s="359">
        <f>IFERROR(IF(-SUM(AF$21:AF662)+AF$16&lt;0.000001,0,IF($C663&gt;='H-32A-WP06 - Debt Service'!AD$25,'H-32A-WP06 - Debt Service'!AC$28/12,0)),"-")</f>
        <v>0</v>
      </c>
    </row>
    <row r="664" spans="2:32">
      <c r="B664" s="351">
        <f t="shared" si="41"/>
        <v>2072</v>
      </c>
      <c r="C664" s="368">
        <f t="shared" si="43"/>
        <v>63037</v>
      </c>
      <c r="D664" s="368"/>
      <c r="E664" s="359">
        <f>IFERROR(IF(-SUM(E$33:E663)+E$16&lt;0.000001,0,IF($C664&gt;='H-32A-WP06 - Debt Service'!C$25,'H-32A-WP06 - Debt Service'!C$28/12,0)),"-")</f>
        <v>0</v>
      </c>
      <c r="F664" s="359">
        <f>IFERROR(IF(-SUM(F$33:F663)+F$16&lt;0.000001,0,IF($C664&gt;='H-32A-WP06 - Debt Service'!D$25,'H-32A-WP06 - Debt Service'!D$28/12,0)),"-")</f>
        <v>0</v>
      </c>
      <c r="G664" s="359">
        <f>IFERROR(IF(-SUM(G$33:G663)+G$16&lt;0.000001,0,IF($C664&gt;='H-32A-WP06 - Debt Service'!E$25,'H-32A-WP06 - Debt Service'!E$28/12,0)),"-")</f>
        <v>0</v>
      </c>
      <c r="H664" s="359">
        <f>IFERROR(IF(-SUM(H$21:H663)+H$16&lt;0.000001,0,IF($C664&gt;='H-32A-WP06 - Debt Service'!F$25,'H-32A-WP06 - Debt Service'!F$28/12,0)),"-")</f>
        <v>0</v>
      </c>
      <c r="I664" s="359">
        <f>IFERROR(IF(-SUM(I$21:I663)+I$16&lt;0.000001,0,IF($C664&gt;='H-32A-WP06 - Debt Service'!G$25,'H-32A-WP06 - Debt Service'!G$28/12,0)),"-")</f>
        <v>0</v>
      </c>
      <c r="J664" s="359">
        <f>IFERROR(IF(-SUM(J$21:J663)+J$16&lt;0.000001,0,IF($C664&gt;='H-32A-WP06 - Debt Service'!H$25,'H-32A-WP06 - Debt Service'!H$28/12,0)),"-")</f>
        <v>0</v>
      </c>
      <c r="K664" s="359">
        <f>IFERROR(IF(-SUM(K$21:K663)+K$16&lt;0.000001,0,IF($C664&gt;='H-32A-WP06 - Debt Service'!I$25,'H-32A-WP06 - Debt Service'!I$28/12,0)),"-")</f>
        <v>0</v>
      </c>
      <c r="L664" s="359">
        <f>IFERROR(IF(-SUM(L$21:L663)+L$16&lt;0.000001,0,IF($C664&gt;='H-32A-WP06 - Debt Service'!J$25,'H-32A-WP06 - Debt Service'!J$28/12,0)),"-")</f>
        <v>0</v>
      </c>
      <c r="M664" s="359">
        <f>IFERROR(IF(-SUM(M$21:M663)+M$16&lt;0.000001,0,IF($C664&gt;='H-32A-WP06 - Debt Service'!K$25,'H-32A-WP06 - Debt Service'!K$28/12,0)),"-")</f>
        <v>0</v>
      </c>
      <c r="N664" s="359">
        <f>IFERROR(IF(-SUM(N$21:N663)+N$16&lt;0.000001,0,IF($C664&gt;='H-32A-WP06 - Debt Service'!L$25,'H-32A-WP06 - Debt Service'!L$28/12,0)),"-")</f>
        <v>0</v>
      </c>
      <c r="O664" s="359">
        <f>IFERROR(IF(-SUM(O$21:O663)+O$16&lt;0.000001,0,IF($C664&gt;='H-32A-WP06 - Debt Service'!M$25,'H-32A-WP06 - Debt Service'!M$28/12,0)),"-")</f>
        <v>0</v>
      </c>
      <c r="P664" s="359">
        <f>IFERROR(IF(-SUM(P$21:P663)+P$16&lt;0.000001,0,IF($C664&gt;='H-32A-WP06 - Debt Service'!N$25,'H-32A-WP06 - Debt Service'!N$28/12,0)),"-")</f>
        <v>0</v>
      </c>
      <c r="Q664" s="449"/>
      <c r="R664" s="351">
        <f t="shared" si="42"/>
        <v>2072</v>
      </c>
      <c r="S664" s="368">
        <f t="shared" si="44"/>
        <v>63037</v>
      </c>
      <c r="T664" s="368"/>
      <c r="U664" s="359">
        <f>IFERROR(IF(-SUM(U$33:U663)+U$16&lt;0.000001,0,IF($C664&gt;='H-32A-WP06 - Debt Service'!R$25,'H-32A-WP06 - Debt Service'!R$28/12,0)),"-")</f>
        <v>0</v>
      </c>
      <c r="V664" s="359">
        <f>IFERROR(IF(-SUM(V$21:V663)+V$16&lt;0.000001,0,IF($C664&gt;='H-32A-WP06 - Debt Service'!S$25,'H-32A-WP06 - Debt Service'!S$28/12,0)),"-")</f>
        <v>0</v>
      </c>
      <c r="W664" s="359">
        <f>IFERROR(IF(-SUM(W$21:W663)+W$16&lt;0.000001,0,IF($C664&gt;='H-32A-WP06 - Debt Service'!T$25,'H-32A-WP06 - Debt Service'!T$28/12,0)),"-")</f>
        <v>0</v>
      </c>
      <c r="X664" s="359">
        <f>IFERROR(IF(-SUM(X$21:X663)+X$16&lt;0.000001,0,IF($C664&gt;='H-32A-WP06 - Debt Service'!U$25,'H-32A-WP06 - Debt Service'!U$28/12,0)),"-")</f>
        <v>0</v>
      </c>
      <c r="Y664" s="359">
        <f>IFERROR(IF(-SUM(Y$21:Y663)+Y$16&lt;0.000001,0,IF($C664&gt;='H-32A-WP06 - Debt Service'!W$25,'H-32A-WP06 - Debt Service'!V$28/12,0)),"-")</f>
        <v>0</v>
      </c>
      <c r="Z664" s="359">
        <f>IFERROR(IF(-SUM(Z$21:Z663)+Z$16&lt;0.000001,0,IF($C664&gt;='H-32A-WP06 - Debt Service'!W$25,'H-32A-WP06 - Debt Service'!W$28/12,0)),"-")</f>
        <v>0</v>
      </c>
      <c r="AA664" s="359">
        <f>IFERROR(IF(-SUM(AA$21:AA663)+AA$16&lt;0.000001,0,IF($C664&gt;='H-32A-WP06 - Debt Service'!Y$25,'H-32A-WP06 - Debt Service'!X$28/12,0)),"-")</f>
        <v>0</v>
      </c>
      <c r="AB664" s="359">
        <f>IFERROR(IF(-SUM(AB$21:AB663)+AB$16&lt;0.000001,0,IF($C664&gt;='H-32A-WP06 - Debt Service'!Y$25,'H-32A-WP06 - Debt Service'!Y$28/12,0)),"-")</f>
        <v>0</v>
      </c>
      <c r="AC664" s="359">
        <f>IFERROR(IF(-SUM(AC$21:AC663)+AC$16&lt;0.000001,0,IF($C664&gt;='H-32A-WP06 - Debt Service'!Z$25,'H-32A-WP06 - Debt Service'!Z$28/12,0)),"-")</f>
        <v>0</v>
      </c>
      <c r="AD664" s="359">
        <f>IFERROR(IF(-SUM(AD$21:AD663)+AD$16&lt;0.000001,0,IF($C664&gt;='H-32A-WP06 - Debt Service'!AB$25,'H-32A-WP06 - Debt Service'!AA$28/12,0)),"-")</f>
        <v>0</v>
      </c>
      <c r="AE664" s="359">
        <f>IFERROR(IF(-SUM(AE$21:AE663)+AE$16&lt;0.000001,0,IF($C664&gt;='H-32A-WP06 - Debt Service'!AC$25,'H-32A-WP06 - Debt Service'!AB$28/12,0)),"-")</f>
        <v>0</v>
      </c>
      <c r="AF664" s="359">
        <f>IFERROR(IF(-SUM(AF$21:AF663)+AF$16&lt;0.000001,0,IF($C664&gt;='H-32A-WP06 - Debt Service'!AD$25,'H-32A-WP06 - Debt Service'!AC$28/12,0)),"-")</f>
        <v>0</v>
      </c>
    </row>
    <row r="665" spans="2:32">
      <c r="B665" s="351">
        <f t="shared" si="41"/>
        <v>2072</v>
      </c>
      <c r="C665" s="368">
        <f t="shared" si="43"/>
        <v>63068</v>
      </c>
      <c r="D665" s="368"/>
      <c r="E665" s="359">
        <f>IFERROR(IF(-SUM(E$33:E664)+E$16&lt;0.000001,0,IF($C665&gt;='H-32A-WP06 - Debt Service'!C$25,'H-32A-WP06 - Debt Service'!C$28/12,0)),"-")</f>
        <v>0</v>
      </c>
      <c r="F665" s="359">
        <f>IFERROR(IF(-SUM(F$33:F664)+F$16&lt;0.000001,0,IF($C665&gt;='H-32A-WP06 - Debt Service'!D$25,'H-32A-WP06 - Debt Service'!D$28/12,0)),"-")</f>
        <v>0</v>
      </c>
      <c r="G665" s="359">
        <f>IFERROR(IF(-SUM(G$33:G664)+G$16&lt;0.000001,0,IF($C665&gt;='H-32A-WP06 - Debt Service'!E$25,'H-32A-WP06 - Debt Service'!E$28/12,0)),"-")</f>
        <v>0</v>
      </c>
      <c r="H665" s="359">
        <f>IFERROR(IF(-SUM(H$21:H664)+H$16&lt;0.000001,0,IF($C665&gt;='H-32A-WP06 - Debt Service'!F$25,'H-32A-WP06 - Debt Service'!F$28/12,0)),"-")</f>
        <v>0</v>
      </c>
      <c r="I665" s="359">
        <f>IFERROR(IF(-SUM(I$21:I664)+I$16&lt;0.000001,0,IF($C665&gt;='H-32A-WP06 - Debt Service'!G$25,'H-32A-WP06 - Debt Service'!G$28/12,0)),"-")</f>
        <v>0</v>
      </c>
      <c r="J665" s="359">
        <f>IFERROR(IF(-SUM(J$21:J664)+J$16&lt;0.000001,0,IF($C665&gt;='H-32A-WP06 - Debt Service'!H$25,'H-32A-WP06 - Debt Service'!H$28/12,0)),"-")</f>
        <v>0</v>
      </c>
      <c r="K665" s="359">
        <f>IFERROR(IF(-SUM(K$21:K664)+K$16&lt;0.000001,0,IF($C665&gt;='H-32A-WP06 - Debt Service'!I$25,'H-32A-WP06 - Debt Service'!I$28/12,0)),"-")</f>
        <v>0</v>
      </c>
      <c r="L665" s="359">
        <f>IFERROR(IF(-SUM(L$21:L664)+L$16&lt;0.000001,0,IF($C665&gt;='H-32A-WP06 - Debt Service'!J$25,'H-32A-WP06 - Debt Service'!J$28/12,0)),"-")</f>
        <v>0</v>
      </c>
      <c r="M665" s="359">
        <f>IFERROR(IF(-SUM(M$21:M664)+M$16&lt;0.000001,0,IF($C665&gt;='H-32A-WP06 - Debt Service'!K$25,'H-32A-WP06 - Debt Service'!K$28/12,0)),"-")</f>
        <v>0</v>
      </c>
      <c r="N665" s="359">
        <f>IFERROR(IF(-SUM(N$21:N664)+N$16&lt;0.000001,0,IF($C665&gt;='H-32A-WP06 - Debt Service'!L$25,'H-32A-WP06 - Debt Service'!L$28/12,0)),"-")</f>
        <v>0</v>
      </c>
      <c r="O665" s="359">
        <f>IFERROR(IF(-SUM(O$21:O664)+O$16&lt;0.000001,0,IF($C665&gt;='H-32A-WP06 - Debt Service'!M$25,'H-32A-WP06 - Debt Service'!M$28/12,0)),"-")</f>
        <v>0</v>
      </c>
      <c r="P665" s="359">
        <f>IFERROR(IF(-SUM(P$21:P664)+P$16&lt;0.000001,0,IF($C665&gt;='H-32A-WP06 - Debt Service'!N$25,'H-32A-WP06 - Debt Service'!N$28/12,0)),"-")</f>
        <v>0</v>
      </c>
      <c r="Q665" s="449"/>
      <c r="R665" s="351">
        <f t="shared" si="42"/>
        <v>2072</v>
      </c>
      <c r="S665" s="368">
        <f t="shared" si="44"/>
        <v>63068</v>
      </c>
      <c r="T665" s="368"/>
      <c r="U665" s="359">
        <f>IFERROR(IF(-SUM(U$33:U664)+U$16&lt;0.000001,0,IF($C665&gt;='H-32A-WP06 - Debt Service'!R$25,'H-32A-WP06 - Debt Service'!R$28/12,0)),"-")</f>
        <v>0</v>
      </c>
      <c r="V665" s="359">
        <f>IFERROR(IF(-SUM(V$21:V664)+V$16&lt;0.000001,0,IF($C665&gt;='H-32A-WP06 - Debt Service'!S$25,'H-32A-WP06 - Debt Service'!S$28/12,0)),"-")</f>
        <v>0</v>
      </c>
      <c r="W665" s="359">
        <f>IFERROR(IF(-SUM(W$21:W664)+W$16&lt;0.000001,0,IF($C665&gt;='H-32A-WP06 - Debt Service'!T$25,'H-32A-WP06 - Debt Service'!T$28/12,0)),"-")</f>
        <v>0</v>
      </c>
      <c r="X665" s="359">
        <f>IFERROR(IF(-SUM(X$21:X664)+X$16&lt;0.000001,0,IF($C665&gt;='H-32A-WP06 - Debt Service'!U$25,'H-32A-WP06 - Debt Service'!U$28/12,0)),"-")</f>
        <v>0</v>
      </c>
      <c r="Y665" s="359">
        <f>IFERROR(IF(-SUM(Y$21:Y664)+Y$16&lt;0.000001,0,IF($C665&gt;='H-32A-WP06 - Debt Service'!W$25,'H-32A-WP06 - Debt Service'!V$28/12,0)),"-")</f>
        <v>0</v>
      </c>
      <c r="Z665" s="359">
        <f>IFERROR(IF(-SUM(Z$21:Z664)+Z$16&lt;0.000001,0,IF($C665&gt;='H-32A-WP06 - Debt Service'!W$25,'H-32A-WP06 - Debt Service'!W$28/12,0)),"-")</f>
        <v>0</v>
      </c>
      <c r="AA665" s="359">
        <f>IFERROR(IF(-SUM(AA$21:AA664)+AA$16&lt;0.000001,0,IF($C665&gt;='H-32A-WP06 - Debt Service'!Y$25,'H-32A-WP06 - Debt Service'!X$28/12,0)),"-")</f>
        <v>0</v>
      </c>
      <c r="AB665" s="359">
        <f>IFERROR(IF(-SUM(AB$21:AB664)+AB$16&lt;0.000001,0,IF($C665&gt;='H-32A-WP06 - Debt Service'!Y$25,'H-32A-WP06 - Debt Service'!Y$28/12,0)),"-")</f>
        <v>0</v>
      </c>
      <c r="AC665" s="359">
        <f>IFERROR(IF(-SUM(AC$21:AC664)+AC$16&lt;0.000001,0,IF($C665&gt;='H-32A-WP06 - Debt Service'!Z$25,'H-32A-WP06 - Debt Service'!Z$28/12,0)),"-")</f>
        <v>0</v>
      </c>
      <c r="AD665" s="359">
        <f>IFERROR(IF(-SUM(AD$21:AD664)+AD$16&lt;0.000001,0,IF($C665&gt;='H-32A-WP06 - Debt Service'!AB$25,'H-32A-WP06 - Debt Service'!AA$28/12,0)),"-")</f>
        <v>0</v>
      </c>
      <c r="AE665" s="359">
        <f>IFERROR(IF(-SUM(AE$21:AE664)+AE$16&lt;0.000001,0,IF($C665&gt;='H-32A-WP06 - Debt Service'!AC$25,'H-32A-WP06 - Debt Service'!AB$28/12,0)),"-")</f>
        <v>0</v>
      </c>
      <c r="AF665" s="359">
        <f>IFERROR(IF(-SUM(AF$21:AF664)+AF$16&lt;0.000001,0,IF($C665&gt;='H-32A-WP06 - Debt Service'!AD$25,'H-32A-WP06 - Debt Service'!AC$28/12,0)),"-")</f>
        <v>0</v>
      </c>
    </row>
    <row r="666" spans="2:32">
      <c r="B666" s="351">
        <f t="shared" si="41"/>
        <v>2072</v>
      </c>
      <c r="C666" s="368">
        <f t="shared" si="43"/>
        <v>63098</v>
      </c>
      <c r="D666" s="368"/>
      <c r="E666" s="359">
        <f>IFERROR(IF(-SUM(E$33:E665)+E$16&lt;0.000001,0,IF($C666&gt;='H-32A-WP06 - Debt Service'!C$25,'H-32A-WP06 - Debt Service'!C$28/12,0)),"-")</f>
        <v>0</v>
      </c>
      <c r="F666" s="359">
        <f>IFERROR(IF(-SUM(F$33:F665)+F$16&lt;0.000001,0,IF($C666&gt;='H-32A-WP06 - Debt Service'!D$25,'H-32A-WP06 - Debt Service'!D$28/12,0)),"-")</f>
        <v>0</v>
      </c>
      <c r="G666" s="359">
        <f>IFERROR(IF(-SUM(G$33:G665)+G$16&lt;0.000001,0,IF($C666&gt;='H-32A-WP06 - Debt Service'!E$25,'H-32A-WP06 - Debt Service'!E$28/12,0)),"-")</f>
        <v>0</v>
      </c>
      <c r="H666" s="359">
        <f>IFERROR(IF(-SUM(H$21:H665)+H$16&lt;0.000001,0,IF($C666&gt;='H-32A-WP06 - Debt Service'!F$25,'H-32A-WP06 - Debt Service'!F$28/12,0)),"-")</f>
        <v>0</v>
      </c>
      <c r="I666" s="359">
        <f>IFERROR(IF(-SUM(I$21:I665)+I$16&lt;0.000001,0,IF($C666&gt;='H-32A-WP06 - Debt Service'!G$25,'H-32A-WP06 - Debt Service'!G$28/12,0)),"-")</f>
        <v>0</v>
      </c>
      <c r="J666" s="359">
        <f>IFERROR(IF(-SUM(J$21:J665)+J$16&lt;0.000001,0,IF($C666&gt;='H-32A-WP06 - Debt Service'!H$25,'H-32A-WP06 - Debt Service'!H$28/12,0)),"-")</f>
        <v>0</v>
      </c>
      <c r="K666" s="359">
        <f>IFERROR(IF(-SUM(K$21:K665)+K$16&lt;0.000001,0,IF($C666&gt;='H-32A-WP06 - Debt Service'!I$25,'H-32A-WP06 - Debt Service'!I$28/12,0)),"-")</f>
        <v>0</v>
      </c>
      <c r="L666" s="359">
        <f>IFERROR(IF(-SUM(L$21:L665)+L$16&lt;0.000001,0,IF($C666&gt;='H-32A-WP06 - Debt Service'!J$25,'H-32A-WP06 - Debt Service'!J$28/12,0)),"-")</f>
        <v>0</v>
      </c>
      <c r="M666" s="359">
        <f>IFERROR(IF(-SUM(M$21:M665)+M$16&lt;0.000001,0,IF($C666&gt;='H-32A-WP06 - Debt Service'!K$25,'H-32A-WP06 - Debt Service'!K$28/12,0)),"-")</f>
        <v>0</v>
      </c>
      <c r="N666" s="359">
        <f>IFERROR(IF(-SUM(N$21:N665)+N$16&lt;0.000001,0,IF($C666&gt;='H-32A-WP06 - Debt Service'!L$25,'H-32A-WP06 - Debt Service'!L$28/12,0)),"-")</f>
        <v>0</v>
      </c>
      <c r="O666" s="359">
        <f>IFERROR(IF(-SUM(O$21:O665)+O$16&lt;0.000001,0,IF($C666&gt;='H-32A-WP06 - Debt Service'!M$25,'H-32A-WP06 - Debt Service'!M$28/12,0)),"-")</f>
        <v>0</v>
      </c>
      <c r="P666" s="359">
        <f>IFERROR(IF(-SUM(P$21:P665)+P$16&lt;0.000001,0,IF($C666&gt;='H-32A-WP06 - Debt Service'!N$25,'H-32A-WP06 - Debt Service'!N$28/12,0)),"-")</f>
        <v>0</v>
      </c>
      <c r="Q666" s="449"/>
      <c r="R666" s="351">
        <f t="shared" si="42"/>
        <v>2072</v>
      </c>
      <c r="S666" s="368">
        <f t="shared" si="44"/>
        <v>63098</v>
      </c>
      <c r="T666" s="368"/>
      <c r="U666" s="359">
        <f>IFERROR(IF(-SUM(U$33:U665)+U$16&lt;0.000001,0,IF($C666&gt;='H-32A-WP06 - Debt Service'!R$25,'H-32A-WP06 - Debt Service'!R$28/12,0)),"-")</f>
        <v>0</v>
      </c>
      <c r="V666" s="359">
        <f>IFERROR(IF(-SUM(V$21:V665)+V$16&lt;0.000001,0,IF($C666&gt;='H-32A-WP06 - Debt Service'!S$25,'H-32A-WP06 - Debt Service'!S$28/12,0)),"-")</f>
        <v>0</v>
      </c>
      <c r="W666" s="359">
        <f>IFERROR(IF(-SUM(W$21:W665)+W$16&lt;0.000001,0,IF($C666&gt;='H-32A-WP06 - Debt Service'!T$25,'H-32A-WP06 - Debt Service'!T$28/12,0)),"-")</f>
        <v>0</v>
      </c>
      <c r="X666" s="359">
        <f>IFERROR(IF(-SUM(X$21:X665)+X$16&lt;0.000001,0,IF($C666&gt;='H-32A-WP06 - Debt Service'!U$25,'H-32A-WP06 - Debt Service'!U$28/12,0)),"-")</f>
        <v>0</v>
      </c>
      <c r="Y666" s="359">
        <f>IFERROR(IF(-SUM(Y$21:Y665)+Y$16&lt;0.000001,0,IF($C666&gt;='H-32A-WP06 - Debt Service'!W$25,'H-32A-WP06 - Debt Service'!V$28/12,0)),"-")</f>
        <v>0</v>
      </c>
      <c r="Z666" s="359">
        <f>IFERROR(IF(-SUM(Z$21:Z665)+Z$16&lt;0.000001,0,IF($C666&gt;='H-32A-WP06 - Debt Service'!W$25,'H-32A-WP06 - Debt Service'!W$28/12,0)),"-")</f>
        <v>0</v>
      </c>
      <c r="AA666" s="359">
        <f>IFERROR(IF(-SUM(AA$21:AA665)+AA$16&lt;0.000001,0,IF($C666&gt;='H-32A-WP06 - Debt Service'!Y$25,'H-32A-WP06 - Debt Service'!X$28/12,0)),"-")</f>
        <v>0</v>
      </c>
      <c r="AB666" s="359">
        <f>IFERROR(IF(-SUM(AB$21:AB665)+AB$16&lt;0.000001,0,IF($C666&gt;='H-32A-WP06 - Debt Service'!Y$25,'H-32A-WP06 - Debt Service'!Y$28/12,0)),"-")</f>
        <v>0</v>
      </c>
      <c r="AC666" s="359">
        <f>IFERROR(IF(-SUM(AC$21:AC665)+AC$16&lt;0.000001,0,IF($C666&gt;='H-32A-WP06 - Debt Service'!Z$25,'H-32A-WP06 - Debt Service'!Z$28/12,0)),"-")</f>
        <v>0</v>
      </c>
      <c r="AD666" s="359">
        <f>IFERROR(IF(-SUM(AD$21:AD665)+AD$16&lt;0.000001,0,IF($C666&gt;='H-32A-WP06 - Debt Service'!AB$25,'H-32A-WP06 - Debt Service'!AA$28/12,0)),"-")</f>
        <v>0</v>
      </c>
      <c r="AE666" s="359">
        <f>IFERROR(IF(-SUM(AE$21:AE665)+AE$16&lt;0.000001,0,IF($C666&gt;='H-32A-WP06 - Debt Service'!AC$25,'H-32A-WP06 - Debt Service'!AB$28/12,0)),"-")</f>
        <v>0</v>
      </c>
      <c r="AF666" s="359">
        <f>IFERROR(IF(-SUM(AF$21:AF665)+AF$16&lt;0.000001,0,IF($C666&gt;='H-32A-WP06 - Debt Service'!AD$25,'H-32A-WP06 - Debt Service'!AC$28/12,0)),"-")</f>
        <v>0</v>
      </c>
    </row>
    <row r="667" spans="2:32">
      <c r="B667" s="351">
        <f t="shared" si="41"/>
        <v>2072</v>
      </c>
      <c r="C667" s="368">
        <f t="shared" si="43"/>
        <v>63129</v>
      </c>
      <c r="D667" s="368"/>
      <c r="E667" s="359">
        <f>IFERROR(IF(-SUM(E$33:E666)+E$16&lt;0.000001,0,IF($C667&gt;='H-32A-WP06 - Debt Service'!C$25,'H-32A-WP06 - Debt Service'!C$28/12,0)),"-")</f>
        <v>0</v>
      </c>
      <c r="F667" s="359">
        <f>IFERROR(IF(-SUM(F$33:F666)+F$16&lt;0.000001,0,IF($C667&gt;='H-32A-WP06 - Debt Service'!D$25,'H-32A-WP06 - Debt Service'!D$28/12,0)),"-")</f>
        <v>0</v>
      </c>
      <c r="G667" s="359">
        <f>IFERROR(IF(-SUM(G$33:G666)+G$16&lt;0.000001,0,IF($C667&gt;='H-32A-WP06 - Debt Service'!E$25,'H-32A-WP06 - Debt Service'!E$28/12,0)),"-")</f>
        <v>0</v>
      </c>
      <c r="H667" s="359">
        <f>IFERROR(IF(-SUM(H$21:H666)+H$16&lt;0.000001,0,IF($C667&gt;='H-32A-WP06 - Debt Service'!F$25,'H-32A-WP06 - Debt Service'!F$28/12,0)),"-")</f>
        <v>0</v>
      </c>
      <c r="I667" s="359">
        <f>IFERROR(IF(-SUM(I$21:I666)+I$16&lt;0.000001,0,IF($C667&gt;='H-32A-WP06 - Debt Service'!G$25,'H-32A-WP06 - Debt Service'!G$28/12,0)),"-")</f>
        <v>0</v>
      </c>
      <c r="J667" s="359">
        <f>IFERROR(IF(-SUM(J$21:J666)+J$16&lt;0.000001,0,IF($C667&gt;='H-32A-WP06 - Debt Service'!H$25,'H-32A-WP06 - Debt Service'!H$28/12,0)),"-")</f>
        <v>0</v>
      </c>
      <c r="K667" s="359">
        <f>IFERROR(IF(-SUM(K$21:K666)+K$16&lt;0.000001,0,IF($C667&gt;='H-32A-WP06 - Debt Service'!I$25,'H-32A-WP06 - Debt Service'!I$28/12,0)),"-")</f>
        <v>0</v>
      </c>
      <c r="L667" s="359">
        <f>IFERROR(IF(-SUM(L$21:L666)+L$16&lt;0.000001,0,IF($C667&gt;='H-32A-WP06 - Debt Service'!J$25,'H-32A-WP06 - Debt Service'!J$28/12,0)),"-")</f>
        <v>0</v>
      </c>
      <c r="M667" s="359">
        <f>IFERROR(IF(-SUM(M$21:M666)+M$16&lt;0.000001,0,IF($C667&gt;='H-32A-WP06 - Debt Service'!K$25,'H-32A-WP06 - Debt Service'!K$28/12,0)),"-")</f>
        <v>0</v>
      </c>
      <c r="N667" s="359">
        <f>IFERROR(IF(-SUM(N$21:N666)+N$16&lt;0.000001,0,IF($C667&gt;='H-32A-WP06 - Debt Service'!L$25,'H-32A-WP06 - Debt Service'!L$28/12,0)),"-")</f>
        <v>0</v>
      </c>
      <c r="O667" s="359">
        <f>IFERROR(IF(-SUM(O$21:O666)+O$16&lt;0.000001,0,IF($C667&gt;='H-32A-WP06 - Debt Service'!M$25,'H-32A-WP06 - Debt Service'!M$28/12,0)),"-")</f>
        <v>0</v>
      </c>
      <c r="P667" s="359">
        <f>IFERROR(IF(-SUM(P$21:P666)+P$16&lt;0.000001,0,IF($C667&gt;='H-32A-WP06 - Debt Service'!N$25,'H-32A-WP06 - Debt Service'!N$28/12,0)),"-")</f>
        <v>0</v>
      </c>
      <c r="Q667" s="449"/>
      <c r="R667" s="351">
        <f t="shared" si="42"/>
        <v>2072</v>
      </c>
      <c r="S667" s="368">
        <f t="shared" si="44"/>
        <v>63129</v>
      </c>
      <c r="T667" s="368"/>
      <c r="U667" s="359">
        <f>IFERROR(IF(-SUM(U$33:U666)+U$16&lt;0.000001,0,IF($C667&gt;='H-32A-WP06 - Debt Service'!R$25,'H-32A-WP06 - Debt Service'!R$28/12,0)),"-")</f>
        <v>0</v>
      </c>
      <c r="V667" s="359">
        <f>IFERROR(IF(-SUM(V$21:V666)+V$16&lt;0.000001,0,IF($C667&gt;='H-32A-WP06 - Debt Service'!S$25,'H-32A-WP06 - Debt Service'!S$28/12,0)),"-")</f>
        <v>0</v>
      </c>
      <c r="W667" s="359">
        <f>IFERROR(IF(-SUM(W$21:W666)+W$16&lt;0.000001,0,IF($C667&gt;='H-32A-WP06 - Debt Service'!T$25,'H-32A-WP06 - Debt Service'!T$28/12,0)),"-")</f>
        <v>0</v>
      </c>
      <c r="X667" s="359">
        <f>IFERROR(IF(-SUM(X$21:X666)+X$16&lt;0.000001,0,IF($C667&gt;='H-32A-WP06 - Debt Service'!U$25,'H-32A-WP06 - Debt Service'!U$28/12,0)),"-")</f>
        <v>0</v>
      </c>
      <c r="Y667" s="359">
        <f>IFERROR(IF(-SUM(Y$21:Y666)+Y$16&lt;0.000001,0,IF($C667&gt;='H-32A-WP06 - Debt Service'!W$25,'H-32A-WP06 - Debt Service'!V$28/12,0)),"-")</f>
        <v>0</v>
      </c>
      <c r="Z667" s="359">
        <f>IFERROR(IF(-SUM(Z$21:Z666)+Z$16&lt;0.000001,0,IF($C667&gt;='H-32A-WP06 - Debt Service'!W$25,'H-32A-WP06 - Debt Service'!W$28/12,0)),"-")</f>
        <v>0</v>
      </c>
      <c r="AA667" s="359">
        <f>IFERROR(IF(-SUM(AA$21:AA666)+AA$16&lt;0.000001,0,IF($C667&gt;='H-32A-WP06 - Debt Service'!Y$25,'H-32A-WP06 - Debt Service'!X$28/12,0)),"-")</f>
        <v>0</v>
      </c>
      <c r="AB667" s="359">
        <f>IFERROR(IF(-SUM(AB$21:AB666)+AB$16&lt;0.000001,0,IF($C667&gt;='H-32A-WP06 - Debt Service'!Y$25,'H-32A-WP06 - Debt Service'!Y$28/12,0)),"-")</f>
        <v>0</v>
      </c>
      <c r="AC667" s="359">
        <f>IFERROR(IF(-SUM(AC$21:AC666)+AC$16&lt;0.000001,0,IF($C667&gt;='H-32A-WP06 - Debt Service'!Z$25,'H-32A-WP06 - Debt Service'!Z$28/12,0)),"-")</f>
        <v>0</v>
      </c>
      <c r="AD667" s="359">
        <f>IFERROR(IF(-SUM(AD$21:AD666)+AD$16&lt;0.000001,0,IF($C667&gt;='H-32A-WP06 - Debt Service'!AB$25,'H-32A-WP06 - Debt Service'!AA$28/12,0)),"-")</f>
        <v>0</v>
      </c>
      <c r="AE667" s="359">
        <f>IFERROR(IF(-SUM(AE$21:AE666)+AE$16&lt;0.000001,0,IF($C667&gt;='H-32A-WP06 - Debt Service'!AC$25,'H-32A-WP06 - Debt Service'!AB$28/12,0)),"-")</f>
        <v>0</v>
      </c>
      <c r="AF667" s="359">
        <f>IFERROR(IF(-SUM(AF$21:AF666)+AF$16&lt;0.000001,0,IF($C667&gt;='H-32A-WP06 - Debt Service'!AD$25,'H-32A-WP06 - Debt Service'!AC$28/12,0)),"-")</f>
        <v>0</v>
      </c>
    </row>
    <row r="668" spans="2:32">
      <c r="B668" s="351">
        <f t="shared" si="41"/>
        <v>2072</v>
      </c>
      <c r="C668" s="368">
        <f t="shared" si="43"/>
        <v>63159</v>
      </c>
      <c r="D668" s="368"/>
      <c r="E668" s="359">
        <f>IFERROR(IF(-SUM(E$33:E667)+E$16&lt;0.000001,0,IF($C668&gt;='H-32A-WP06 - Debt Service'!C$25,'H-32A-WP06 - Debt Service'!C$28/12,0)),"-")</f>
        <v>0</v>
      </c>
      <c r="F668" s="359">
        <f>IFERROR(IF(-SUM(F$33:F667)+F$16&lt;0.000001,0,IF($C668&gt;='H-32A-WP06 - Debt Service'!D$25,'H-32A-WP06 - Debt Service'!D$28/12,0)),"-")</f>
        <v>0</v>
      </c>
      <c r="G668" s="359">
        <f>IFERROR(IF(-SUM(G$33:G667)+G$16&lt;0.000001,0,IF($C668&gt;='H-32A-WP06 - Debt Service'!E$25,'H-32A-WP06 - Debt Service'!E$28/12,0)),"-")</f>
        <v>0</v>
      </c>
      <c r="H668" s="359">
        <f>IFERROR(IF(-SUM(H$21:H667)+H$16&lt;0.000001,0,IF($C668&gt;='H-32A-WP06 - Debt Service'!F$25,'H-32A-WP06 - Debt Service'!F$28/12,0)),"-")</f>
        <v>0</v>
      </c>
      <c r="I668" s="359">
        <f>IFERROR(IF(-SUM(I$21:I667)+I$16&lt;0.000001,0,IF($C668&gt;='H-32A-WP06 - Debt Service'!G$25,'H-32A-WP06 - Debt Service'!G$28/12,0)),"-")</f>
        <v>0</v>
      </c>
      <c r="J668" s="359">
        <f>IFERROR(IF(-SUM(J$21:J667)+J$16&lt;0.000001,0,IF($C668&gt;='H-32A-WP06 - Debt Service'!H$25,'H-32A-WP06 - Debt Service'!H$28/12,0)),"-")</f>
        <v>0</v>
      </c>
      <c r="K668" s="359">
        <f>IFERROR(IF(-SUM(K$21:K667)+K$16&lt;0.000001,0,IF($C668&gt;='H-32A-WP06 - Debt Service'!I$25,'H-32A-WP06 - Debt Service'!I$28/12,0)),"-")</f>
        <v>0</v>
      </c>
      <c r="L668" s="359">
        <f>IFERROR(IF(-SUM(L$21:L667)+L$16&lt;0.000001,0,IF($C668&gt;='H-32A-WP06 - Debt Service'!J$25,'H-32A-WP06 - Debt Service'!J$28/12,0)),"-")</f>
        <v>0</v>
      </c>
      <c r="M668" s="359">
        <f>IFERROR(IF(-SUM(M$21:M667)+M$16&lt;0.000001,0,IF($C668&gt;='H-32A-WP06 - Debt Service'!K$25,'H-32A-WP06 - Debt Service'!K$28/12,0)),"-")</f>
        <v>0</v>
      </c>
      <c r="N668" s="359">
        <f>IFERROR(IF(-SUM(N$21:N667)+N$16&lt;0.000001,0,IF($C668&gt;='H-32A-WP06 - Debt Service'!L$25,'H-32A-WP06 - Debt Service'!L$28/12,0)),"-")</f>
        <v>0</v>
      </c>
      <c r="O668" s="359">
        <f>IFERROR(IF(-SUM(O$21:O667)+O$16&lt;0.000001,0,IF($C668&gt;='H-32A-WP06 - Debt Service'!M$25,'H-32A-WP06 - Debt Service'!M$28/12,0)),"-")</f>
        <v>0</v>
      </c>
      <c r="P668" s="359">
        <f>IFERROR(IF(-SUM(P$21:P667)+P$16&lt;0.000001,0,IF($C668&gt;='H-32A-WP06 - Debt Service'!N$25,'H-32A-WP06 - Debt Service'!N$28/12,0)),"-")</f>
        <v>0</v>
      </c>
      <c r="Q668" s="449"/>
      <c r="R668" s="351">
        <f t="shared" si="42"/>
        <v>2072</v>
      </c>
      <c r="S668" s="368">
        <f t="shared" si="44"/>
        <v>63159</v>
      </c>
      <c r="T668" s="368"/>
      <c r="U668" s="359">
        <f>IFERROR(IF(-SUM(U$33:U667)+U$16&lt;0.000001,0,IF($C668&gt;='H-32A-WP06 - Debt Service'!R$25,'H-32A-WP06 - Debt Service'!R$28/12,0)),"-")</f>
        <v>0</v>
      </c>
      <c r="V668" s="359">
        <f>IFERROR(IF(-SUM(V$21:V667)+V$16&lt;0.000001,0,IF($C668&gt;='H-32A-WP06 - Debt Service'!S$25,'H-32A-WP06 - Debt Service'!S$28/12,0)),"-")</f>
        <v>0</v>
      </c>
      <c r="W668" s="359">
        <f>IFERROR(IF(-SUM(W$21:W667)+W$16&lt;0.000001,0,IF($C668&gt;='H-32A-WP06 - Debt Service'!T$25,'H-32A-WP06 - Debt Service'!T$28/12,0)),"-")</f>
        <v>0</v>
      </c>
      <c r="X668" s="359">
        <f>IFERROR(IF(-SUM(X$21:X667)+X$16&lt;0.000001,0,IF($C668&gt;='H-32A-WP06 - Debt Service'!U$25,'H-32A-WP06 - Debt Service'!U$28/12,0)),"-")</f>
        <v>0</v>
      </c>
      <c r="Y668" s="359">
        <f>IFERROR(IF(-SUM(Y$21:Y667)+Y$16&lt;0.000001,0,IF($C668&gt;='H-32A-WP06 - Debt Service'!W$25,'H-32A-WP06 - Debt Service'!V$28/12,0)),"-")</f>
        <v>0</v>
      </c>
      <c r="Z668" s="359">
        <f>IFERROR(IF(-SUM(Z$21:Z667)+Z$16&lt;0.000001,0,IF($C668&gt;='H-32A-WP06 - Debt Service'!W$25,'H-32A-WP06 - Debt Service'!W$28/12,0)),"-")</f>
        <v>0</v>
      </c>
      <c r="AA668" s="359">
        <f>IFERROR(IF(-SUM(AA$21:AA667)+AA$16&lt;0.000001,0,IF($C668&gt;='H-32A-WP06 - Debt Service'!Y$25,'H-32A-WP06 - Debt Service'!X$28/12,0)),"-")</f>
        <v>0</v>
      </c>
      <c r="AB668" s="359">
        <f>IFERROR(IF(-SUM(AB$21:AB667)+AB$16&lt;0.000001,0,IF($C668&gt;='H-32A-WP06 - Debt Service'!Y$25,'H-32A-WP06 - Debt Service'!Y$28/12,0)),"-")</f>
        <v>0</v>
      </c>
      <c r="AC668" s="359">
        <f>IFERROR(IF(-SUM(AC$21:AC667)+AC$16&lt;0.000001,0,IF($C668&gt;='H-32A-WP06 - Debt Service'!Z$25,'H-32A-WP06 - Debt Service'!Z$28/12,0)),"-")</f>
        <v>0</v>
      </c>
      <c r="AD668" s="359">
        <f>IFERROR(IF(-SUM(AD$21:AD667)+AD$16&lt;0.000001,0,IF($C668&gt;='H-32A-WP06 - Debt Service'!AB$25,'H-32A-WP06 - Debt Service'!AA$28/12,0)),"-")</f>
        <v>0</v>
      </c>
      <c r="AE668" s="359">
        <f>IFERROR(IF(-SUM(AE$21:AE667)+AE$16&lt;0.000001,0,IF($C668&gt;='H-32A-WP06 - Debt Service'!AC$25,'H-32A-WP06 - Debt Service'!AB$28/12,0)),"-")</f>
        <v>0</v>
      </c>
      <c r="AF668" s="359">
        <f>IFERROR(IF(-SUM(AF$21:AF667)+AF$16&lt;0.000001,0,IF($C668&gt;='H-32A-WP06 - Debt Service'!AD$25,'H-32A-WP06 - Debt Service'!AC$28/12,0)),"-")</f>
        <v>0</v>
      </c>
    </row>
    <row r="669" spans="2:32">
      <c r="B669" s="351">
        <f t="shared" si="41"/>
        <v>2073</v>
      </c>
      <c r="C669" s="368">
        <f t="shared" si="43"/>
        <v>63190</v>
      </c>
      <c r="D669" s="368"/>
      <c r="E669" s="359">
        <f>IFERROR(IF(-SUM(E$33:E668)+E$16&lt;0.000001,0,IF($C669&gt;='H-32A-WP06 - Debt Service'!C$25,'H-32A-WP06 - Debt Service'!C$28/12,0)),"-")</f>
        <v>0</v>
      </c>
      <c r="F669" s="359">
        <f>IFERROR(IF(-SUM(F$33:F668)+F$16&lt;0.000001,0,IF($C669&gt;='H-32A-WP06 - Debt Service'!D$25,'H-32A-WP06 - Debt Service'!D$28/12,0)),"-")</f>
        <v>0</v>
      </c>
      <c r="G669" s="359">
        <f>IFERROR(IF(-SUM(G$33:G668)+G$16&lt;0.000001,0,IF($C669&gt;='H-32A-WP06 - Debt Service'!E$25,'H-32A-WP06 - Debt Service'!E$28/12,0)),"-")</f>
        <v>0</v>
      </c>
      <c r="H669" s="359">
        <f>IFERROR(IF(-SUM(H$21:H668)+H$16&lt;0.000001,0,IF($C669&gt;='H-32A-WP06 - Debt Service'!F$25,'H-32A-WP06 - Debt Service'!F$28/12,0)),"-")</f>
        <v>0</v>
      </c>
      <c r="I669" s="359">
        <f>IFERROR(IF(-SUM(I$21:I668)+I$16&lt;0.000001,0,IF($C669&gt;='H-32A-WP06 - Debt Service'!G$25,'H-32A-WP06 - Debt Service'!G$28/12,0)),"-")</f>
        <v>0</v>
      </c>
      <c r="J669" s="359">
        <f>IFERROR(IF(-SUM(J$21:J668)+J$16&lt;0.000001,0,IF($C669&gt;='H-32A-WP06 - Debt Service'!H$25,'H-32A-WP06 - Debt Service'!H$28/12,0)),"-")</f>
        <v>0</v>
      </c>
      <c r="K669" s="359">
        <f>IFERROR(IF(-SUM(K$21:K668)+K$16&lt;0.000001,0,IF($C669&gt;='H-32A-WP06 - Debt Service'!I$25,'H-32A-WP06 - Debt Service'!I$28/12,0)),"-")</f>
        <v>0</v>
      </c>
      <c r="L669" s="359">
        <f>IFERROR(IF(-SUM(L$21:L668)+L$16&lt;0.000001,0,IF($C669&gt;='H-32A-WP06 - Debt Service'!J$25,'H-32A-WP06 - Debt Service'!J$28/12,0)),"-")</f>
        <v>0</v>
      </c>
      <c r="M669" s="359">
        <f>IFERROR(IF(-SUM(M$21:M668)+M$16&lt;0.000001,0,IF($C669&gt;='H-32A-WP06 - Debt Service'!K$25,'H-32A-WP06 - Debt Service'!K$28/12,0)),"-")</f>
        <v>0</v>
      </c>
      <c r="N669" s="359">
        <f>IFERROR(IF(-SUM(N$21:N668)+N$16&lt;0.000001,0,IF($C669&gt;='H-32A-WP06 - Debt Service'!L$25,'H-32A-WP06 - Debt Service'!L$28/12,0)),"-")</f>
        <v>0</v>
      </c>
      <c r="O669" s="359">
        <f>IFERROR(IF(-SUM(O$21:O668)+O$16&lt;0.000001,0,IF($C669&gt;='H-32A-WP06 - Debt Service'!M$25,'H-32A-WP06 - Debt Service'!M$28/12,0)),"-")</f>
        <v>0</v>
      </c>
      <c r="P669" s="359">
        <f>IFERROR(IF(-SUM(P$21:P668)+P$16&lt;0.000001,0,IF($C669&gt;='H-32A-WP06 - Debt Service'!N$25,'H-32A-WP06 - Debt Service'!N$28/12,0)),"-")</f>
        <v>0</v>
      </c>
      <c r="Q669" s="449"/>
      <c r="R669" s="351">
        <f t="shared" si="42"/>
        <v>2073</v>
      </c>
      <c r="S669" s="368">
        <f t="shared" si="44"/>
        <v>63190</v>
      </c>
      <c r="T669" s="368"/>
      <c r="U669" s="359">
        <f>IFERROR(IF(-SUM(U$33:U668)+U$16&lt;0.000001,0,IF($C669&gt;='H-32A-WP06 - Debt Service'!R$25,'H-32A-WP06 - Debt Service'!R$28/12,0)),"-")</f>
        <v>0</v>
      </c>
      <c r="V669" s="359">
        <f>IFERROR(IF(-SUM(V$21:V668)+V$16&lt;0.000001,0,IF($C669&gt;='H-32A-WP06 - Debt Service'!S$25,'H-32A-WP06 - Debt Service'!S$28/12,0)),"-")</f>
        <v>0</v>
      </c>
      <c r="W669" s="359">
        <f>IFERROR(IF(-SUM(W$21:W668)+W$16&lt;0.000001,0,IF($C669&gt;='H-32A-WP06 - Debt Service'!T$25,'H-32A-WP06 - Debt Service'!T$28/12,0)),"-")</f>
        <v>0</v>
      </c>
      <c r="X669" s="359">
        <f>IFERROR(IF(-SUM(X$21:X668)+X$16&lt;0.000001,0,IF($C669&gt;='H-32A-WP06 - Debt Service'!U$25,'H-32A-WP06 - Debt Service'!U$28/12,0)),"-")</f>
        <v>0</v>
      </c>
      <c r="Y669" s="359">
        <f>IFERROR(IF(-SUM(Y$21:Y668)+Y$16&lt;0.000001,0,IF($C669&gt;='H-32A-WP06 - Debt Service'!W$25,'H-32A-WP06 - Debt Service'!V$28/12,0)),"-")</f>
        <v>0</v>
      </c>
      <c r="Z669" s="359">
        <f>IFERROR(IF(-SUM(Z$21:Z668)+Z$16&lt;0.000001,0,IF($C669&gt;='H-32A-WP06 - Debt Service'!W$25,'H-32A-WP06 - Debt Service'!W$28/12,0)),"-")</f>
        <v>0</v>
      </c>
      <c r="AA669" s="359">
        <f>IFERROR(IF(-SUM(AA$21:AA668)+AA$16&lt;0.000001,0,IF($C669&gt;='H-32A-WP06 - Debt Service'!Y$25,'H-32A-WP06 - Debt Service'!X$28/12,0)),"-")</f>
        <v>0</v>
      </c>
      <c r="AB669" s="359">
        <f>IFERROR(IF(-SUM(AB$21:AB668)+AB$16&lt;0.000001,0,IF($C669&gt;='H-32A-WP06 - Debt Service'!Y$25,'H-32A-WP06 - Debt Service'!Y$28/12,0)),"-")</f>
        <v>0</v>
      </c>
      <c r="AC669" s="359">
        <f>IFERROR(IF(-SUM(AC$21:AC668)+AC$16&lt;0.000001,0,IF($C669&gt;='H-32A-WP06 - Debt Service'!Z$25,'H-32A-WP06 - Debt Service'!Z$28/12,0)),"-")</f>
        <v>0</v>
      </c>
      <c r="AD669" s="359">
        <f>IFERROR(IF(-SUM(AD$21:AD668)+AD$16&lt;0.000001,0,IF($C669&gt;='H-32A-WP06 - Debt Service'!AB$25,'H-32A-WP06 - Debt Service'!AA$28/12,0)),"-")</f>
        <v>0</v>
      </c>
      <c r="AE669" s="359">
        <f>IFERROR(IF(-SUM(AE$21:AE668)+AE$16&lt;0.000001,0,IF($C669&gt;='H-32A-WP06 - Debt Service'!AC$25,'H-32A-WP06 - Debt Service'!AB$28/12,0)),"-")</f>
        <v>0</v>
      </c>
      <c r="AF669" s="359">
        <f>IFERROR(IF(-SUM(AF$21:AF668)+AF$16&lt;0.000001,0,IF($C669&gt;='H-32A-WP06 - Debt Service'!AD$25,'H-32A-WP06 - Debt Service'!AC$28/12,0)),"-")</f>
        <v>0</v>
      </c>
    </row>
    <row r="670" spans="2:32">
      <c r="B670" s="351">
        <f t="shared" si="41"/>
        <v>2073</v>
      </c>
      <c r="C670" s="368">
        <f t="shared" si="43"/>
        <v>63221</v>
      </c>
      <c r="D670" s="368"/>
      <c r="E670" s="359">
        <f>IFERROR(IF(-SUM(E$33:E669)+E$16&lt;0.000001,0,IF($C670&gt;='H-32A-WP06 - Debt Service'!C$25,'H-32A-WP06 - Debt Service'!C$28/12,0)),"-")</f>
        <v>0</v>
      </c>
      <c r="F670" s="359">
        <f>IFERROR(IF(-SUM(F$33:F669)+F$16&lt;0.000001,0,IF($C670&gt;='H-32A-WP06 - Debt Service'!D$25,'H-32A-WP06 - Debt Service'!D$28/12,0)),"-")</f>
        <v>0</v>
      </c>
      <c r="G670" s="359">
        <f>IFERROR(IF(-SUM(G$33:G669)+G$16&lt;0.000001,0,IF($C670&gt;='H-32A-WP06 - Debt Service'!E$25,'H-32A-WP06 - Debt Service'!E$28/12,0)),"-")</f>
        <v>0</v>
      </c>
      <c r="H670" s="359">
        <f>IFERROR(IF(-SUM(H$21:H669)+H$16&lt;0.000001,0,IF($C670&gt;='H-32A-WP06 - Debt Service'!F$25,'H-32A-WP06 - Debt Service'!F$28/12,0)),"-")</f>
        <v>0</v>
      </c>
      <c r="I670" s="359">
        <f>IFERROR(IF(-SUM(I$21:I669)+I$16&lt;0.000001,0,IF($C670&gt;='H-32A-WP06 - Debt Service'!G$25,'H-32A-WP06 - Debt Service'!G$28/12,0)),"-")</f>
        <v>0</v>
      </c>
      <c r="J670" s="359">
        <f>IFERROR(IF(-SUM(J$21:J669)+J$16&lt;0.000001,0,IF($C670&gt;='H-32A-WP06 - Debt Service'!H$25,'H-32A-WP06 - Debt Service'!H$28/12,0)),"-")</f>
        <v>0</v>
      </c>
      <c r="K670" s="359">
        <f>IFERROR(IF(-SUM(K$21:K669)+K$16&lt;0.000001,0,IF($C670&gt;='H-32A-WP06 - Debt Service'!I$25,'H-32A-WP06 - Debt Service'!I$28/12,0)),"-")</f>
        <v>0</v>
      </c>
      <c r="L670" s="359">
        <f>IFERROR(IF(-SUM(L$21:L669)+L$16&lt;0.000001,0,IF($C670&gt;='H-32A-WP06 - Debt Service'!J$25,'H-32A-WP06 - Debt Service'!J$28/12,0)),"-")</f>
        <v>0</v>
      </c>
      <c r="M670" s="359">
        <f>IFERROR(IF(-SUM(M$21:M669)+M$16&lt;0.000001,0,IF($C670&gt;='H-32A-WP06 - Debt Service'!K$25,'H-32A-WP06 - Debt Service'!K$28/12,0)),"-")</f>
        <v>0</v>
      </c>
      <c r="N670" s="359">
        <f>IFERROR(IF(-SUM(N$21:N669)+N$16&lt;0.000001,0,IF($C670&gt;='H-32A-WP06 - Debt Service'!L$25,'H-32A-WP06 - Debt Service'!L$28/12,0)),"-")</f>
        <v>0</v>
      </c>
      <c r="O670" s="359">
        <f>IFERROR(IF(-SUM(O$21:O669)+O$16&lt;0.000001,0,IF($C670&gt;='H-32A-WP06 - Debt Service'!M$25,'H-32A-WP06 - Debt Service'!M$28/12,0)),"-")</f>
        <v>0</v>
      </c>
      <c r="P670" s="359">
        <f>IFERROR(IF(-SUM(P$21:P669)+P$16&lt;0.000001,0,IF($C670&gt;='H-32A-WP06 - Debt Service'!N$25,'H-32A-WP06 - Debt Service'!N$28/12,0)),"-")</f>
        <v>0</v>
      </c>
      <c r="Q670" s="449"/>
      <c r="R670" s="351">
        <f t="shared" si="42"/>
        <v>2073</v>
      </c>
      <c r="S670" s="368">
        <f t="shared" si="44"/>
        <v>63221</v>
      </c>
      <c r="T670" s="368"/>
      <c r="U670" s="359">
        <f>IFERROR(IF(-SUM(U$33:U669)+U$16&lt;0.000001,0,IF($C670&gt;='H-32A-WP06 - Debt Service'!R$25,'H-32A-WP06 - Debt Service'!R$28/12,0)),"-")</f>
        <v>0</v>
      </c>
      <c r="V670" s="359">
        <f>IFERROR(IF(-SUM(V$21:V669)+V$16&lt;0.000001,0,IF($C670&gt;='H-32A-WP06 - Debt Service'!S$25,'H-32A-WP06 - Debt Service'!S$28/12,0)),"-")</f>
        <v>0</v>
      </c>
      <c r="W670" s="359">
        <f>IFERROR(IF(-SUM(W$21:W669)+W$16&lt;0.000001,0,IF($C670&gt;='H-32A-WP06 - Debt Service'!T$25,'H-32A-WP06 - Debt Service'!T$28/12,0)),"-")</f>
        <v>0</v>
      </c>
      <c r="X670" s="359">
        <f>IFERROR(IF(-SUM(X$21:X669)+X$16&lt;0.000001,0,IF($C670&gt;='H-32A-WP06 - Debt Service'!U$25,'H-32A-WP06 - Debt Service'!U$28/12,0)),"-")</f>
        <v>0</v>
      </c>
      <c r="Y670" s="359">
        <f>IFERROR(IF(-SUM(Y$21:Y669)+Y$16&lt;0.000001,0,IF($C670&gt;='H-32A-WP06 - Debt Service'!W$25,'H-32A-WP06 - Debt Service'!V$28/12,0)),"-")</f>
        <v>0</v>
      </c>
      <c r="Z670" s="359">
        <f>IFERROR(IF(-SUM(Z$21:Z669)+Z$16&lt;0.000001,0,IF($C670&gt;='H-32A-WP06 - Debt Service'!W$25,'H-32A-WP06 - Debt Service'!W$28/12,0)),"-")</f>
        <v>0</v>
      </c>
      <c r="AA670" s="359">
        <f>IFERROR(IF(-SUM(AA$21:AA669)+AA$16&lt;0.000001,0,IF($C670&gt;='H-32A-WP06 - Debt Service'!Y$25,'H-32A-WP06 - Debt Service'!X$28/12,0)),"-")</f>
        <v>0</v>
      </c>
      <c r="AB670" s="359">
        <f>IFERROR(IF(-SUM(AB$21:AB669)+AB$16&lt;0.000001,0,IF($C670&gt;='H-32A-WP06 - Debt Service'!Y$25,'H-32A-WP06 - Debt Service'!Y$28/12,0)),"-")</f>
        <v>0</v>
      </c>
      <c r="AC670" s="359">
        <f>IFERROR(IF(-SUM(AC$21:AC669)+AC$16&lt;0.000001,0,IF($C670&gt;='H-32A-WP06 - Debt Service'!Z$25,'H-32A-WP06 - Debt Service'!Z$28/12,0)),"-")</f>
        <v>0</v>
      </c>
      <c r="AD670" s="359">
        <f>IFERROR(IF(-SUM(AD$21:AD669)+AD$16&lt;0.000001,0,IF($C670&gt;='H-32A-WP06 - Debt Service'!AB$25,'H-32A-WP06 - Debt Service'!AA$28/12,0)),"-")</f>
        <v>0</v>
      </c>
      <c r="AE670" s="359">
        <f>IFERROR(IF(-SUM(AE$21:AE669)+AE$16&lt;0.000001,0,IF($C670&gt;='H-32A-WP06 - Debt Service'!AC$25,'H-32A-WP06 - Debt Service'!AB$28/12,0)),"-")</f>
        <v>0</v>
      </c>
      <c r="AF670" s="359">
        <f>IFERROR(IF(-SUM(AF$21:AF669)+AF$16&lt;0.000001,0,IF($C670&gt;='H-32A-WP06 - Debt Service'!AD$25,'H-32A-WP06 - Debt Service'!AC$28/12,0)),"-")</f>
        <v>0</v>
      </c>
    </row>
    <row r="671" spans="2:32">
      <c r="B671" s="351">
        <f t="shared" si="41"/>
        <v>2073</v>
      </c>
      <c r="C671" s="368">
        <f t="shared" si="43"/>
        <v>63249</v>
      </c>
      <c r="D671" s="368"/>
      <c r="E671" s="359">
        <f>IFERROR(IF(-SUM(E$33:E670)+E$16&lt;0.000001,0,IF($C671&gt;='H-32A-WP06 - Debt Service'!C$25,'H-32A-WP06 - Debt Service'!C$28/12,0)),"-")</f>
        <v>0</v>
      </c>
      <c r="F671" s="359">
        <f>IFERROR(IF(-SUM(F$33:F670)+F$16&lt;0.000001,0,IF($C671&gt;='H-32A-WP06 - Debt Service'!D$25,'H-32A-WP06 - Debt Service'!D$28/12,0)),"-")</f>
        <v>0</v>
      </c>
      <c r="G671" s="359">
        <f>IFERROR(IF(-SUM(G$33:G670)+G$16&lt;0.000001,0,IF($C671&gt;='H-32A-WP06 - Debt Service'!E$25,'H-32A-WP06 - Debt Service'!E$28/12,0)),"-")</f>
        <v>0</v>
      </c>
      <c r="H671" s="359">
        <f>IFERROR(IF(-SUM(H$21:H670)+H$16&lt;0.000001,0,IF($C671&gt;='H-32A-WP06 - Debt Service'!F$25,'H-32A-WP06 - Debt Service'!F$28/12,0)),"-")</f>
        <v>0</v>
      </c>
      <c r="I671" s="359">
        <f>IFERROR(IF(-SUM(I$21:I670)+I$16&lt;0.000001,0,IF($C671&gt;='H-32A-WP06 - Debt Service'!G$25,'H-32A-WP06 - Debt Service'!G$28/12,0)),"-")</f>
        <v>0</v>
      </c>
      <c r="J671" s="359">
        <f>IFERROR(IF(-SUM(J$21:J670)+J$16&lt;0.000001,0,IF($C671&gt;='H-32A-WP06 - Debt Service'!H$25,'H-32A-WP06 - Debt Service'!H$28/12,0)),"-")</f>
        <v>0</v>
      </c>
      <c r="K671" s="359">
        <f>IFERROR(IF(-SUM(K$21:K670)+K$16&lt;0.000001,0,IF($C671&gt;='H-32A-WP06 - Debt Service'!I$25,'H-32A-WP06 - Debt Service'!I$28/12,0)),"-")</f>
        <v>0</v>
      </c>
      <c r="L671" s="359">
        <f>IFERROR(IF(-SUM(L$21:L670)+L$16&lt;0.000001,0,IF($C671&gt;='H-32A-WP06 - Debt Service'!J$25,'H-32A-WP06 - Debt Service'!J$28/12,0)),"-")</f>
        <v>0</v>
      </c>
      <c r="M671" s="359">
        <f>IFERROR(IF(-SUM(M$21:M670)+M$16&lt;0.000001,0,IF($C671&gt;='H-32A-WP06 - Debt Service'!K$25,'H-32A-WP06 - Debt Service'!K$28/12,0)),"-")</f>
        <v>0</v>
      </c>
      <c r="N671" s="359">
        <f>IFERROR(IF(-SUM(N$21:N670)+N$16&lt;0.000001,0,IF($C671&gt;='H-32A-WP06 - Debt Service'!L$25,'H-32A-WP06 - Debt Service'!L$28/12,0)),"-")</f>
        <v>0</v>
      </c>
      <c r="O671" s="359">
        <f>IFERROR(IF(-SUM(O$21:O670)+O$16&lt;0.000001,0,IF($C671&gt;='H-32A-WP06 - Debt Service'!M$25,'H-32A-WP06 - Debt Service'!M$28/12,0)),"-")</f>
        <v>0</v>
      </c>
      <c r="P671" s="359">
        <f>IFERROR(IF(-SUM(P$21:P670)+P$16&lt;0.000001,0,IF($C671&gt;='H-32A-WP06 - Debt Service'!N$25,'H-32A-WP06 - Debt Service'!N$28/12,0)),"-")</f>
        <v>0</v>
      </c>
      <c r="Q671" s="449"/>
      <c r="R671" s="351">
        <f t="shared" si="42"/>
        <v>2073</v>
      </c>
      <c r="S671" s="368">
        <f t="shared" si="44"/>
        <v>63249</v>
      </c>
      <c r="T671" s="368"/>
      <c r="U671" s="359">
        <f>IFERROR(IF(-SUM(U$33:U670)+U$16&lt;0.000001,0,IF($C671&gt;='H-32A-WP06 - Debt Service'!R$25,'H-32A-WP06 - Debt Service'!R$28/12,0)),"-")</f>
        <v>0</v>
      </c>
      <c r="V671" s="359">
        <f>IFERROR(IF(-SUM(V$21:V670)+V$16&lt;0.000001,0,IF($C671&gt;='H-32A-WP06 - Debt Service'!S$25,'H-32A-WP06 - Debt Service'!S$28/12,0)),"-")</f>
        <v>0</v>
      </c>
      <c r="W671" s="359">
        <f>IFERROR(IF(-SUM(W$21:W670)+W$16&lt;0.000001,0,IF($C671&gt;='H-32A-WP06 - Debt Service'!T$25,'H-32A-WP06 - Debt Service'!T$28/12,0)),"-")</f>
        <v>0</v>
      </c>
      <c r="X671" s="359">
        <f>IFERROR(IF(-SUM(X$21:X670)+X$16&lt;0.000001,0,IF($C671&gt;='H-32A-WP06 - Debt Service'!U$25,'H-32A-WP06 - Debt Service'!U$28/12,0)),"-")</f>
        <v>0</v>
      </c>
      <c r="Y671" s="359">
        <f>IFERROR(IF(-SUM(Y$21:Y670)+Y$16&lt;0.000001,0,IF($C671&gt;='H-32A-WP06 - Debt Service'!W$25,'H-32A-WP06 - Debt Service'!V$28/12,0)),"-")</f>
        <v>0</v>
      </c>
      <c r="Z671" s="359">
        <f>IFERROR(IF(-SUM(Z$21:Z670)+Z$16&lt;0.000001,0,IF($C671&gt;='H-32A-WP06 - Debt Service'!W$25,'H-32A-WP06 - Debt Service'!W$28/12,0)),"-")</f>
        <v>0</v>
      </c>
      <c r="AA671" s="359">
        <f>IFERROR(IF(-SUM(AA$21:AA670)+AA$16&lt;0.000001,0,IF($C671&gt;='H-32A-WP06 - Debt Service'!Y$25,'H-32A-WP06 - Debt Service'!X$28/12,0)),"-")</f>
        <v>0</v>
      </c>
      <c r="AB671" s="359">
        <f>IFERROR(IF(-SUM(AB$21:AB670)+AB$16&lt;0.000001,0,IF($C671&gt;='H-32A-WP06 - Debt Service'!Y$25,'H-32A-WP06 - Debt Service'!Y$28/12,0)),"-")</f>
        <v>0</v>
      </c>
      <c r="AC671" s="359">
        <f>IFERROR(IF(-SUM(AC$21:AC670)+AC$16&lt;0.000001,0,IF($C671&gt;='H-32A-WP06 - Debt Service'!Z$25,'H-32A-WP06 - Debt Service'!Z$28/12,0)),"-")</f>
        <v>0</v>
      </c>
      <c r="AD671" s="359">
        <f>IFERROR(IF(-SUM(AD$21:AD670)+AD$16&lt;0.000001,0,IF($C671&gt;='H-32A-WP06 - Debt Service'!AB$25,'H-32A-WP06 - Debt Service'!AA$28/12,0)),"-")</f>
        <v>0</v>
      </c>
      <c r="AE671" s="359">
        <f>IFERROR(IF(-SUM(AE$21:AE670)+AE$16&lt;0.000001,0,IF($C671&gt;='H-32A-WP06 - Debt Service'!AC$25,'H-32A-WP06 - Debt Service'!AB$28/12,0)),"-")</f>
        <v>0</v>
      </c>
      <c r="AF671" s="359">
        <f>IFERROR(IF(-SUM(AF$21:AF670)+AF$16&lt;0.000001,0,IF($C671&gt;='H-32A-WP06 - Debt Service'!AD$25,'H-32A-WP06 - Debt Service'!AC$28/12,0)),"-")</f>
        <v>0</v>
      </c>
    </row>
    <row r="672" spans="2:32">
      <c r="B672" s="351">
        <f t="shared" si="41"/>
        <v>2073</v>
      </c>
      <c r="C672" s="368">
        <f t="shared" si="43"/>
        <v>63280</v>
      </c>
      <c r="D672" s="368"/>
      <c r="E672" s="359">
        <f>IFERROR(IF(-SUM(E$33:E671)+E$16&lt;0.000001,0,IF($C672&gt;='H-32A-WP06 - Debt Service'!C$25,'H-32A-WP06 - Debt Service'!C$28/12,0)),"-")</f>
        <v>0</v>
      </c>
      <c r="F672" s="359">
        <f>IFERROR(IF(-SUM(F$33:F671)+F$16&lt;0.000001,0,IF($C672&gt;='H-32A-WP06 - Debt Service'!D$25,'H-32A-WP06 - Debt Service'!D$28/12,0)),"-")</f>
        <v>0</v>
      </c>
      <c r="G672" s="359">
        <f>IFERROR(IF(-SUM(G$33:G671)+G$16&lt;0.000001,0,IF($C672&gt;='H-32A-WP06 - Debt Service'!E$25,'H-32A-WP06 - Debt Service'!E$28/12,0)),"-")</f>
        <v>0</v>
      </c>
      <c r="H672" s="359">
        <f>IFERROR(IF(-SUM(H$21:H671)+H$16&lt;0.000001,0,IF($C672&gt;='H-32A-WP06 - Debt Service'!F$25,'H-32A-WP06 - Debt Service'!F$28/12,0)),"-")</f>
        <v>0</v>
      </c>
      <c r="I672" s="359">
        <f>IFERROR(IF(-SUM(I$21:I671)+I$16&lt;0.000001,0,IF($C672&gt;='H-32A-WP06 - Debt Service'!G$25,'H-32A-WP06 - Debt Service'!G$28/12,0)),"-")</f>
        <v>0</v>
      </c>
      <c r="J672" s="359">
        <f>IFERROR(IF(-SUM(J$21:J671)+J$16&lt;0.000001,0,IF($C672&gt;='H-32A-WP06 - Debt Service'!H$25,'H-32A-WP06 - Debt Service'!H$28/12,0)),"-")</f>
        <v>0</v>
      </c>
      <c r="K672" s="359">
        <f>IFERROR(IF(-SUM(K$21:K671)+K$16&lt;0.000001,0,IF($C672&gt;='H-32A-WP06 - Debt Service'!I$25,'H-32A-WP06 - Debt Service'!I$28/12,0)),"-")</f>
        <v>0</v>
      </c>
      <c r="L672" s="359">
        <f>IFERROR(IF(-SUM(L$21:L671)+L$16&lt;0.000001,0,IF($C672&gt;='H-32A-WP06 - Debt Service'!J$25,'H-32A-WP06 - Debt Service'!J$28/12,0)),"-")</f>
        <v>0</v>
      </c>
      <c r="M672" s="359">
        <f>IFERROR(IF(-SUM(M$21:M671)+M$16&lt;0.000001,0,IF($C672&gt;='H-32A-WP06 - Debt Service'!K$25,'H-32A-WP06 - Debt Service'!K$28/12,0)),"-")</f>
        <v>0</v>
      </c>
      <c r="N672" s="359">
        <f>IFERROR(IF(-SUM(N$21:N671)+N$16&lt;0.000001,0,IF($C672&gt;='H-32A-WP06 - Debt Service'!L$25,'H-32A-WP06 - Debt Service'!L$28/12,0)),"-")</f>
        <v>0</v>
      </c>
      <c r="O672" s="359">
        <f>IFERROR(IF(-SUM(O$21:O671)+O$16&lt;0.000001,0,IF($C672&gt;='H-32A-WP06 - Debt Service'!M$25,'H-32A-WP06 - Debt Service'!M$28/12,0)),"-")</f>
        <v>0</v>
      </c>
      <c r="P672" s="359">
        <f>IFERROR(IF(-SUM(P$21:P671)+P$16&lt;0.000001,0,IF($C672&gt;='H-32A-WP06 - Debt Service'!N$25,'H-32A-WP06 - Debt Service'!N$28/12,0)),"-")</f>
        <v>0</v>
      </c>
      <c r="Q672" s="449"/>
      <c r="R672" s="351">
        <f t="shared" si="42"/>
        <v>2073</v>
      </c>
      <c r="S672" s="368">
        <f t="shared" si="44"/>
        <v>63280</v>
      </c>
      <c r="T672" s="368"/>
      <c r="U672" s="359">
        <f>IFERROR(IF(-SUM(U$33:U671)+U$16&lt;0.000001,0,IF($C672&gt;='H-32A-WP06 - Debt Service'!R$25,'H-32A-WP06 - Debt Service'!R$28/12,0)),"-")</f>
        <v>0</v>
      </c>
      <c r="V672" s="359">
        <f>IFERROR(IF(-SUM(V$21:V671)+V$16&lt;0.000001,0,IF($C672&gt;='H-32A-WP06 - Debt Service'!S$25,'H-32A-WP06 - Debt Service'!S$28/12,0)),"-")</f>
        <v>0</v>
      </c>
      <c r="W672" s="359">
        <f>IFERROR(IF(-SUM(W$21:W671)+W$16&lt;0.000001,0,IF($C672&gt;='H-32A-WP06 - Debt Service'!T$25,'H-32A-WP06 - Debt Service'!T$28/12,0)),"-")</f>
        <v>0</v>
      </c>
      <c r="X672" s="359">
        <f>IFERROR(IF(-SUM(X$21:X671)+X$16&lt;0.000001,0,IF($C672&gt;='H-32A-WP06 - Debt Service'!U$25,'H-32A-WP06 - Debt Service'!U$28/12,0)),"-")</f>
        <v>0</v>
      </c>
      <c r="Y672" s="359">
        <f>IFERROR(IF(-SUM(Y$21:Y671)+Y$16&lt;0.000001,0,IF($C672&gt;='H-32A-WP06 - Debt Service'!W$25,'H-32A-WP06 - Debt Service'!V$28/12,0)),"-")</f>
        <v>0</v>
      </c>
      <c r="Z672" s="359">
        <f>IFERROR(IF(-SUM(Z$21:Z671)+Z$16&lt;0.000001,0,IF($C672&gt;='H-32A-WP06 - Debt Service'!W$25,'H-32A-WP06 - Debt Service'!W$28/12,0)),"-")</f>
        <v>0</v>
      </c>
      <c r="AA672" s="359">
        <f>IFERROR(IF(-SUM(AA$21:AA671)+AA$16&lt;0.000001,0,IF($C672&gt;='H-32A-WP06 - Debt Service'!Y$25,'H-32A-WP06 - Debt Service'!X$28/12,0)),"-")</f>
        <v>0</v>
      </c>
      <c r="AB672" s="359">
        <f>IFERROR(IF(-SUM(AB$21:AB671)+AB$16&lt;0.000001,0,IF($C672&gt;='H-32A-WP06 - Debt Service'!Y$25,'H-32A-WP06 - Debt Service'!Y$28/12,0)),"-")</f>
        <v>0</v>
      </c>
      <c r="AC672" s="359">
        <f>IFERROR(IF(-SUM(AC$21:AC671)+AC$16&lt;0.000001,0,IF($C672&gt;='H-32A-WP06 - Debt Service'!Z$25,'H-32A-WP06 - Debt Service'!Z$28/12,0)),"-")</f>
        <v>0</v>
      </c>
      <c r="AD672" s="359">
        <f>IFERROR(IF(-SUM(AD$21:AD671)+AD$16&lt;0.000001,0,IF($C672&gt;='H-32A-WP06 - Debt Service'!AB$25,'H-32A-WP06 - Debt Service'!AA$28/12,0)),"-")</f>
        <v>0</v>
      </c>
      <c r="AE672" s="359">
        <f>IFERROR(IF(-SUM(AE$21:AE671)+AE$16&lt;0.000001,0,IF($C672&gt;='H-32A-WP06 - Debt Service'!AC$25,'H-32A-WP06 - Debt Service'!AB$28/12,0)),"-")</f>
        <v>0</v>
      </c>
      <c r="AF672" s="359">
        <f>IFERROR(IF(-SUM(AF$21:AF671)+AF$16&lt;0.000001,0,IF($C672&gt;='H-32A-WP06 - Debt Service'!AD$25,'H-32A-WP06 - Debt Service'!AC$28/12,0)),"-")</f>
        <v>0</v>
      </c>
    </row>
    <row r="673" spans="2:32">
      <c r="B673" s="351">
        <f t="shared" si="41"/>
        <v>2073</v>
      </c>
      <c r="C673" s="368">
        <f t="shared" si="43"/>
        <v>63310</v>
      </c>
      <c r="D673" s="368"/>
      <c r="E673" s="359">
        <f>IFERROR(IF(-SUM(E$33:E672)+E$16&lt;0.000001,0,IF($C673&gt;='H-32A-WP06 - Debt Service'!C$25,'H-32A-WP06 - Debt Service'!C$28/12,0)),"-")</f>
        <v>0</v>
      </c>
      <c r="F673" s="359">
        <f>IFERROR(IF(-SUM(F$33:F672)+F$16&lt;0.000001,0,IF($C673&gt;='H-32A-WP06 - Debt Service'!D$25,'H-32A-WP06 - Debt Service'!D$28/12,0)),"-")</f>
        <v>0</v>
      </c>
      <c r="G673" s="359">
        <f>IFERROR(IF(-SUM(G$33:G672)+G$16&lt;0.000001,0,IF($C673&gt;='H-32A-WP06 - Debt Service'!E$25,'H-32A-WP06 - Debt Service'!E$28/12,0)),"-")</f>
        <v>0</v>
      </c>
      <c r="H673" s="359">
        <f>IFERROR(IF(-SUM(H$21:H672)+H$16&lt;0.000001,0,IF($C673&gt;='H-32A-WP06 - Debt Service'!F$25,'H-32A-WP06 - Debt Service'!F$28/12,0)),"-")</f>
        <v>0</v>
      </c>
      <c r="I673" s="359">
        <f>IFERROR(IF(-SUM(I$21:I672)+I$16&lt;0.000001,0,IF($C673&gt;='H-32A-WP06 - Debt Service'!G$25,'H-32A-WP06 - Debt Service'!G$28/12,0)),"-")</f>
        <v>0</v>
      </c>
      <c r="J673" s="359">
        <f>IFERROR(IF(-SUM(J$21:J672)+J$16&lt;0.000001,0,IF($C673&gt;='H-32A-WP06 - Debt Service'!H$25,'H-32A-WP06 - Debt Service'!H$28/12,0)),"-")</f>
        <v>0</v>
      </c>
      <c r="K673" s="359">
        <f>IFERROR(IF(-SUM(K$21:K672)+K$16&lt;0.000001,0,IF($C673&gt;='H-32A-WP06 - Debt Service'!I$25,'H-32A-WP06 - Debt Service'!I$28/12,0)),"-")</f>
        <v>0</v>
      </c>
      <c r="L673" s="359">
        <f>IFERROR(IF(-SUM(L$21:L672)+L$16&lt;0.000001,0,IF($C673&gt;='H-32A-WP06 - Debt Service'!J$25,'H-32A-WP06 - Debt Service'!J$28/12,0)),"-")</f>
        <v>0</v>
      </c>
      <c r="M673" s="359">
        <f>IFERROR(IF(-SUM(M$21:M672)+M$16&lt;0.000001,0,IF($C673&gt;='H-32A-WP06 - Debt Service'!K$25,'H-32A-WP06 - Debt Service'!K$28/12,0)),"-")</f>
        <v>0</v>
      </c>
      <c r="N673" s="359">
        <f>IFERROR(IF(-SUM(N$21:N672)+N$16&lt;0.000001,0,IF($C673&gt;='H-32A-WP06 - Debt Service'!L$25,'H-32A-WP06 - Debt Service'!L$28/12,0)),"-")</f>
        <v>0</v>
      </c>
      <c r="O673" s="359">
        <f>IFERROR(IF(-SUM(O$21:O672)+O$16&lt;0.000001,0,IF($C673&gt;='H-32A-WP06 - Debt Service'!M$25,'H-32A-WP06 - Debt Service'!M$28/12,0)),"-")</f>
        <v>0</v>
      </c>
      <c r="P673" s="359">
        <f>IFERROR(IF(-SUM(P$21:P672)+P$16&lt;0.000001,0,IF($C673&gt;='H-32A-WP06 - Debt Service'!N$25,'H-32A-WP06 - Debt Service'!N$28/12,0)),"-")</f>
        <v>0</v>
      </c>
      <c r="Q673" s="449"/>
      <c r="R673" s="351">
        <f t="shared" si="42"/>
        <v>2073</v>
      </c>
      <c r="S673" s="368">
        <f t="shared" si="44"/>
        <v>63310</v>
      </c>
      <c r="T673" s="368"/>
      <c r="U673" s="359">
        <f>IFERROR(IF(-SUM(U$33:U672)+U$16&lt;0.000001,0,IF($C673&gt;='H-32A-WP06 - Debt Service'!R$25,'H-32A-WP06 - Debt Service'!R$28/12,0)),"-")</f>
        <v>0</v>
      </c>
      <c r="V673" s="359">
        <f>IFERROR(IF(-SUM(V$21:V672)+V$16&lt;0.000001,0,IF($C673&gt;='H-32A-WP06 - Debt Service'!S$25,'H-32A-WP06 - Debt Service'!S$28/12,0)),"-")</f>
        <v>0</v>
      </c>
      <c r="W673" s="359">
        <f>IFERROR(IF(-SUM(W$21:W672)+W$16&lt;0.000001,0,IF($C673&gt;='H-32A-WP06 - Debt Service'!T$25,'H-32A-WP06 - Debt Service'!T$28/12,0)),"-")</f>
        <v>0</v>
      </c>
      <c r="X673" s="359">
        <f>IFERROR(IF(-SUM(X$21:X672)+X$16&lt;0.000001,0,IF($C673&gt;='H-32A-WP06 - Debt Service'!U$25,'H-32A-WP06 - Debt Service'!U$28/12,0)),"-")</f>
        <v>0</v>
      </c>
      <c r="Y673" s="359">
        <f>IFERROR(IF(-SUM(Y$21:Y672)+Y$16&lt;0.000001,0,IF($C673&gt;='H-32A-WP06 - Debt Service'!W$25,'H-32A-WP06 - Debt Service'!V$28/12,0)),"-")</f>
        <v>0</v>
      </c>
      <c r="Z673" s="359">
        <f>IFERROR(IF(-SUM(Z$21:Z672)+Z$16&lt;0.000001,0,IF($C673&gt;='H-32A-WP06 - Debt Service'!W$25,'H-32A-WP06 - Debt Service'!W$28/12,0)),"-")</f>
        <v>0</v>
      </c>
      <c r="AA673" s="359">
        <f>IFERROR(IF(-SUM(AA$21:AA672)+AA$16&lt;0.000001,0,IF($C673&gt;='H-32A-WP06 - Debt Service'!Y$25,'H-32A-WP06 - Debt Service'!X$28/12,0)),"-")</f>
        <v>0</v>
      </c>
      <c r="AB673" s="359">
        <f>IFERROR(IF(-SUM(AB$21:AB672)+AB$16&lt;0.000001,0,IF($C673&gt;='H-32A-WP06 - Debt Service'!Y$25,'H-32A-WP06 - Debt Service'!Y$28/12,0)),"-")</f>
        <v>0</v>
      </c>
      <c r="AC673" s="359">
        <f>IFERROR(IF(-SUM(AC$21:AC672)+AC$16&lt;0.000001,0,IF($C673&gt;='H-32A-WP06 - Debt Service'!Z$25,'H-32A-WP06 - Debt Service'!Z$28/12,0)),"-")</f>
        <v>0</v>
      </c>
      <c r="AD673" s="359">
        <f>IFERROR(IF(-SUM(AD$21:AD672)+AD$16&lt;0.000001,0,IF($C673&gt;='H-32A-WP06 - Debt Service'!AB$25,'H-32A-WP06 - Debt Service'!AA$28/12,0)),"-")</f>
        <v>0</v>
      </c>
      <c r="AE673" s="359">
        <f>IFERROR(IF(-SUM(AE$21:AE672)+AE$16&lt;0.000001,0,IF($C673&gt;='H-32A-WP06 - Debt Service'!AC$25,'H-32A-WP06 - Debt Service'!AB$28/12,0)),"-")</f>
        <v>0</v>
      </c>
      <c r="AF673" s="359">
        <f>IFERROR(IF(-SUM(AF$21:AF672)+AF$16&lt;0.000001,0,IF($C673&gt;='H-32A-WP06 - Debt Service'!AD$25,'H-32A-WP06 - Debt Service'!AC$28/12,0)),"-")</f>
        <v>0</v>
      </c>
    </row>
    <row r="674" spans="2:32">
      <c r="B674" s="351">
        <f t="shared" si="41"/>
        <v>2073</v>
      </c>
      <c r="C674" s="368">
        <f t="shared" si="43"/>
        <v>63341</v>
      </c>
      <c r="D674" s="368"/>
      <c r="E674" s="359">
        <f>IFERROR(IF(-SUM(E$33:E673)+E$16&lt;0.000001,0,IF($C674&gt;='H-32A-WP06 - Debt Service'!C$25,'H-32A-WP06 - Debt Service'!C$28/12,0)),"-")</f>
        <v>0</v>
      </c>
      <c r="F674" s="359">
        <f>IFERROR(IF(-SUM(F$33:F673)+F$16&lt;0.000001,0,IF($C674&gt;='H-32A-WP06 - Debt Service'!D$25,'H-32A-WP06 - Debt Service'!D$28/12,0)),"-")</f>
        <v>0</v>
      </c>
      <c r="G674" s="359">
        <f>IFERROR(IF(-SUM(G$33:G673)+G$16&lt;0.000001,0,IF($C674&gt;='H-32A-WP06 - Debt Service'!E$25,'H-32A-WP06 - Debt Service'!E$28/12,0)),"-")</f>
        <v>0</v>
      </c>
      <c r="H674" s="359">
        <f>IFERROR(IF(-SUM(H$21:H673)+H$16&lt;0.000001,0,IF($C674&gt;='H-32A-WP06 - Debt Service'!F$25,'H-32A-WP06 - Debt Service'!F$28/12,0)),"-")</f>
        <v>0</v>
      </c>
      <c r="I674" s="359">
        <f>IFERROR(IF(-SUM(I$21:I673)+I$16&lt;0.000001,0,IF($C674&gt;='H-32A-WP06 - Debt Service'!G$25,'H-32A-WP06 - Debt Service'!G$28/12,0)),"-")</f>
        <v>0</v>
      </c>
      <c r="J674" s="359">
        <f>IFERROR(IF(-SUM(J$21:J673)+J$16&lt;0.000001,0,IF($C674&gt;='H-32A-WP06 - Debt Service'!H$25,'H-32A-WP06 - Debt Service'!H$28/12,0)),"-")</f>
        <v>0</v>
      </c>
      <c r="K674" s="359">
        <f>IFERROR(IF(-SUM(K$21:K673)+K$16&lt;0.000001,0,IF($C674&gt;='H-32A-WP06 - Debt Service'!I$25,'H-32A-WP06 - Debt Service'!I$28/12,0)),"-")</f>
        <v>0</v>
      </c>
      <c r="L674" s="359">
        <f>IFERROR(IF(-SUM(L$21:L673)+L$16&lt;0.000001,0,IF($C674&gt;='H-32A-WP06 - Debt Service'!J$25,'H-32A-WP06 - Debt Service'!J$28/12,0)),"-")</f>
        <v>0</v>
      </c>
      <c r="M674" s="359">
        <f>IFERROR(IF(-SUM(M$21:M673)+M$16&lt;0.000001,0,IF($C674&gt;='H-32A-WP06 - Debt Service'!K$25,'H-32A-WP06 - Debt Service'!K$28/12,0)),"-")</f>
        <v>0</v>
      </c>
      <c r="N674" s="359">
        <f>IFERROR(IF(-SUM(N$21:N673)+N$16&lt;0.000001,0,IF($C674&gt;='H-32A-WP06 - Debt Service'!L$25,'H-32A-WP06 - Debt Service'!L$28/12,0)),"-")</f>
        <v>0</v>
      </c>
      <c r="O674" s="359">
        <f>IFERROR(IF(-SUM(O$21:O673)+O$16&lt;0.000001,0,IF($C674&gt;='H-32A-WP06 - Debt Service'!M$25,'H-32A-WP06 - Debt Service'!M$28/12,0)),"-")</f>
        <v>0</v>
      </c>
      <c r="P674" s="359">
        <f>IFERROR(IF(-SUM(P$21:P673)+P$16&lt;0.000001,0,IF($C674&gt;='H-32A-WP06 - Debt Service'!N$25,'H-32A-WP06 - Debt Service'!N$28/12,0)),"-")</f>
        <v>0</v>
      </c>
      <c r="Q674" s="449"/>
      <c r="R674" s="351">
        <f t="shared" si="42"/>
        <v>2073</v>
      </c>
      <c r="S674" s="368">
        <f t="shared" si="44"/>
        <v>63341</v>
      </c>
      <c r="T674" s="368"/>
      <c r="U674" s="359">
        <f>IFERROR(IF(-SUM(U$33:U673)+U$16&lt;0.000001,0,IF($C674&gt;='H-32A-WP06 - Debt Service'!R$25,'H-32A-WP06 - Debt Service'!R$28/12,0)),"-")</f>
        <v>0</v>
      </c>
      <c r="V674" s="359">
        <f>IFERROR(IF(-SUM(V$21:V673)+V$16&lt;0.000001,0,IF($C674&gt;='H-32A-WP06 - Debt Service'!S$25,'H-32A-WP06 - Debt Service'!S$28/12,0)),"-")</f>
        <v>0</v>
      </c>
      <c r="W674" s="359">
        <f>IFERROR(IF(-SUM(W$21:W673)+W$16&lt;0.000001,0,IF($C674&gt;='H-32A-WP06 - Debt Service'!T$25,'H-32A-WP06 - Debt Service'!T$28/12,0)),"-")</f>
        <v>0</v>
      </c>
      <c r="X674" s="359">
        <f>IFERROR(IF(-SUM(X$21:X673)+X$16&lt;0.000001,0,IF($C674&gt;='H-32A-WP06 - Debt Service'!U$25,'H-32A-WP06 - Debt Service'!U$28/12,0)),"-")</f>
        <v>0</v>
      </c>
      <c r="Y674" s="359">
        <f>IFERROR(IF(-SUM(Y$21:Y673)+Y$16&lt;0.000001,0,IF($C674&gt;='H-32A-WP06 - Debt Service'!W$25,'H-32A-WP06 - Debt Service'!V$28/12,0)),"-")</f>
        <v>0</v>
      </c>
      <c r="Z674" s="359">
        <f>IFERROR(IF(-SUM(Z$21:Z673)+Z$16&lt;0.000001,0,IF($C674&gt;='H-32A-WP06 - Debt Service'!W$25,'H-32A-WP06 - Debt Service'!W$28/12,0)),"-")</f>
        <v>0</v>
      </c>
      <c r="AA674" s="359">
        <f>IFERROR(IF(-SUM(AA$21:AA673)+AA$16&lt;0.000001,0,IF($C674&gt;='H-32A-WP06 - Debt Service'!Y$25,'H-32A-WP06 - Debt Service'!X$28/12,0)),"-")</f>
        <v>0</v>
      </c>
      <c r="AB674" s="359">
        <f>IFERROR(IF(-SUM(AB$21:AB673)+AB$16&lt;0.000001,0,IF($C674&gt;='H-32A-WP06 - Debt Service'!Y$25,'H-32A-WP06 - Debt Service'!Y$28/12,0)),"-")</f>
        <v>0</v>
      </c>
      <c r="AC674" s="359">
        <f>IFERROR(IF(-SUM(AC$21:AC673)+AC$16&lt;0.000001,0,IF($C674&gt;='H-32A-WP06 - Debt Service'!Z$25,'H-32A-WP06 - Debt Service'!Z$28/12,0)),"-")</f>
        <v>0</v>
      </c>
      <c r="AD674" s="359">
        <f>IFERROR(IF(-SUM(AD$21:AD673)+AD$16&lt;0.000001,0,IF($C674&gt;='H-32A-WP06 - Debt Service'!AB$25,'H-32A-WP06 - Debt Service'!AA$28/12,0)),"-")</f>
        <v>0</v>
      </c>
      <c r="AE674" s="359">
        <f>IFERROR(IF(-SUM(AE$21:AE673)+AE$16&lt;0.000001,0,IF($C674&gt;='H-32A-WP06 - Debt Service'!AC$25,'H-32A-WP06 - Debt Service'!AB$28/12,0)),"-")</f>
        <v>0</v>
      </c>
      <c r="AF674" s="359">
        <f>IFERROR(IF(-SUM(AF$21:AF673)+AF$16&lt;0.000001,0,IF($C674&gt;='H-32A-WP06 - Debt Service'!AD$25,'H-32A-WP06 - Debt Service'!AC$28/12,0)),"-")</f>
        <v>0</v>
      </c>
    </row>
    <row r="675" spans="2:32">
      <c r="B675" s="351">
        <f t="shared" si="41"/>
        <v>2073</v>
      </c>
      <c r="C675" s="368">
        <f t="shared" si="43"/>
        <v>63371</v>
      </c>
      <c r="D675" s="368"/>
      <c r="E675" s="359">
        <f>IFERROR(IF(-SUM(E$33:E674)+E$16&lt;0.000001,0,IF($C675&gt;='H-32A-WP06 - Debt Service'!C$25,'H-32A-WP06 - Debt Service'!C$28/12,0)),"-")</f>
        <v>0</v>
      </c>
      <c r="F675" s="359">
        <f>IFERROR(IF(-SUM(F$33:F674)+F$16&lt;0.000001,0,IF($C675&gt;='H-32A-WP06 - Debt Service'!D$25,'H-32A-WP06 - Debt Service'!D$28/12,0)),"-")</f>
        <v>0</v>
      </c>
      <c r="G675" s="359">
        <f>IFERROR(IF(-SUM(G$33:G674)+G$16&lt;0.000001,0,IF($C675&gt;='H-32A-WP06 - Debt Service'!E$25,'H-32A-WP06 - Debt Service'!E$28/12,0)),"-")</f>
        <v>0</v>
      </c>
      <c r="H675" s="359">
        <f>IFERROR(IF(-SUM(H$21:H674)+H$16&lt;0.000001,0,IF($C675&gt;='H-32A-WP06 - Debt Service'!F$25,'H-32A-WP06 - Debt Service'!F$28/12,0)),"-")</f>
        <v>0</v>
      </c>
      <c r="I675" s="359">
        <f>IFERROR(IF(-SUM(I$21:I674)+I$16&lt;0.000001,0,IF($C675&gt;='H-32A-WP06 - Debt Service'!G$25,'H-32A-WP06 - Debt Service'!G$28/12,0)),"-")</f>
        <v>0</v>
      </c>
      <c r="J675" s="359">
        <f>IFERROR(IF(-SUM(J$21:J674)+J$16&lt;0.000001,0,IF($C675&gt;='H-32A-WP06 - Debt Service'!H$25,'H-32A-WP06 - Debt Service'!H$28/12,0)),"-")</f>
        <v>0</v>
      </c>
      <c r="K675" s="359">
        <f>IFERROR(IF(-SUM(K$21:K674)+K$16&lt;0.000001,0,IF($C675&gt;='H-32A-WP06 - Debt Service'!I$25,'H-32A-WP06 - Debt Service'!I$28/12,0)),"-")</f>
        <v>0</v>
      </c>
      <c r="L675" s="359">
        <f>IFERROR(IF(-SUM(L$21:L674)+L$16&lt;0.000001,0,IF($C675&gt;='H-32A-WP06 - Debt Service'!J$25,'H-32A-WP06 - Debt Service'!J$28/12,0)),"-")</f>
        <v>0</v>
      </c>
      <c r="M675" s="359">
        <f>IFERROR(IF(-SUM(M$21:M674)+M$16&lt;0.000001,0,IF($C675&gt;='H-32A-WP06 - Debt Service'!K$25,'H-32A-WP06 - Debt Service'!K$28/12,0)),"-")</f>
        <v>0</v>
      </c>
      <c r="N675" s="359">
        <f>IFERROR(IF(-SUM(N$21:N674)+N$16&lt;0.000001,0,IF($C675&gt;='H-32A-WP06 - Debt Service'!L$25,'H-32A-WP06 - Debt Service'!L$28/12,0)),"-")</f>
        <v>0</v>
      </c>
      <c r="O675" s="359">
        <f>IFERROR(IF(-SUM(O$21:O674)+O$16&lt;0.000001,0,IF($C675&gt;='H-32A-WP06 - Debt Service'!M$25,'H-32A-WP06 - Debt Service'!M$28/12,0)),"-")</f>
        <v>0</v>
      </c>
      <c r="P675" s="359">
        <f>IFERROR(IF(-SUM(P$21:P674)+P$16&lt;0.000001,0,IF($C675&gt;='H-32A-WP06 - Debt Service'!N$25,'H-32A-WP06 - Debt Service'!N$28/12,0)),"-")</f>
        <v>0</v>
      </c>
      <c r="Q675" s="449"/>
      <c r="R675" s="351">
        <f t="shared" si="42"/>
        <v>2073</v>
      </c>
      <c r="S675" s="368">
        <f t="shared" si="44"/>
        <v>63371</v>
      </c>
      <c r="T675" s="368"/>
      <c r="U675" s="359">
        <f>IFERROR(IF(-SUM(U$33:U674)+U$16&lt;0.000001,0,IF($C675&gt;='H-32A-WP06 - Debt Service'!R$25,'H-32A-WP06 - Debt Service'!R$28/12,0)),"-")</f>
        <v>0</v>
      </c>
      <c r="V675" s="359">
        <f>IFERROR(IF(-SUM(V$21:V674)+V$16&lt;0.000001,0,IF($C675&gt;='H-32A-WP06 - Debt Service'!S$25,'H-32A-WP06 - Debt Service'!S$28/12,0)),"-")</f>
        <v>0</v>
      </c>
      <c r="W675" s="359">
        <f>IFERROR(IF(-SUM(W$21:W674)+W$16&lt;0.000001,0,IF($C675&gt;='H-32A-WP06 - Debt Service'!T$25,'H-32A-WP06 - Debt Service'!T$28/12,0)),"-")</f>
        <v>0</v>
      </c>
      <c r="X675" s="359">
        <f>IFERROR(IF(-SUM(X$21:X674)+X$16&lt;0.000001,0,IF($C675&gt;='H-32A-WP06 - Debt Service'!U$25,'H-32A-WP06 - Debt Service'!U$28/12,0)),"-")</f>
        <v>0</v>
      </c>
      <c r="Y675" s="359">
        <f>IFERROR(IF(-SUM(Y$21:Y674)+Y$16&lt;0.000001,0,IF($C675&gt;='H-32A-WP06 - Debt Service'!W$25,'H-32A-WP06 - Debt Service'!V$28/12,0)),"-")</f>
        <v>0</v>
      </c>
      <c r="Z675" s="359">
        <f>IFERROR(IF(-SUM(Z$21:Z674)+Z$16&lt;0.000001,0,IF($C675&gt;='H-32A-WP06 - Debt Service'!W$25,'H-32A-WP06 - Debt Service'!W$28/12,0)),"-")</f>
        <v>0</v>
      </c>
      <c r="AA675" s="359">
        <f>IFERROR(IF(-SUM(AA$21:AA674)+AA$16&lt;0.000001,0,IF($C675&gt;='H-32A-WP06 - Debt Service'!Y$25,'H-32A-WP06 - Debt Service'!X$28/12,0)),"-")</f>
        <v>0</v>
      </c>
      <c r="AB675" s="359">
        <f>IFERROR(IF(-SUM(AB$21:AB674)+AB$16&lt;0.000001,0,IF($C675&gt;='H-32A-WP06 - Debt Service'!Y$25,'H-32A-WP06 - Debt Service'!Y$28/12,0)),"-")</f>
        <v>0</v>
      </c>
      <c r="AC675" s="359">
        <f>IFERROR(IF(-SUM(AC$21:AC674)+AC$16&lt;0.000001,0,IF($C675&gt;='H-32A-WP06 - Debt Service'!Z$25,'H-32A-WP06 - Debt Service'!Z$28/12,0)),"-")</f>
        <v>0</v>
      </c>
      <c r="AD675" s="359">
        <f>IFERROR(IF(-SUM(AD$21:AD674)+AD$16&lt;0.000001,0,IF($C675&gt;='H-32A-WP06 - Debt Service'!AB$25,'H-32A-WP06 - Debt Service'!AA$28/12,0)),"-")</f>
        <v>0</v>
      </c>
      <c r="AE675" s="359">
        <f>IFERROR(IF(-SUM(AE$21:AE674)+AE$16&lt;0.000001,0,IF($C675&gt;='H-32A-WP06 - Debt Service'!AC$25,'H-32A-WP06 - Debt Service'!AB$28/12,0)),"-")</f>
        <v>0</v>
      </c>
      <c r="AF675" s="359">
        <f>IFERROR(IF(-SUM(AF$21:AF674)+AF$16&lt;0.000001,0,IF($C675&gt;='H-32A-WP06 - Debt Service'!AD$25,'H-32A-WP06 - Debt Service'!AC$28/12,0)),"-")</f>
        <v>0</v>
      </c>
    </row>
    <row r="676" spans="2:32">
      <c r="B676" s="351">
        <f t="shared" si="41"/>
        <v>2073</v>
      </c>
      <c r="C676" s="368">
        <f t="shared" si="43"/>
        <v>63402</v>
      </c>
      <c r="D676" s="368"/>
      <c r="E676" s="359">
        <f>IFERROR(IF(-SUM(E$33:E675)+E$16&lt;0.000001,0,IF($C676&gt;='H-32A-WP06 - Debt Service'!C$25,'H-32A-WP06 - Debt Service'!C$28/12,0)),"-")</f>
        <v>0</v>
      </c>
      <c r="F676" s="359">
        <f>IFERROR(IF(-SUM(F$33:F675)+F$16&lt;0.000001,0,IF($C676&gt;='H-32A-WP06 - Debt Service'!D$25,'H-32A-WP06 - Debt Service'!D$28/12,0)),"-")</f>
        <v>0</v>
      </c>
      <c r="G676" s="359">
        <f>IFERROR(IF(-SUM(G$33:G675)+G$16&lt;0.000001,0,IF($C676&gt;='H-32A-WP06 - Debt Service'!E$25,'H-32A-WP06 - Debt Service'!E$28/12,0)),"-")</f>
        <v>0</v>
      </c>
      <c r="H676" s="359">
        <f>IFERROR(IF(-SUM(H$21:H675)+H$16&lt;0.000001,0,IF($C676&gt;='H-32A-WP06 - Debt Service'!F$25,'H-32A-WP06 - Debt Service'!F$28/12,0)),"-")</f>
        <v>0</v>
      </c>
      <c r="I676" s="359">
        <f>IFERROR(IF(-SUM(I$21:I675)+I$16&lt;0.000001,0,IF($C676&gt;='H-32A-WP06 - Debt Service'!G$25,'H-32A-WP06 - Debt Service'!G$28/12,0)),"-")</f>
        <v>0</v>
      </c>
      <c r="J676" s="359">
        <f>IFERROR(IF(-SUM(J$21:J675)+J$16&lt;0.000001,0,IF($C676&gt;='H-32A-WP06 - Debt Service'!H$25,'H-32A-WP06 - Debt Service'!H$28/12,0)),"-")</f>
        <v>0</v>
      </c>
      <c r="K676" s="359">
        <f>IFERROR(IF(-SUM(K$21:K675)+K$16&lt;0.000001,0,IF($C676&gt;='H-32A-WP06 - Debt Service'!I$25,'H-32A-WP06 - Debt Service'!I$28/12,0)),"-")</f>
        <v>0</v>
      </c>
      <c r="L676" s="359">
        <f>IFERROR(IF(-SUM(L$21:L675)+L$16&lt;0.000001,0,IF($C676&gt;='H-32A-WP06 - Debt Service'!J$25,'H-32A-WP06 - Debt Service'!J$28/12,0)),"-")</f>
        <v>0</v>
      </c>
      <c r="M676" s="359">
        <f>IFERROR(IF(-SUM(M$21:M675)+M$16&lt;0.000001,0,IF($C676&gt;='H-32A-WP06 - Debt Service'!K$25,'H-32A-WP06 - Debt Service'!K$28/12,0)),"-")</f>
        <v>0</v>
      </c>
      <c r="N676" s="359">
        <f>IFERROR(IF(-SUM(N$21:N675)+N$16&lt;0.000001,0,IF($C676&gt;='H-32A-WP06 - Debt Service'!L$25,'H-32A-WP06 - Debt Service'!L$28/12,0)),"-")</f>
        <v>0</v>
      </c>
      <c r="O676" s="359">
        <f>IFERROR(IF(-SUM(O$21:O675)+O$16&lt;0.000001,0,IF($C676&gt;='H-32A-WP06 - Debt Service'!M$25,'H-32A-WP06 - Debt Service'!M$28/12,0)),"-")</f>
        <v>0</v>
      </c>
      <c r="P676" s="359">
        <f>IFERROR(IF(-SUM(P$21:P675)+P$16&lt;0.000001,0,IF($C676&gt;='H-32A-WP06 - Debt Service'!N$25,'H-32A-WP06 - Debt Service'!N$28/12,0)),"-")</f>
        <v>0</v>
      </c>
      <c r="Q676" s="449"/>
      <c r="R676" s="351">
        <f t="shared" si="42"/>
        <v>2073</v>
      </c>
      <c r="S676" s="368">
        <f t="shared" si="44"/>
        <v>63402</v>
      </c>
      <c r="T676" s="368"/>
      <c r="U676" s="359">
        <f>IFERROR(IF(-SUM(U$33:U675)+U$16&lt;0.000001,0,IF($C676&gt;='H-32A-WP06 - Debt Service'!R$25,'H-32A-WP06 - Debt Service'!R$28/12,0)),"-")</f>
        <v>0</v>
      </c>
      <c r="V676" s="359">
        <f>IFERROR(IF(-SUM(V$21:V675)+V$16&lt;0.000001,0,IF($C676&gt;='H-32A-WP06 - Debt Service'!S$25,'H-32A-WP06 - Debt Service'!S$28/12,0)),"-")</f>
        <v>0</v>
      </c>
      <c r="W676" s="359">
        <f>IFERROR(IF(-SUM(W$21:W675)+W$16&lt;0.000001,0,IF($C676&gt;='H-32A-WP06 - Debt Service'!T$25,'H-32A-WP06 - Debt Service'!T$28/12,0)),"-")</f>
        <v>0</v>
      </c>
      <c r="X676" s="359">
        <f>IFERROR(IF(-SUM(X$21:X675)+X$16&lt;0.000001,0,IF($C676&gt;='H-32A-WP06 - Debt Service'!U$25,'H-32A-WP06 - Debt Service'!U$28/12,0)),"-")</f>
        <v>0</v>
      </c>
      <c r="Y676" s="359">
        <f>IFERROR(IF(-SUM(Y$21:Y675)+Y$16&lt;0.000001,0,IF($C676&gt;='H-32A-WP06 - Debt Service'!W$25,'H-32A-WP06 - Debt Service'!V$28/12,0)),"-")</f>
        <v>0</v>
      </c>
      <c r="Z676" s="359">
        <f>IFERROR(IF(-SUM(Z$21:Z675)+Z$16&lt;0.000001,0,IF($C676&gt;='H-32A-WP06 - Debt Service'!W$25,'H-32A-WP06 - Debt Service'!W$28/12,0)),"-")</f>
        <v>0</v>
      </c>
      <c r="AA676" s="359">
        <f>IFERROR(IF(-SUM(AA$21:AA675)+AA$16&lt;0.000001,0,IF($C676&gt;='H-32A-WP06 - Debt Service'!Y$25,'H-32A-WP06 - Debt Service'!X$28/12,0)),"-")</f>
        <v>0</v>
      </c>
      <c r="AB676" s="359">
        <f>IFERROR(IF(-SUM(AB$21:AB675)+AB$16&lt;0.000001,0,IF($C676&gt;='H-32A-WP06 - Debt Service'!Y$25,'H-32A-WP06 - Debt Service'!Y$28/12,0)),"-")</f>
        <v>0</v>
      </c>
      <c r="AC676" s="359">
        <f>IFERROR(IF(-SUM(AC$21:AC675)+AC$16&lt;0.000001,0,IF($C676&gt;='H-32A-WP06 - Debt Service'!Z$25,'H-32A-WP06 - Debt Service'!Z$28/12,0)),"-")</f>
        <v>0</v>
      </c>
      <c r="AD676" s="359">
        <f>IFERROR(IF(-SUM(AD$21:AD675)+AD$16&lt;0.000001,0,IF($C676&gt;='H-32A-WP06 - Debt Service'!AB$25,'H-32A-WP06 - Debt Service'!AA$28/12,0)),"-")</f>
        <v>0</v>
      </c>
      <c r="AE676" s="359">
        <f>IFERROR(IF(-SUM(AE$21:AE675)+AE$16&lt;0.000001,0,IF($C676&gt;='H-32A-WP06 - Debt Service'!AC$25,'H-32A-WP06 - Debt Service'!AB$28/12,0)),"-")</f>
        <v>0</v>
      </c>
      <c r="AF676" s="359">
        <f>IFERROR(IF(-SUM(AF$21:AF675)+AF$16&lt;0.000001,0,IF($C676&gt;='H-32A-WP06 - Debt Service'!AD$25,'H-32A-WP06 - Debt Service'!AC$28/12,0)),"-")</f>
        <v>0</v>
      </c>
    </row>
    <row r="677" spans="2:32">
      <c r="B677" s="351">
        <f t="shared" si="41"/>
        <v>2073</v>
      </c>
      <c r="C677" s="368">
        <f t="shared" si="43"/>
        <v>63433</v>
      </c>
      <c r="D677" s="368"/>
      <c r="E677" s="359">
        <f>IFERROR(IF(-SUM(E$33:E676)+E$16&lt;0.000001,0,IF($C677&gt;='H-32A-WP06 - Debt Service'!C$25,'H-32A-WP06 - Debt Service'!C$28/12,0)),"-")</f>
        <v>0</v>
      </c>
      <c r="F677" s="359">
        <f>IFERROR(IF(-SUM(F$33:F676)+F$16&lt;0.000001,0,IF($C677&gt;='H-32A-WP06 - Debt Service'!D$25,'H-32A-WP06 - Debt Service'!D$28/12,0)),"-")</f>
        <v>0</v>
      </c>
      <c r="G677" s="359">
        <f>IFERROR(IF(-SUM(G$33:G676)+G$16&lt;0.000001,0,IF($C677&gt;='H-32A-WP06 - Debt Service'!E$25,'H-32A-WP06 - Debt Service'!E$28/12,0)),"-")</f>
        <v>0</v>
      </c>
      <c r="H677" s="359">
        <f>IFERROR(IF(-SUM(H$21:H676)+H$16&lt;0.000001,0,IF($C677&gt;='H-32A-WP06 - Debt Service'!F$25,'H-32A-WP06 - Debt Service'!F$28/12,0)),"-")</f>
        <v>0</v>
      </c>
      <c r="I677" s="359">
        <f>IFERROR(IF(-SUM(I$21:I676)+I$16&lt;0.000001,0,IF($C677&gt;='H-32A-WP06 - Debt Service'!G$25,'H-32A-WP06 - Debt Service'!G$28/12,0)),"-")</f>
        <v>0</v>
      </c>
      <c r="J677" s="359">
        <f>IFERROR(IF(-SUM(J$21:J676)+J$16&lt;0.000001,0,IF($C677&gt;='H-32A-WP06 - Debt Service'!H$25,'H-32A-WP06 - Debt Service'!H$28/12,0)),"-")</f>
        <v>0</v>
      </c>
      <c r="K677" s="359">
        <f>IFERROR(IF(-SUM(K$21:K676)+K$16&lt;0.000001,0,IF($C677&gt;='H-32A-WP06 - Debt Service'!I$25,'H-32A-WP06 - Debt Service'!I$28/12,0)),"-")</f>
        <v>0</v>
      </c>
      <c r="L677" s="359">
        <f>IFERROR(IF(-SUM(L$21:L676)+L$16&lt;0.000001,0,IF($C677&gt;='H-32A-WP06 - Debt Service'!J$25,'H-32A-WP06 - Debt Service'!J$28/12,0)),"-")</f>
        <v>0</v>
      </c>
      <c r="M677" s="359">
        <f>IFERROR(IF(-SUM(M$21:M676)+M$16&lt;0.000001,0,IF($C677&gt;='H-32A-WP06 - Debt Service'!K$25,'H-32A-WP06 - Debt Service'!K$28/12,0)),"-")</f>
        <v>0</v>
      </c>
      <c r="N677" s="359">
        <f>IFERROR(IF(-SUM(N$21:N676)+N$16&lt;0.000001,0,IF($C677&gt;='H-32A-WP06 - Debt Service'!L$25,'H-32A-WP06 - Debt Service'!L$28/12,0)),"-")</f>
        <v>0</v>
      </c>
      <c r="O677" s="359">
        <f>IFERROR(IF(-SUM(O$21:O676)+O$16&lt;0.000001,0,IF($C677&gt;='H-32A-WP06 - Debt Service'!M$25,'H-32A-WP06 - Debt Service'!M$28/12,0)),"-")</f>
        <v>0</v>
      </c>
      <c r="P677" s="359">
        <f>IFERROR(IF(-SUM(P$21:P676)+P$16&lt;0.000001,0,IF($C677&gt;='H-32A-WP06 - Debt Service'!N$25,'H-32A-WP06 - Debt Service'!N$28/12,0)),"-")</f>
        <v>0</v>
      </c>
      <c r="Q677" s="449"/>
      <c r="R677" s="351">
        <f t="shared" si="42"/>
        <v>2073</v>
      </c>
      <c r="S677" s="368">
        <f t="shared" si="44"/>
        <v>63433</v>
      </c>
      <c r="T677" s="368"/>
      <c r="U677" s="359">
        <f>IFERROR(IF(-SUM(U$33:U676)+U$16&lt;0.000001,0,IF($C677&gt;='H-32A-WP06 - Debt Service'!R$25,'H-32A-WP06 - Debt Service'!R$28/12,0)),"-")</f>
        <v>0</v>
      </c>
      <c r="V677" s="359">
        <f>IFERROR(IF(-SUM(V$21:V676)+V$16&lt;0.000001,0,IF($C677&gt;='H-32A-WP06 - Debt Service'!S$25,'H-32A-WP06 - Debt Service'!S$28/12,0)),"-")</f>
        <v>0</v>
      </c>
      <c r="W677" s="359">
        <f>IFERROR(IF(-SUM(W$21:W676)+W$16&lt;0.000001,0,IF($C677&gt;='H-32A-WP06 - Debt Service'!T$25,'H-32A-WP06 - Debt Service'!T$28/12,0)),"-")</f>
        <v>0</v>
      </c>
      <c r="X677" s="359">
        <f>IFERROR(IF(-SUM(X$21:X676)+X$16&lt;0.000001,0,IF($C677&gt;='H-32A-WP06 - Debt Service'!U$25,'H-32A-WP06 - Debt Service'!U$28/12,0)),"-")</f>
        <v>0</v>
      </c>
      <c r="Y677" s="359">
        <f>IFERROR(IF(-SUM(Y$21:Y676)+Y$16&lt;0.000001,0,IF($C677&gt;='H-32A-WP06 - Debt Service'!W$25,'H-32A-WP06 - Debt Service'!V$28/12,0)),"-")</f>
        <v>0</v>
      </c>
      <c r="Z677" s="359">
        <f>IFERROR(IF(-SUM(Z$21:Z676)+Z$16&lt;0.000001,0,IF($C677&gt;='H-32A-WP06 - Debt Service'!W$25,'H-32A-WP06 - Debt Service'!W$28/12,0)),"-")</f>
        <v>0</v>
      </c>
      <c r="AA677" s="359">
        <f>IFERROR(IF(-SUM(AA$21:AA676)+AA$16&lt;0.000001,0,IF($C677&gt;='H-32A-WP06 - Debt Service'!Y$25,'H-32A-WP06 - Debt Service'!X$28/12,0)),"-")</f>
        <v>0</v>
      </c>
      <c r="AB677" s="359">
        <f>IFERROR(IF(-SUM(AB$21:AB676)+AB$16&lt;0.000001,0,IF($C677&gt;='H-32A-WP06 - Debt Service'!Y$25,'H-32A-WP06 - Debt Service'!Y$28/12,0)),"-")</f>
        <v>0</v>
      </c>
      <c r="AC677" s="359">
        <f>IFERROR(IF(-SUM(AC$21:AC676)+AC$16&lt;0.000001,0,IF($C677&gt;='H-32A-WP06 - Debt Service'!Z$25,'H-32A-WP06 - Debt Service'!Z$28/12,0)),"-")</f>
        <v>0</v>
      </c>
      <c r="AD677" s="359">
        <f>IFERROR(IF(-SUM(AD$21:AD676)+AD$16&lt;0.000001,0,IF($C677&gt;='H-32A-WP06 - Debt Service'!AB$25,'H-32A-WP06 - Debt Service'!AA$28/12,0)),"-")</f>
        <v>0</v>
      </c>
      <c r="AE677" s="359">
        <f>IFERROR(IF(-SUM(AE$21:AE676)+AE$16&lt;0.000001,0,IF($C677&gt;='H-32A-WP06 - Debt Service'!AC$25,'H-32A-WP06 - Debt Service'!AB$28/12,0)),"-")</f>
        <v>0</v>
      </c>
      <c r="AF677" s="359">
        <f>IFERROR(IF(-SUM(AF$21:AF676)+AF$16&lt;0.000001,0,IF($C677&gt;='H-32A-WP06 - Debt Service'!AD$25,'H-32A-WP06 - Debt Service'!AC$28/12,0)),"-")</f>
        <v>0</v>
      </c>
    </row>
    <row r="678" spans="2:32">
      <c r="B678" s="351">
        <f t="shared" si="41"/>
        <v>2073</v>
      </c>
      <c r="C678" s="368">
        <f t="shared" si="43"/>
        <v>63463</v>
      </c>
      <c r="D678" s="368"/>
      <c r="E678" s="359">
        <f>IFERROR(IF(-SUM(E$33:E677)+E$16&lt;0.000001,0,IF($C678&gt;='H-32A-WP06 - Debt Service'!C$25,'H-32A-WP06 - Debt Service'!C$28/12,0)),"-")</f>
        <v>0</v>
      </c>
      <c r="F678" s="359">
        <f>IFERROR(IF(-SUM(F$33:F677)+F$16&lt;0.000001,0,IF($C678&gt;='H-32A-WP06 - Debt Service'!D$25,'H-32A-WP06 - Debt Service'!D$28/12,0)),"-")</f>
        <v>0</v>
      </c>
      <c r="G678" s="359">
        <f>IFERROR(IF(-SUM(G$33:G677)+G$16&lt;0.000001,0,IF($C678&gt;='H-32A-WP06 - Debt Service'!E$25,'H-32A-WP06 - Debt Service'!E$28/12,0)),"-")</f>
        <v>0</v>
      </c>
      <c r="H678" s="359">
        <f>IFERROR(IF(-SUM(H$21:H677)+H$16&lt;0.000001,0,IF($C678&gt;='H-32A-WP06 - Debt Service'!F$25,'H-32A-WP06 - Debt Service'!F$28/12,0)),"-")</f>
        <v>0</v>
      </c>
      <c r="I678" s="359">
        <f>IFERROR(IF(-SUM(I$21:I677)+I$16&lt;0.000001,0,IF($C678&gt;='H-32A-WP06 - Debt Service'!G$25,'H-32A-WP06 - Debt Service'!G$28/12,0)),"-")</f>
        <v>0</v>
      </c>
      <c r="J678" s="359">
        <f>IFERROR(IF(-SUM(J$21:J677)+J$16&lt;0.000001,0,IF($C678&gt;='H-32A-WP06 - Debt Service'!H$25,'H-32A-WP06 - Debt Service'!H$28/12,0)),"-")</f>
        <v>0</v>
      </c>
      <c r="K678" s="359">
        <f>IFERROR(IF(-SUM(K$21:K677)+K$16&lt;0.000001,0,IF($C678&gt;='H-32A-WP06 - Debt Service'!I$25,'H-32A-WP06 - Debt Service'!I$28/12,0)),"-")</f>
        <v>0</v>
      </c>
      <c r="L678" s="359">
        <f>IFERROR(IF(-SUM(L$21:L677)+L$16&lt;0.000001,0,IF($C678&gt;='H-32A-WP06 - Debt Service'!J$25,'H-32A-WP06 - Debt Service'!J$28/12,0)),"-")</f>
        <v>0</v>
      </c>
      <c r="M678" s="359">
        <f>IFERROR(IF(-SUM(M$21:M677)+M$16&lt;0.000001,0,IF($C678&gt;='H-32A-WP06 - Debt Service'!K$25,'H-32A-WP06 - Debt Service'!K$28/12,0)),"-")</f>
        <v>0</v>
      </c>
      <c r="N678" s="359">
        <f>IFERROR(IF(-SUM(N$21:N677)+N$16&lt;0.000001,0,IF($C678&gt;='H-32A-WP06 - Debt Service'!L$25,'H-32A-WP06 - Debt Service'!L$28/12,0)),"-")</f>
        <v>0</v>
      </c>
      <c r="O678" s="359">
        <f>IFERROR(IF(-SUM(O$21:O677)+O$16&lt;0.000001,0,IF($C678&gt;='H-32A-WP06 - Debt Service'!M$25,'H-32A-WP06 - Debt Service'!M$28/12,0)),"-")</f>
        <v>0</v>
      </c>
      <c r="P678" s="359">
        <f>IFERROR(IF(-SUM(P$21:P677)+P$16&lt;0.000001,0,IF($C678&gt;='H-32A-WP06 - Debt Service'!N$25,'H-32A-WP06 - Debt Service'!N$28/12,0)),"-")</f>
        <v>0</v>
      </c>
      <c r="Q678" s="449"/>
      <c r="R678" s="351">
        <f t="shared" si="42"/>
        <v>2073</v>
      </c>
      <c r="S678" s="368">
        <f t="shared" si="44"/>
        <v>63463</v>
      </c>
      <c r="T678" s="368"/>
      <c r="U678" s="359">
        <f>IFERROR(IF(-SUM(U$33:U677)+U$16&lt;0.000001,0,IF($C678&gt;='H-32A-WP06 - Debt Service'!R$25,'H-32A-WP06 - Debt Service'!R$28/12,0)),"-")</f>
        <v>0</v>
      </c>
      <c r="V678" s="359">
        <f>IFERROR(IF(-SUM(V$21:V677)+V$16&lt;0.000001,0,IF($C678&gt;='H-32A-WP06 - Debt Service'!S$25,'H-32A-WP06 - Debt Service'!S$28/12,0)),"-")</f>
        <v>0</v>
      </c>
      <c r="W678" s="359">
        <f>IFERROR(IF(-SUM(W$21:W677)+W$16&lt;0.000001,0,IF($C678&gt;='H-32A-WP06 - Debt Service'!T$25,'H-32A-WP06 - Debt Service'!T$28/12,0)),"-")</f>
        <v>0</v>
      </c>
      <c r="X678" s="359">
        <f>IFERROR(IF(-SUM(X$21:X677)+X$16&lt;0.000001,0,IF($C678&gt;='H-32A-WP06 - Debt Service'!U$25,'H-32A-WP06 - Debt Service'!U$28/12,0)),"-")</f>
        <v>0</v>
      </c>
      <c r="Y678" s="359">
        <f>IFERROR(IF(-SUM(Y$21:Y677)+Y$16&lt;0.000001,0,IF($C678&gt;='H-32A-WP06 - Debt Service'!W$25,'H-32A-WP06 - Debt Service'!V$28/12,0)),"-")</f>
        <v>0</v>
      </c>
      <c r="Z678" s="359">
        <f>IFERROR(IF(-SUM(Z$21:Z677)+Z$16&lt;0.000001,0,IF($C678&gt;='H-32A-WP06 - Debt Service'!W$25,'H-32A-WP06 - Debt Service'!W$28/12,0)),"-")</f>
        <v>0</v>
      </c>
      <c r="AA678" s="359">
        <f>IFERROR(IF(-SUM(AA$21:AA677)+AA$16&lt;0.000001,0,IF($C678&gt;='H-32A-WP06 - Debt Service'!Y$25,'H-32A-WP06 - Debt Service'!X$28/12,0)),"-")</f>
        <v>0</v>
      </c>
      <c r="AB678" s="359">
        <f>IFERROR(IF(-SUM(AB$21:AB677)+AB$16&lt;0.000001,0,IF($C678&gt;='H-32A-WP06 - Debt Service'!Y$25,'H-32A-WP06 - Debt Service'!Y$28/12,0)),"-")</f>
        <v>0</v>
      </c>
      <c r="AC678" s="359">
        <f>IFERROR(IF(-SUM(AC$21:AC677)+AC$16&lt;0.000001,0,IF($C678&gt;='H-32A-WP06 - Debt Service'!Z$25,'H-32A-WP06 - Debt Service'!Z$28/12,0)),"-")</f>
        <v>0</v>
      </c>
      <c r="AD678" s="359">
        <f>IFERROR(IF(-SUM(AD$21:AD677)+AD$16&lt;0.000001,0,IF($C678&gt;='H-32A-WP06 - Debt Service'!AB$25,'H-32A-WP06 - Debt Service'!AA$28/12,0)),"-")</f>
        <v>0</v>
      </c>
      <c r="AE678" s="359">
        <f>IFERROR(IF(-SUM(AE$21:AE677)+AE$16&lt;0.000001,0,IF($C678&gt;='H-32A-WP06 - Debt Service'!AC$25,'H-32A-WP06 - Debt Service'!AB$28/12,0)),"-")</f>
        <v>0</v>
      </c>
      <c r="AF678" s="359">
        <f>IFERROR(IF(-SUM(AF$21:AF677)+AF$16&lt;0.000001,0,IF($C678&gt;='H-32A-WP06 - Debt Service'!AD$25,'H-32A-WP06 - Debt Service'!AC$28/12,0)),"-")</f>
        <v>0</v>
      </c>
    </row>
    <row r="679" spans="2:32">
      <c r="B679" s="351">
        <f t="shared" si="41"/>
        <v>2073</v>
      </c>
      <c r="C679" s="368">
        <f t="shared" si="43"/>
        <v>63494</v>
      </c>
      <c r="D679" s="368"/>
      <c r="E679" s="359">
        <f>IFERROR(IF(-SUM(E$33:E678)+E$16&lt;0.000001,0,IF($C679&gt;='H-32A-WP06 - Debt Service'!C$25,'H-32A-WP06 - Debt Service'!C$28/12,0)),"-")</f>
        <v>0</v>
      </c>
      <c r="F679" s="359">
        <f>IFERROR(IF(-SUM(F$33:F678)+F$16&lt;0.000001,0,IF($C679&gt;='H-32A-WP06 - Debt Service'!D$25,'H-32A-WP06 - Debt Service'!D$28/12,0)),"-")</f>
        <v>0</v>
      </c>
      <c r="G679" s="359">
        <f>IFERROR(IF(-SUM(G$33:G678)+G$16&lt;0.000001,0,IF($C679&gt;='H-32A-WP06 - Debt Service'!E$25,'H-32A-WP06 - Debt Service'!E$28/12,0)),"-")</f>
        <v>0</v>
      </c>
      <c r="H679" s="359">
        <f>IFERROR(IF(-SUM(H$21:H678)+H$16&lt;0.000001,0,IF($C679&gt;='H-32A-WP06 - Debt Service'!F$25,'H-32A-WP06 - Debt Service'!F$28/12,0)),"-")</f>
        <v>0</v>
      </c>
      <c r="I679" s="359">
        <f>IFERROR(IF(-SUM(I$21:I678)+I$16&lt;0.000001,0,IF($C679&gt;='H-32A-WP06 - Debt Service'!G$25,'H-32A-WP06 - Debt Service'!G$28/12,0)),"-")</f>
        <v>0</v>
      </c>
      <c r="J679" s="359">
        <f>IFERROR(IF(-SUM(J$21:J678)+J$16&lt;0.000001,0,IF($C679&gt;='H-32A-WP06 - Debt Service'!H$25,'H-32A-WP06 - Debt Service'!H$28/12,0)),"-")</f>
        <v>0</v>
      </c>
      <c r="K679" s="359">
        <f>IFERROR(IF(-SUM(K$21:K678)+K$16&lt;0.000001,0,IF($C679&gt;='H-32A-WP06 - Debt Service'!I$25,'H-32A-WP06 - Debt Service'!I$28/12,0)),"-")</f>
        <v>0</v>
      </c>
      <c r="L679" s="359">
        <f>IFERROR(IF(-SUM(L$21:L678)+L$16&lt;0.000001,0,IF($C679&gt;='H-32A-WP06 - Debt Service'!J$25,'H-32A-WP06 - Debt Service'!J$28/12,0)),"-")</f>
        <v>0</v>
      </c>
      <c r="M679" s="359">
        <f>IFERROR(IF(-SUM(M$21:M678)+M$16&lt;0.000001,0,IF($C679&gt;='H-32A-WP06 - Debt Service'!K$25,'H-32A-WP06 - Debt Service'!K$28/12,0)),"-")</f>
        <v>0</v>
      </c>
      <c r="N679" s="359">
        <f>IFERROR(IF(-SUM(N$21:N678)+N$16&lt;0.000001,0,IF($C679&gt;='H-32A-WP06 - Debt Service'!L$25,'H-32A-WP06 - Debt Service'!L$28/12,0)),"-")</f>
        <v>0</v>
      </c>
      <c r="O679" s="359">
        <f>IFERROR(IF(-SUM(O$21:O678)+O$16&lt;0.000001,0,IF($C679&gt;='H-32A-WP06 - Debt Service'!M$25,'H-32A-WP06 - Debt Service'!M$28/12,0)),"-")</f>
        <v>0</v>
      </c>
      <c r="P679" s="359">
        <f>IFERROR(IF(-SUM(P$21:P678)+P$16&lt;0.000001,0,IF($C679&gt;='H-32A-WP06 - Debt Service'!N$25,'H-32A-WP06 - Debt Service'!N$28/12,0)),"-")</f>
        <v>0</v>
      </c>
      <c r="Q679" s="449"/>
      <c r="R679" s="351">
        <f t="shared" si="42"/>
        <v>2073</v>
      </c>
      <c r="S679" s="368">
        <f t="shared" si="44"/>
        <v>63494</v>
      </c>
      <c r="T679" s="368"/>
      <c r="U679" s="359">
        <f>IFERROR(IF(-SUM(U$33:U678)+U$16&lt;0.000001,0,IF($C679&gt;='H-32A-WP06 - Debt Service'!R$25,'H-32A-WP06 - Debt Service'!R$28/12,0)),"-")</f>
        <v>0</v>
      </c>
      <c r="V679" s="359">
        <f>IFERROR(IF(-SUM(V$21:V678)+V$16&lt;0.000001,0,IF($C679&gt;='H-32A-WP06 - Debt Service'!S$25,'H-32A-WP06 - Debt Service'!S$28/12,0)),"-")</f>
        <v>0</v>
      </c>
      <c r="W679" s="359">
        <f>IFERROR(IF(-SUM(W$21:W678)+W$16&lt;0.000001,0,IF($C679&gt;='H-32A-WP06 - Debt Service'!T$25,'H-32A-WP06 - Debt Service'!T$28/12,0)),"-")</f>
        <v>0</v>
      </c>
      <c r="X679" s="359">
        <f>IFERROR(IF(-SUM(X$21:X678)+X$16&lt;0.000001,0,IF($C679&gt;='H-32A-WP06 - Debt Service'!U$25,'H-32A-WP06 - Debt Service'!U$28/12,0)),"-")</f>
        <v>0</v>
      </c>
      <c r="Y679" s="359">
        <f>IFERROR(IF(-SUM(Y$21:Y678)+Y$16&lt;0.000001,0,IF($C679&gt;='H-32A-WP06 - Debt Service'!W$25,'H-32A-WP06 - Debt Service'!V$28/12,0)),"-")</f>
        <v>0</v>
      </c>
      <c r="Z679" s="359">
        <f>IFERROR(IF(-SUM(Z$21:Z678)+Z$16&lt;0.000001,0,IF($C679&gt;='H-32A-WP06 - Debt Service'!W$25,'H-32A-WP06 - Debt Service'!W$28/12,0)),"-")</f>
        <v>0</v>
      </c>
      <c r="AA679" s="359">
        <f>IFERROR(IF(-SUM(AA$21:AA678)+AA$16&lt;0.000001,0,IF($C679&gt;='H-32A-WP06 - Debt Service'!Y$25,'H-32A-WP06 - Debt Service'!X$28/12,0)),"-")</f>
        <v>0</v>
      </c>
      <c r="AB679" s="359">
        <f>IFERROR(IF(-SUM(AB$21:AB678)+AB$16&lt;0.000001,0,IF($C679&gt;='H-32A-WP06 - Debt Service'!Y$25,'H-32A-WP06 - Debt Service'!Y$28/12,0)),"-")</f>
        <v>0</v>
      </c>
      <c r="AC679" s="359">
        <f>IFERROR(IF(-SUM(AC$21:AC678)+AC$16&lt;0.000001,0,IF($C679&gt;='H-32A-WP06 - Debt Service'!Z$25,'H-32A-WP06 - Debt Service'!Z$28/12,0)),"-")</f>
        <v>0</v>
      </c>
      <c r="AD679" s="359">
        <f>IFERROR(IF(-SUM(AD$21:AD678)+AD$16&lt;0.000001,0,IF($C679&gt;='H-32A-WP06 - Debt Service'!AB$25,'H-32A-WP06 - Debt Service'!AA$28/12,0)),"-")</f>
        <v>0</v>
      </c>
      <c r="AE679" s="359">
        <f>IFERROR(IF(-SUM(AE$21:AE678)+AE$16&lt;0.000001,0,IF($C679&gt;='H-32A-WP06 - Debt Service'!AC$25,'H-32A-WP06 - Debt Service'!AB$28/12,0)),"-")</f>
        <v>0</v>
      </c>
      <c r="AF679" s="359">
        <f>IFERROR(IF(-SUM(AF$21:AF678)+AF$16&lt;0.000001,0,IF($C679&gt;='H-32A-WP06 - Debt Service'!AD$25,'H-32A-WP06 - Debt Service'!AC$28/12,0)),"-")</f>
        <v>0</v>
      </c>
    </row>
    <row r="680" spans="2:32">
      <c r="B680" s="351">
        <f t="shared" si="41"/>
        <v>2073</v>
      </c>
      <c r="C680" s="368">
        <f t="shared" si="43"/>
        <v>63524</v>
      </c>
      <c r="D680" s="368"/>
      <c r="E680" s="359">
        <f>IFERROR(IF(-SUM(E$33:E679)+E$16&lt;0.000001,0,IF($C680&gt;='H-32A-WP06 - Debt Service'!C$25,'H-32A-WP06 - Debt Service'!C$28/12,0)),"-")</f>
        <v>0</v>
      </c>
      <c r="F680" s="359">
        <f>IFERROR(IF(-SUM(F$33:F679)+F$16&lt;0.000001,0,IF($C680&gt;='H-32A-WP06 - Debt Service'!D$25,'H-32A-WP06 - Debt Service'!D$28/12,0)),"-")</f>
        <v>0</v>
      </c>
      <c r="G680" s="359">
        <f>IFERROR(IF(-SUM(G$33:G679)+G$16&lt;0.000001,0,IF($C680&gt;='H-32A-WP06 - Debt Service'!E$25,'H-32A-WP06 - Debt Service'!E$28/12,0)),"-")</f>
        <v>0</v>
      </c>
      <c r="H680" s="359">
        <f>IFERROR(IF(-SUM(H$21:H679)+H$16&lt;0.000001,0,IF($C680&gt;='H-32A-WP06 - Debt Service'!F$25,'H-32A-WP06 - Debt Service'!F$28/12,0)),"-")</f>
        <v>0</v>
      </c>
      <c r="I680" s="359">
        <f>IFERROR(IF(-SUM(I$21:I679)+I$16&lt;0.000001,0,IF($C680&gt;='H-32A-WP06 - Debt Service'!G$25,'H-32A-WP06 - Debt Service'!G$28/12,0)),"-")</f>
        <v>0</v>
      </c>
      <c r="J680" s="359">
        <f>IFERROR(IF(-SUM(J$21:J679)+J$16&lt;0.000001,0,IF($C680&gt;='H-32A-WP06 - Debt Service'!H$25,'H-32A-WP06 - Debt Service'!H$28/12,0)),"-")</f>
        <v>0</v>
      </c>
      <c r="K680" s="359">
        <f>IFERROR(IF(-SUM(K$21:K679)+K$16&lt;0.000001,0,IF($C680&gt;='H-32A-WP06 - Debt Service'!I$25,'H-32A-WP06 - Debt Service'!I$28/12,0)),"-")</f>
        <v>0</v>
      </c>
      <c r="L680" s="359">
        <f>IFERROR(IF(-SUM(L$21:L679)+L$16&lt;0.000001,0,IF($C680&gt;='H-32A-WP06 - Debt Service'!J$25,'H-32A-WP06 - Debt Service'!J$28/12,0)),"-")</f>
        <v>0</v>
      </c>
      <c r="M680" s="359">
        <f>IFERROR(IF(-SUM(M$21:M679)+M$16&lt;0.000001,0,IF($C680&gt;='H-32A-WP06 - Debt Service'!K$25,'H-32A-WP06 - Debt Service'!K$28/12,0)),"-")</f>
        <v>0</v>
      </c>
      <c r="N680" s="359">
        <f>IFERROR(IF(-SUM(N$21:N679)+N$16&lt;0.000001,0,IF($C680&gt;='H-32A-WP06 - Debt Service'!L$25,'H-32A-WP06 - Debt Service'!L$28/12,0)),"-")</f>
        <v>0</v>
      </c>
      <c r="O680" s="359">
        <f>IFERROR(IF(-SUM(O$21:O679)+O$16&lt;0.000001,0,IF($C680&gt;='H-32A-WP06 - Debt Service'!M$25,'H-32A-WP06 - Debt Service'!M$28/12,0)),"-")</f>
        <v>0</v>
      </c>
      <c r="P680" s="359">
        <f>IFERROR(IF(-SUM(P$21:P679)+P$16&lt;0.000001,0,IF($C680&gt;='H-32A-WP06 - Debt Service'!N$25,'H-32A-WP06 - Debt Service'!N$28/12,0)),"-")</f>
        <v>0</v>
      </c>
      <c r="Q680" s="449"/>
      <c r="R680" s="351">
        <f t="shared" si="42"/>
        <v>2073</v>
      </c>
      <c r="S680" s="368">
        <f t="shared" si="44"/>
        <v>63524</v>
      </c>
      <c r="T680" s="368"/>
      <c r="U680" s="359">
        <f>IFERROR(IF(-SUM(U$33:U679)+U$16&lt;0.000001,0,IF($C680&gt;='H-32A-WP06 - Debt Service'!R$25,'H-32A-WP06 - Debt Service'!R$28/12,0)),"-")</f>
        <v>0</v>
      </c>
      <c r="V680" s="359">
        <f>IFERROR(IF(-SUM(V$21:V679)+V$16&lt;0.000001,0,IF($C680&gt;='H-32A-WP06 - Debt Service'!S$25,'H-32A-WP06 - Debt Service'!S$28/12,0)),"-")</f>
        <v>0</v>
      </c>
      <c r="W680" s="359">
        <f>IFERROR(IF(-SUM(W$21:W679)+W$16&lt;0.000001,0,IF($C680&gt;='H-32A-WP06 - Debt Service'!T$25,'H-32A-WP06 - Debt Service'!T$28/12,0)),"-")</f>
        <v>0</v>
      </c>
      <c r="X680" s="359">
        <f>IFERROR(IF(-SUM(X$21:X679)+X$16&lt;0.000001,0,IF($C680&gt;='H-32A-WP06 - Debt Service'!U$25,'H-32A-WP06 - Debt Service'!U$28/12,0)),"-")</f>
        <v>0</v>
      </c>
      <c r="Y680" s="359">
        <f>IFERROR(IF(-SUM(Y$21:Y679)+Y$16&lt;0.000001,0,IF($C680&gt;='H-32A-WP06 - Debt Service'!W$25,'H-32A-WP06 - Debt Service'!V$28/12,0)),"-")</f>
        <v>0</v>
      </c>
      <c r="Z680" s="359">
        <f>IFERROR(IF(-SUM(Z$21:Z679)+Z$16&lt;0.000001,0,IF($C680&gt;='H-32A-WP06 - Debt Service'!W$25,'H-32A-WP06 - Debt Service'!W$28/12,0)),"-")</f>
        <v>0</v>
      </c>
      <c r="AA680" s="359">
        <f>IFERROR(IF(-SUM(AA$21:AA679)+AA$16&lt;0.000001,0,IF($C680&gt;='H-32A-WP06 - Debt Service'!Y$25,'H-32A-WP06 - Debt Service'!X$28/12,0)),"-")</f>
        <v>0</v>
      </c>
      <c r="AB680" s="359">
        <f>IFERROR(IF(-SUM(AB$21:AB679)+AB$16&lt;0.000001,0,IF($C680&gt;='H-32A-WP06 - Debt Service'!Y$25,'H-32A-WP06 - Debt Service'!Y$28/12,0)),"-")</f>
        <v>0</v>
      </c>
      <c r="AC680" s="359">
        <f>IFERROR(IF(-SUM(AC$21:AC679)+AC$16&lt;0.000001,0,IF($C680&gt;='H-32A-WP06 - Debt Service'!Z$25,'H-32A-WP06 - Debt Service'!Z$28/12,0)),"-")</f>
        <v>0</v>
      </c>
      <c r="AD680" s="359">
        <f>IFERROR(IF(-SUM(AD$21:AD679)+AD$16&lt;0.000001,0,IF($C680&gt;='H-32A-WP06 - Debt Service'!AB$25,'H-32A-WP06 - Debt Service'!AA$28/12,0)),"-")</f>
        <v>0</v>
      </c>
      <c r="AE680" s="359">
        <f>IFERROR(IF(-SUM(AE$21:AE679)+AE$16&lt;0.000001,0,IF($C680&gt;='H-32A-WP06 - Debt Service'!AC$25,'H-32A-WP06 - Debt Service'!AB$28/12,0)),"-")</f>
        <v>0</v>
      </c>
      <c r="AF680" s="359">
        <f>IFERROR(IF(-SUM(AF$21:AF679)+AF$16&lt;0.000001,0,IF($C680&gt;='H-32A-WP06 - Debt Service'!AD$25,'H-32A-WP06 - Debt Service'!AC$28/12,0)),"-")</f>
        <v>0</v>
      </c>
    </row>
    <row r="681" spans="2:32">
      <c r="B681" s="351">
        <f t="shared" si="41"/>
        <v>2074</v>
      </c>
      <c r="C681" s="368">
        <f t="shared" si="43"/>
        <v>63555</v>
      </c>
      <c r="D681" s="368"/>
      <c r="E681" s="359">
        <f>IFERROR(IF(-SUM(E$33:E680)+E$16&lt;0.000001,0,IF($C681&gt;='H-32A-WP06 - Debt Service'!C$25,'H-32A-WP06 - Debt Service'!C$28/12,0)),"-")</f>
        <v>0</v>
      </c>
      <c r="F681" s="359">
        <f>IFERROR(IF(-SUM(F$33:F680)+F$16&lt;0.000001,0,IF($C681&gt;='H-32A-WP06 - Debt Service'!D$25,'H-32A-WP06 - Debt Service'!D$28/12,0)),"-")</f>
        <v>0</v>
      </c>
      <c r="G681" s="359">
        <f>IFERROR(IF(-SUM(G$33:G680)+G$16&lt;0.000001,0,IF($C681&gt;='H-32A-WP06 - Debt Service'!E$25,'H-32A-WP06 - Debt Service'!E$28/12,0)),"-")</f>
        <v>0</v>
      </c>
      <c r="H681" s="359">
        <f>IFERROR(IF(-SUM(H$21:H680)+H$16&lt;0.000001,0,IF($C681&gt;='H-32A-WP06 - Debt Service'!F$25,'H-32A-WP06 - Debt Service'!F$28/12,0)),"-")</f>
        <v>0</v>
      </c>
      <c r="I681" s="359">
        <f>IFERROR(IF(-SUM(I$21:I680)+I$16&lt;0.000001,0,IF($C681&gt;='H-32A-WP06 - Debt Service'!G$25,'H-32A-WP06 - Debt Service'!G$28/12,0)),"-")</f>
        <v>0</v>
      </c>
      <c r="J681" s="359">
        <f>IFERROR(IF(-SUM(J$21:J680)+J$16&lt;0.000001,0,IF($C681&gt;='H-32A-WP06 - Debt Service'!H$25,'H-32A-WP06 - Debt Service'!H$28/12,0)),"-")</f>
        <v>0</v>
      </c>
      <c r="K681" s="359">
        <f>IFERROR(IF(-SUM(K$21:K680)+K$16&lt;0.000001,0,IF($C681&gt;='H-32A-WP06 - Debt Service'!I$25,'H-32A-WP06 - Debt Service'!I$28/12,0)),"-")</f>
        <v>0</v>
      </c>
      <c r="L681" s="359">
        <f>IFERROR(IF(-SUM(L$21:L680)+L$16&lt;0.000001,0,IF($C681&gt;='H-32A-WP06 - Debt Service'!J$25,'H-32A-WP06 - Debt Service'!J$28/12,0)),"-")</f>
        <v>0</v>
      </c>
      <c r="M681" s="359">
        <f>IFERROR(IF(-SUM(M$21:M680)+M$16&lt;0.000001,0,IF($C681&gt;='H-32A-WP06 - Debt Service'!K$25,'H-32A-WP06 - Debt Service'!K$28/12,0)),"-")</f>
        <v>0</v>
      </c>
      <c r="N681" s="359">
        <f>IFERROR(IF(-SUM(N$21:N680)+N$16&lt;0.000001,0,IF($C681&gt;='H-32A-WP06 - Debt Service'!L$25,'H-32A-WP06 - Debt Service'!L$28/12,0)),"-")</f>
        <v>0</v>
      </c>
      <c r="O681" s="359">
        <f>IFERROR(IF(-SUM(O$21:O680)+O$16&lt;0.000001,0,IF($C681&gt;='H-32A-WP06 - Debt Service'!M$25,'H-32A-WP06 - Debt Service'!M$28/12,0)),"-")</f>
        <v>0</v>
      </c>
      <c r="P681" s="359">
        <f>IFERROR(IF(-SUM(P$21:P680)+P$16&lt;0.000001,0,IF($C681&gt;='H-32A-WP06 - Debt Service'!N$25,'H-32A-WP06 - Debt Service'!N$28/12,0)),"-")</f>
        <v>0</v>
      </c>
      <c r="Q681" s="449"/>
      <c r="R681" s="351">
        <f t="shared" si="42"/>
        <v>2074</v>
      </c>
      <c r="S681" s="368">
        <f t="shared" si="44"/>
        <v>63555</v>
      </c>
      <c r="T681" s="368"/>
      <c r="U681" s="359">
        <f>IFERROR(IF(-SUM(U$33:U680)+U$16&lt;0.000001,0,IF($C681&gt;='H-32A-WP06 - Debt Service'!R$25,'H-32A-WP06 - Debt Service'!R$28/12,0)),"-")</f>
        <v>0</v>
      </c>
      <c r="V681" s="359">
        <f>IFERROR(IF(-SUM(V$21:V680)+V$16&lt;0.000001,0,IF($C681&gt;='H-32A-WP06 - Debt Service'!S$25,'H-32A-WP06 - Debt Service'!S$28/12,0)),"-")</f>
        <v>0</v>
      </c>
      <c r="W681" s="359">
        <f>IFERROR(IF(-SUM(W$21:W680)+W$16&lt;0.000001,0,IF($C681&gt;='H-32A-WP06 - Debt Service'!T$25,'H-32A-WP06 - Debt Service'!T$28/12,0)),"-")</f>
        <v>0</v>
      </c>
      <c r="X681" s="359">
        <f>IFERROR(IF(-SUM(X$21:X680)+X$16&lt;0.000001,0,IF($C681&gt;='H-32A-WP06 - Debt Service'!U$25,'H-32A-WP06 - Debt Service'!U$28/12,0)),"-")</f>
        <v>0</v>
      </c>
      <c r="Y681" s="359">
        <f>IFERROR(IF(-SUM(Y$21:Y680)+Y$16&lt;0.000001,0,IF($C681&gt;='H-32A-WP06 - Debt Service'!W$25,'H-32A-WP06 - Debt Service'!V$28/12,0)),"-")</f>
        <v>0</v>
      </c>
      <c r="Z681" s="359">
        <f>IFERROR(IF(-SUM(Z$21:Z680)+Z$16&lt;0.000001,0,IF($C681&gt;='H-32A-WP06 - Debt Service'!W$25,'H-32A-WP06 - Debt Service'!W$28/12,0)),"-")</f>
        <v>0</v>
      </c>
      <c r="AA681" s="359">
        <f>IFERROR(IF(-SUM(AA$21:AA680)+AA$16&lt;0.000001,0,IF($C681&gt;='H-32A-WP06 - Debt Service'!Y$25,'H-32A-WP06 - Debt Service'!X$28/12,0)),"-")</f>
        <v>0</v>
      </c>
      <c r="AB681" s="359">
        <f>IFERROR(IF(-SUM(AB$21:AB680)+AB$16&lt;0.000001,0,IF($C681&gt;='H-32A-WP06 - Debt Service'!Y$25,'H-32A-WP06 - Debt Service'!Y$28/12,0)),"-")</f>
        <v>0</v>
      </c>
      <c r="AC681" s="359">
        <f>IFERROR(IF(-SUM(AC$21:AC680)+AC$16&lt;0.000001,0,IF($C681&gt;='H-32A-WP06 - Debt Service'!Z$25,'H-32A-WP06 - Debt Service'!Z$28/12,0)),"-")</f>
        <v>0</v>
      </c>
      <c r="AD681" s="359">
        <f>IFERROR(IF(-SUM(AD$21:AD680)+AD$16&lt;0.000001,0,IF($C681&gt;='H-32A-WP06 - Debt Service'!AB$25,'H-32A-WP06 - Debt Service'!AA$28/12,0)),"-")</f>
        <v>0</v>
      </c>
      <c r="AE681" s="359">
        <f>IFERROR(IF(-SUM(AE$21:AE680)+AE$16&lt;0.000001,0,IF($C681&gt;='H-32A-WP06 - Debt Service'!AC$25,'H-32A-WP06 - Debt Service'!AB$28/12,0)),"-")</f>
        <v>0</v>
      </c>
      <c r="AF681" s="359">
        <f>IFERROR(IF(-SUM(AF$21:AF680)+AF$16&lt;0.000001,0,IF($C681&gt;='H-32A-WP06 - Debt Service'!AD$25,'H-32A-WP06 - Debt Service'!AC$28/12,0)),"-")</f>
        <v>0</v>
      </c>
    </row>
    <row r="682" spans="2:32">
      <c r="B682" s="351">
        <f t="shared" si="41"/>
        <v>2074</v>
      </c>
      <c r="C682" s="368">
        <f t="shared" si="43"/>
        <v>63586</v>
      </c>
      <c r="D682" s="368"/>
      <c r="E682" s="359">
        <f>IFERROR(IF(-SUM(E$33:E681)+E$16&lt;0.000001,0,IF($C682&gt;='H-32A-WP06 - Debt Service'!C$25,'H-32A-WP06 - Debt Service'!C$28/12,0)),"-")</f>
        <v>0</v>
      </c>
      <c r="F682" s="359">
        <f>IFERROR(IF(-SUM(F$33:F681)+F$16&lt;0.000001,0,IF($C682&gt;='H-32A-WP06 - Debt Service'!D$25,'H-32A-WP06 - Debt Service'!D$28/12,0)),"-")</f>
        <v>0</v>
      </c>
      <c r="G682" s="359">
        <f>IFERROR(IF(-SUM(G$33:G681)+G$16&lt;0.000001,0,IF($C682&gt;='H-32A-WP06 - Debt Service'!E$25,'H-32A-WP06 - Debt Service'!E$28/12,0)),"-")</f>
        <v>0</v>
      </c>
      <c r="H682" s="359">
        <f>IFERROR(IF(-SUM(H$21:H681)+H$16&lt;0.000001,0,IF($C682&gt;='H-32A-WP06 - Debt Service'!F$25,'H-32A-WP06 - Debt Service'!F$28/12,0)),"-")</f>
        <v>0</v>
      </c>
      <c r="I682" s="359">
        <f>IFERROR(IF(-SUM(I$21:I681)+I$16&lt;0.000001,0,IF($C682&gt;='H-32A-WP06 - Debt Service'!G$25,'H-32A-WP06 - Debt Service'!G$28/12,0)),"-")</f>
        <v>0</v>
      </c>
      <c r="J682" s="359">
        <f>IFERROR(IF(-SUM(J$21:J681)+J$16&lt;0.000001,0,IF($C682&gt;='H-32A-WP06 - Debt Service'!H$25,'H-32A-WP06 - Debt Service'!H$28/12,0)),"-")</f>
        <v>0</v>
      </c>
      <c r="K682" s="359">
        <f>IFERROR(IF(-SUM(K$21:K681)+K$16&lt;0.000001,0,IF($C682&gt;='H-32A-WP06 - Debt Service'!I$25,'H-32A-WP06 - Debt Service'!I$28/12,0)),"-")</f>
        <v>0</v>
      </c>
      <c r="L682" s="359">
        <f>IFERROR(IF(-SUM(L$21:L681)+L$16&lt;0.000001,0,IF($C682&gt;='H-32A-WP06 - Debt Service'!J$25,'H-32A-WP06 - Debt Service'!J$28/12,0)),"-")</f>
        <v>0</v>
      </c>
      <c r="M682" s="359">
        <f>IFERROR(IF(-SUM(M$21:M681)+M$16&lt;0.000001,0,IF($C682&gt;='H-32A-WP06 - Debt Service'!K$25,'H-32A-WP06 - Debt Service'!K$28/12,0)),"-")</f>
        <v>0</v>
      </c>
      <c r="N682" s="359">
        <f>IFERROR(IF(-SUM(N$21:N681)+N$16&lt;0.000001,0,IF($C682&gt;='H-32A-WP06 - Debt Service'!L$25,'H-32A-WP06 - Debt Service'!L$28/12,0)),"-")</f>
        <v>0</v>
      </c>
      <c r="O682" s="359">
        <f>IFERROR(IF(-SUM(O$21:O681)+O$16&lt;0.000001,0,IF($C682&gt;='H-32A-WP06 - Debt Service'!M$25,'H-32A-WP06 - Debt Service'!M$28/12,0)),"-")</f>
        <v>0</v>
      </c>
      <c r="P682" s="359">
        <f>IFERROR(IF(-SUM(P$21:P681)+P$16&lt;0.000001,0,IF($C682&gt;='H-32A-WP06 - Debt Service'!N$25,'H-32A-WP06 - Debt Service'!N$28/12,0)),"-")</f>
        <v>0</v>
      </c>
      <c r="Q682" s="449"/>
      <c r="R682" s="351">
        <f t="shared" si="42"/>
        <v>2074</v>
      </c>
      <c r="S682" s="368">
        <f t="shared" si="44"/>
        <v>63586</v>
      </c>
      <c r="T682" s="368"/>
      <c r="U682" s="359">
        <f>IFERROR(IF(-SUM(U$33:U681)+U$16&lt;0.000001,0,IF($C682&gt;='H-32A-WP06 - Debt Service'!R$25,'H-32A-WP06 - Debt Service'!R$28/12,0)),"-")</f>
        <v>0</v>
      </c>
      <c r="V682" s="359">
        <f>IFERROR(IF(-SUM(V$21:V681)+V$16&lt;0.000001,0,IF($C682&gt;='H-32A-WP06 - Debt Service'!S$25,'H-32A-WP06 - Debt Service'!S$28/12,0)),"-")</f>
        <v>0</v>
      </c>
      <c r="W682" s="359">
        <f>IFERROR(IF(-SUM(W$21:W681)+W$16&lt;0.000001,0,IF($C682&gt;='H-32A-WP06 - Debt Service'!T$25,'H-32A-WP06 - Debt Service'!T$28/12,0)),"-")</f>
        <v>0</v>
      </c>
      <c r="X682" s="359">
        <f>IFERROR(IF(-SUM(X$21:X681)+X$16&lt;0.000001,0,IF($C682&gt;='H-32A-WP06 - Debt Service'!U$25,'H-32A-WP06 - Debt Service'!U$28/12,0)),"-")</f>
        <v>0</v>
      </c>
      <c r="Y682" s="359">
        <f>IFERROR(IF(-SUM(Y$21:Y681)+Y$16&lt;0.000001,0,IF($C682&gt;='H-32A-WP06 - Debt Service'!W$25,'H-32A-WP06 - Debt Service'!V$28/12,0)),"-")</f>
        <v>0</v>
      </c>
      <c r="Z682" s="359">
        <f>IFERROR(IF(-SUM(Z$21:Z681)+Z$16&lt;0.000001,0,IF($C682&gt;='H-32A-WP06 - Debt Service'!W$25,'H-32A-WP06 - Debt Service'!W$28/12,0)),"-")</f>
        <v>0</v>
      </c>
      <c r="AA682" s="359">
        <f>IFERROR(IF(-SUM(AA$21:AA681)+AA$16&lt;0.000001,0,IF($C682&gt;='H-32A-WP06 - Debt Service'!Y$25,'H-32A-WP06 - Debt Service'!X$28/12,0)),"-")</f>
        <v>0</v>
      </c>
      <c r="AB682" s="359">
        <f>IFERROR(IF(-SUM(AB$21:AB681)+AB$16&lt;0.000001,0,IF($C682&gt;='H-32A-WP06 - Debt Service'!Y$25,'H-32A-WP06 - Debt Service'!Y$28/12,0)),"-")</f>
        <v>0</v>
      </c>
      <c r="AC682" s="359">
        <f>IFERROR(IF(-SUM(AC$21:AC681)+AC$16&lt;0.000001,0,IF($C682&gt;='H-32A-WP06 - Debt Service'!Z$25,'H-32A-WP06 - Debt Service'!Z$28/12,0)),"-")</f>
        <v>0</v>
      </c>
      <c r="AD682" s="359">
        <f>IFERROR(IF(-SUM(AD$21:AD681)+AD$16&lt;0.000001,0,IF($C682&gt;='H-32A-WP06 - Debt Service'!AB$25,'H-32A-WP06 - Debt Service'!AA$28/12,0)),"-")</f>
        <v>0</v>
      </c>
      <c r="AE682" s="359">
        <f>IFERROR(IF(-SUM(AE$21:AE681)+AE$16&lt;0.000001,0,IF($C682&gt;='H-32A-WP06 - Debt Service'!AC$25,'H-32A-WP06 - Debt Service'!AB$28/12,0)),"-")</f>
        <v>0</v>
      </c>
      <c r="AF682" s="359">
        <f>IFERROR(IF(-SUM(AF$21:AF681)+AF$16&lt;0.000001,0,IF($C682&gt;='H-32A-WP06 - Debt Service'!AD$25,'H-32A-WP06 - Debt Service'!AC$28/12,0)),"-")</f>
        <v>0</v>
      </c>
    </row>
    <row r="683" spans="2:32">
      <c r="B683" s="351">
        <f t="shared" si="41"/>
        <v>2074</v>
      </c>
      <c r="C683" s="368">
        <f t="shared" si="43"/>
        <v>63614</v>
      </c>
      <c r="D683" s="368"/>
      <c r="E683" s="359">
        <f>IFERROR(IF(-SUM(E$33:E682)+E$16&lt;0.000001,0,IF($C683&gt;='H-32A-WP06 - Debt Service'!C$25,'H-32A-WP06 - Debt Service'!C$28/12,0)),"-")</f>
        <v>0</v>
      </c>
      <c r="F683" s="359">
        <f>IFERROR(IF(-SUM(F$33:F682)+F$16&lt;0.000001,0,IF($C683&gt;='H-32A-WP06 - Debt Service'!D$25,'H-32A-WP06 - Debt Service'!D$28/12,0)),"-")</f>
        <v>0</v>
      </c>
      <c r="G683" s="359">
        <f>IFERROR(IF(-SUM(G$33:G682)+G$16&lt;0.000001,0,IF($C683&gt;='H-32A-WP06 - Debt Service'!E$25,'H-32A-WP06 - Debt Service'!E$28/12,0)),"-")</f>
        <v>0</v>
      </c>
      <c r="H683" s="359">
        <f>IFERROR(IF(-SUM(H$21:H682)+H$16&lt;0.000001,0,IF($C683&gt;='H-32A-WP06 - Debt Service'!F$25,'H-32A-WP06 - Debt Service'!F$28/12,0)),"-")</f>
        <v>0</v>
      </c>
      <c r="I683" s="359">
        <f>IFERROR(IF(-SUM(I$21:I682)+I$16&lt;0.000001,0,IF($C683&gt;='H-32A-WP06 - Debt Service'!G$25,'H-32A-WP06 - Debt Service'!G$28/12,0)),"-")</f>
        <v>0</v>
      </c>
      <c r="J683" s="359">
        <f>IFERROR(IF(-SUM(J$21:J682)+J$16&lt;0.000001,0,IF($C683&gt;='H-32A-WP06 - Debt Service'!H$25,'H-32A-WP06 - Debt Service'!H$28/12,0)),"-")</f>
        <v>0</v>
      </c>
      <c r="K683" s="359">
        <f>IFERROR(IF(-SUM(K$21:K682)+K$16&lt;0.000001,0,IF($C683&gt;='H-32A-WP06 - Debt Service'!I$25,'H-32A-WP06 - Debt Service'!I$28/12,0)),"-")</f>
        <v>0</v>
      </c>
      <c r="L683" s="359">
        <f>IFERROR(IF(-SUM(L$21:L682)+L$16&lt;0.000001,0,IF($C683&gt;='H-32A-WP06 - Debt Service'!J$25,'H-32A-WP06 - Debt Service'!J$28/12,0)),"-")</f>
        <v>0</v>
      </c>
      <c r="M683" s="359">
        <f>IFERROR(IF(-SUM(M$21:M682)+M$16&lt;0.000001,0,IF($C683&gt;='H-32A-WP06 - Debt Service'!K$25,'H-32A-WP06 - Debt Service'!K$28/12,0)),"-")</f>
        <v>0</v>
      </c>
      <c r="N683" s="359">
        <f>IFERROR(IF(-SUM(N$21:N682)+N$16&lt;0.000001,0,IF($C683&gt;='H-32A-WP06 - Debt Service'!L$25,'H-32A-WP06 - Debt Service'!L$28/12,0)),"-")</f>
        <v>0</v>
      </c>
      <c r="O683" s="359">
        <f>IFERROR(IF(-SUM(O$21:O682)+O$16&lt;0.000001,0,IF($C683&gt;='H-32A-WP06 - Debt Service'!M$25,'H-32A-WP06 - Debt Service'!M$28/12,0)),"-")</f>
        <v>0</v>
      </c>
      <c r="P683" s="359">
        <f>IFERROR(IF(-SUM(P$21:P682)+P$16&lt;0.000001,0,IF($C683&gt;='H-32A-WP06 - Debt Service'!N$25,'H-32A-WP06 - Debt Service'!N$28/12,0)),"-")</f>
        <v>0</v>
      </c>
      <c r="Q683" s="449"/>
      <c r="R683" s="351">
        <f t="shared" si="42"/>
        <v>2074</v>
      </c>
      <c r="S683" s="368">
        <f t="shared" si="44"/>
        <v>63614</v>
      </c>
      <c r="T683" s="368"/>
      <c r="U683" s="359">
        <f>IFERROR(IF(-SUM(U$33:U682)+U$16&lt;0.000001,0,IF($C683&gt;='H-32A-WP06 - Debt Service'!R$25,'H-32A-WP06 - Debt Service'!R$28/12,0)),"-")</f>
        <v>0</v>
      </c>
      <c r="V683" s="359">
        <f>IFERROR(IF(-SUM(V$21:V682)+V$16&lt;0.000001,0,IF($C683&gt;='H-32A-WP06 - Debt Service'!S$25,'H-32A-WP06 - Debt Service'!S$28/12,0)),"-")</f>
        <v>0</v>
      </c>
      <c r="W683" s="359">
        <f>IFERROR(IF(-SUM(W$21:W682)+W$16&lt;0.000001,0,IF($C683&gt;='H-32A-WP06 - Debt Service'!T$25,'H-32A-WP06 - Debt Service'!T$28/12,0)),"-")</f>
        <v>0</v>
      </c>
      <c r="X683" s="359">
        <f>IFERROR(IF(-SUM(X$21:X682)+X$16&lt;0.000001,0,IF($C683&gt;='H-32A-WP06 - Debt Service'!U$25,'H-32A-WP06 - Debt Service'!U$28/12,0)),"-")</f>
        <v>0</v>
      </c>
      <c r="Y683" s="359">
        <f>IFERROR(IF(-SUM(Y$21:Y682)+Y$16&lt;0.000001,0,IF($C683&gt;='H-32A-WP06 - Debt Service'!W$25,'H-32A-WP06 - Debt Service'!V$28/12,0)),"-")</f>
        <v>0</v>
      </c>
      <c r="Z683" s="359">
        <f>IFERROR(IF(-SUM(Z$21:Z682)+Z$16&lt;0.000001,0,IF($C683&gt;='H-32A-WP06 - Debt Service'!W$25,'H-32A-WP06 - Debt Service'!W$28/12,0)),"-")</f>
        <v>0</v>
      </c>
      <c r="AA683" s="359">
        <f>IFERROR(IF(-SUM(AA$21:AA682)+AA$16&lt;0.000001,0,IF($C683&gt;='H-32A-WP06 - Debt Service'!Y$25,'H-32A-WP06 - Debt Service'!X$28/12,0)),"-")</f>
        <v>0</v>
      </c>
      <c r="AB683" s="359">
        <f>IFERROR(IF(-SUM(AB$21:AB682)+AB$16&lt;0.000001,0,IF($C683&gt;='H-32A-WP06 - Debt Service'!Y$25,'H-32A-WP06 - Debt Service'!Y$28/12,0)),"-")</f>
        <v>0</v>
      </c>
      <c r="AC683" s="359">
        <f>IFERROR(IF(-SUM(AC$21:AC682)+AC$16&lt;0.000001,0,IF($C683&gt;='H-32A-WP06 - Debt Service'!Z$25,'H-32A-WP06 - Debt Service'!Z$28/12,0)),"-")</f>
        <v>0</v>
      </c>
      <c r="AD683" s="359">
        <f>IFERROR(IF(-SUM(AD$21:AD682)+AD$16&lt;0.000001,0,IF($C683&gt;='H-32A-WP06 - Debt Service'!AB$25,'H-32A-WP06 - Debt Service'!AA$28/12,0)),"-")</f>
        <v>0</v>
      </c>
      <c r="AE683" s="359">
        <f>IFERROR(IF(-SUM(AE$21:AE682)+AE$16&lt;0.000001,0,IF($C683&gt;='H-32A-WP06 - Debt Service'!AC$25,'H-32A-WP06 - Debt Service'!AB$28/12,0)),"-")</f>
        <v>0</v>
      </c>
      <c r="AF683" s="359">
        <f>IFERROR(IF(-SUM(AF$21:AF682)+AF$16&lt;0.000001,0,IF($C683&gt;='H-32A-WP06 - Debt Service'!AD$25,'H-32A-WP06 - Debt Service'!AC$28/12,0)),"-")</f>
        <v>0</v>
      </c>
    </row>
    <row r="684" spans="2:32">
      <c r="B684" s="351">
        <f t="shared" si="41"/>
        <v>2074</v>
      </c>
      <c r="C684" s="368">
        <f t="shared" si="43"/>
        <v>63645</v>
      </c>
      <c r="D684" s="368"/>
      <c r="E684" s="359">
        <f>IFERROR(IF(-SUM(E$33:E683)+E$16&lt;0.000001,0,IF($C684&gt;='H-32A-WP06 - Debt Service'!C$25,'H-32A-WP06 - Debt Service'!C$28/12,0)),"-")</f>
        <v>0</v>
      </c>
      <c r="F684" s="359">
        <f>IFERROR(IF(-SUM(F$33:F683)+F$16&lt;0.000001,0,IF($C684&gt;='H-32A-WP06 - Debt Service'!D$25,'H-32A-WP06 - Debt Service'!D$28/12,0)),"-")</f>
        <v>0</v>
      </c>
      <c r="G684" s="359">
        <f>IFERROR(IF(-SUM(G$33:G683)+G$16&lt;0.000001,0,IF($C684&gt;='H-32A-WP06 - Debt Service'!E$25,'H-32A-WP06 - Debt Service'!E$28/12,0)),"-")</f>
        <v>0</v>
      </c>
      <c r="H684" s="359">
        <f>IFERROR(IF(-SUM(H$21:H683)+H$16&lt;0.000001,0,IF($C684&gt;='H-32A-WP06 - Debt Service'!F$25,'H-32A-WP06 - Debt Service'!F$28/12,0)),"-")</f>
        <v>0</v>
      </c>
      <c r="I684" s="359">
        <f>IFERROR(IF(-SUM(I$21:I683)+I$16&lt;0.000001,0,IF($C684&gt;='H-32A-WP06 - Debt Service'!G$25,'H-32A-WP06 - Debt Service'!G$28/12,0)),"-")</f>
        <v>0</v>
      </c>
      <c r="J684" s="359">
        <f>IFERROR(IF(-SUM(J$21:J683)+J$16&lt;0.000001,0,IF($C684&gt;='H-32A-WP06 - Debt Service'!H$25,'H-32A-WP06 - Debt Service'!H$28/12,0)),"-")</f>
        <v>0</v>
      </c>
      <c r="K684" s="359">
        <f>IFERROR(IF(-SUM(K$21:K683)+K$16&lt;0.000001,0,IF($C684&gt;='H-32A-WP06 - Debt Service'!I$25,'H-32A-WP06 - Debt Service'!I$28/12,0)),"-")</f>
        <v>0</v>
      </c>
      <c r="L684" s="359">
        <f>IFERROR(IF(-SUM(L$21:L683)+L$16&lt;0.000001,0,IF($C684&gt;='H-32A-WP06 - Debt Service'!J$25,'H-32A-WP06 - Debt Service'!J$28/12,0)),"-")</f>
        <v>0</v>
      </c>
      <c r="M684" s="359">
        <f>IFERROR(IF(-SUM(M$21:M683)+M$16&lt;0.000001,0,IF($C684&gt;='H-32A-WP06 - Debt Service'!K$25,'H-32A-WP06 - Debt Service'!K$28/12,0)),"-")</f>
        <v>0</v>
      </c>
      <c r="N684" s="359">
        <f>IFERROR(IF(-SUM(N$21:N683)+N$16&lt;0.000001,0,IF($C684&gt;='H-32A-WP06 - Debt Service'!L$25,'H-32A-WP06 - Debt Service'!L$28/12,0)),"-")</f>
        <v>0</v>
      </c>
      <c r="O684" s="359">
        <f>IFERROR(IF(-SUM(O$21:O683)+O$16&lt;0.000001,0,IF($C684&gt;='H-32A-WP06 - Debt Service'!M$25,'H-32A-WP06 - Debt Service'!M$28/12,0)),"-")</f>
        <v>0</v>
      </c>
      <c r="P684" s="359">
        <f>IFERROR(IF(-SUM(P$21:P683)+P$16&lt;0.000001,0,IF($C684&gt;='H-32A-WP06 - Debt Service'!N$25,'H-32A-WP06 - Debt Service'!N$28/12,0)),"-")</f>
        <v>0</v>
      </c>
      <c r="Q684" s="449"/>
      <c r="R684" s="351">
        <f t="shared" si="42"/>
        <v>2074</v>
      </c>
      <c r="S684" s="368">
        <f t="shared" si="44"/>
        <v>63645</v>
      </c>
      <c r="T684" s="368"/>
      <c r="U684" s="359">
        <f>IFERROR(IF(-SUM(U$33:U683)+U$16&lt;0.000001,0,IF($C684&gt;='H-32A-WP06 - Debt Service'!R$25,'H-32A-WP06 - Debt Service'!R$28/12,0)),"-")</f>
        <v>0</v>
      </c>
      <c r="V684" s="359">
        <f>IFERROR(IF(-SUM(V$21:V683)+V$16&lt;0.000001,0,IF($C684&gt;='H-32A-WP06 - Debt Service'!S$25,'H-32A-WP06 - Debt Service'!S$28/12,0)),"-")</f>
        <v>0</v>
      </c>
      <c r="W684" s="359">
        <f>IFERROR(IF(-SUM(W$21:W683)+W$16&lt;0.000001,0,IF($C684&gt;='H-32A-WP06 - Debt Service'!T$25,'H-32A-WP06 - Debt Service'!T$28/12,0)),"-")</f>
        <v>0</v>
      </c>
      <c r="X684" s="359">
        <f>IFERROR(IF(-SUM(X$21:X683)+X$16&lt;0.000001,0,IF($C684&gt;='H-32A-WP06 - Debt Service'!U$25,'H-32A-WP06 - Debt Service'!U$28/12,0)),"-")</f>
        <v>0</v>
      </c>
      <c r="Y684" s="359">
        <f>IFERROR(IF(-SUM(Y$21:Y683)+Y$16&lt;0.000001,0,IF($C684&gt;='H-32A-WP06 - Debt Service'!W$25,'H-32A-WP06 - Debt Service'!V$28/12,0)),"-")</f>
        <v>0</v>
      </c>
      <c r="Z684" s="359">
        <f>IFERROR(IF(-SUM(Z$21:Z683)+Z$16&lt;0.000001,0,IF($C684&gt;='H-32A-WP06 - Debt Service'!W$25,'H-32A-WP06 - Debt Service'!W$28/12,0)),"-")</f>
        <v>0</v>
      </c>
      <c r="AA684" s="359">
        <f>IFERROR(IF(-SUM(AA$21:AA683)+AA$16&lt;0.000001,0,IF($C684&gt;='H-32A-WP06 - Debt Service'!Y$25,'H-32A-WP06 - Debt Service'!X$28/12,0)),"-")</f>
        <v>0</v>
      </c>
      <c r="AB684" s="359">
        <f>IFERROR(IF(-SUM(AB$21:AB683)+AB$16&lt;0.000001,0,IF($C684&gt;='H-32A-WP06 - Debt Service'!Y$25,'H-32A-WP06 - Debt Service'!Y$28/12,0)),"-")</f>
        <v>0</v>
      </c>
      <c r="AC684" s="359">
        <f>IFERROR(IF(-SUM(AC$21:AC683)+AC$16&lt;0.000001,0,IF($C684&gt;='H-32A-WP06 - Debt Service'!Z$25,'H-32A-WP06 - Debt Service'!Z$28/12,0)),"-")</f>
        <v>0</v>
      </c>
      <c r="AD684" s="359">
        <f>IFERROR(IF(-SUM(AD$21:AD683)+AD$16&lt;0.000001,0,IF($C684&gt;='H-32A-WP06 - Debt Service'!AB$25,'H-32A-WP06 - Debt Service'!AA$28/12,0)),"-")</f>
        <v>0</v>
      </c>
      <c r="AE684" s="359">
        <f>IFERROR(IF(-SUM(AE$21:AE683)+AE$16&lt;0.000001,0,IF($C684&gt;='H-32A-WP06 - Debt Service'!AC$25,'H-32A-WP06 - Debt Service'!AB$28/12,0)),"-")</f>
        <v>0</v>
      </c>
      <c r="AF684" s="359">
        <f>IFERROR(IF(-SUM(AF$21:AF683)+AF$16&lt;0.000001,0,IF($C684&gt;='H-32A-WP06 - Debt Service'!AD$25,'H-32A-WP06 - Debt Service'!AC$28/12,0)),"-")</f>
        <v>0</v>
      </c>
    </row>
    <row r="685" spans="2:32">
      <c r="B685" s="351">
        <f t="shared" si="41"/>
        <v>2074</v>
      </c>
      <c r="C685" s="368">
        <f t="shared" si="43"/>
        <v>63675</v>
      </c>
      <c r="D685" s="368"/>
      <c r="E685" s="359">
        <f>IFERROR(IF(-SUM(E$33:E684)+E$16&lt;0.000001,0,IF($C685&gt;='H-32A-WP06 - Debt Service'!C$25,'H-32A-WP06 - Debt Service'!C$28/12,0)),"-")</f>
        <v>0</v>
      </c>
      <c r="F685" s="359">
        <f>IFERROR(IF(-SUM(F$33:F684)+F$16&lt;0.000001,0,IF($C685&gt;='H-32A-WP06 - Debt Service'!D$25,'H-32A-WP06 - Debt Service'!D$28/12,0)),"-")</f>
        <v>0</v>
      </c>
      <c r="G685" s="359">
        <f>IFERROR(IF(-SUM(G$33:G684)+G$16&lt;0.000001,0,IF($C685&gt;='H-32A-WP06 - Debt Service'!E$25,'H-32A-WP06 - Debt Service'!E$28/12,0)),"-")</f>
        <v>0</v>
      </c>
      <c r="H685" s="359">
        <f>IFERROR(IF(-SUM(H$21:H684)+H$16&lt;0.000001,0,IF($C685&gt;='H-32A-WP06 - Debt Service'!F$25,'H-32A-WP06 - Debt Service'!F$28/12,0)),"-")</f>
        <v>0</v>
      </c>
      <c r="I685" s="359">
        <f>IFERROR(IF(-SUM(I$21:I684)+I$16&lt;0.000001,0,IF($C685&gt;='H-32A-WP06 - Debt Service'!G$25,'H-32A-WP06 - Debt Service'!G$28/12,0)),"-")</f>
        <v>0</v>
      </c>
      <c r="J685" s="359">
        <f>IFERROR(IF(-SUM(J$21:J684)+J$16&lt;0.000001,0,IF($C685&gt;='H-32A-WP06 - Debt Service'!H$25,'H-32A-WP06 - Debt Service'!H$28/12,0)),"-")</f>
        <v>0</v>
      </c>
      <c r="K685" s="359">
        <f>IFERROR(IF(-SUM(K$21:K684)+K$16&lt;0.000001,0,IF($C685&gt;='H-32A-WP06 - Debt Service'!I$25,'H-32A-WP06 - Debt Service'!I$28/12,0)),"-")</f>
        <v>0</v>
      </c>
      <c r="L685" s="359">
        <f>IFERROR(IF(-SUM(L$21:L684)+L$16&lt;0.000001,0,IF($C685&gt;='H-32A-WP06 - Debt Service'!J$25,'H-32A-WP06 - Debt Service'!J$28/12,0)),"-")</f>
        <v>0</v>
      </c>
      <c r="M685" s="359">
        <f>IFERROR(IF(-SUM(M$21:M684)+M$16&lt;0.000001,0,IF($C685&gt;='H-32A-WP06 - Debt Service'!K$25,'H-32A-WP06 - Debt Service'!K$28/12,0)),"-")</f>
        <v>0</v>
      </c>
      <c r="N685" s="359">
        <f>IFERROR(IF(-SUM(N$21:N684)+N$16&lt;0.000001,0,IF($C685&gt;='H-32A-WP06 - Debt Service'!L$25,'H-32A-WP06 - Debt Service'!L$28/12,0)),"-")</f>
        <v>0</v>
      </c>
      <c r="O685" s="359">
        <f>IFERROR(IF(-SUM(O$21:O684)+O$16&lt;0.000001,0,IF($C685&gt;='H-32A-WP06 - Debt Service'!M$25,'H-32A-WP06 - Debt Service'!M$28/12,0)),"-")</f>
        <v>0</v>
      </c>
      <c r="P685" s="359">
        <f>IFERROR(IF(-SUM(P$21:P684)+P$16&lt;0.000001,0,IF($C685&gt;='H-32A-WP06 - Debt Service'!N$25,'H-32A-WP06 - Debt Service'!N$28/12,0)),"-")</f>
        <v>0</v>
      </c>
      <c r="Q685" s="449"/>
      <c r="R685" s="351">
        <f t="shared" si="42"/>
        <v>2074</v>
      </c>
      <c r="S685" s="368">
        <f t="shared" si="44"/>
        <v>63675</v>
      </c>
      <c r="T685" s="368"/>
      <c r="U685" s="359">
        <f>IFERROR(IF(-SUM(U$33:U684)+U$16&lt;0.000001,0,IF($C685&gt;='H-32A-WP06 - Debt Service'!R$25,'H-32A-WP06 - Debt Service'!R$28/12,0)),"-")</f>
        <v>0</v>
      </c>
      <c r="V685" s="359">
        <f>IFERROR(IF(-SUM(V$21:V684)+V$16&lt;0.000001,0,IF($C685&gt;='H-32A-WP06 - Debt Service'!S$25,'H-32A-WP06 - Debt Service'!S$28/12,0)),"-")</f>
        <v>0</v>
      </c>
      <c r="W685" s="359">
        <f>IFERROR(IF(-SUM(W$21:W684)+W$16&lt;0.000001,0,IF($C685&gt;='H-32A-WP06 - Debt Service'!T$25,'H-32A-WP06 - Debt Service'!T$28/12,0)),"-")</f>
        <v>0</v>
      </c>
      <c r="X685" s="359">
        <f>IFERROR(IF(-SUM(X$21:X684)+X$16&lt;0.000001,0,IF($C685&gt;='H-32A-WP06 - Debt Service'!U$25,'H-32A-WP06 - Debt Service'!U$28/12,0)),"-")</f>
        <v>0</v>
      </c>
      <c r="Y685" s="359">
        <f>IFERROR(IF(-SUM(Y$21:Y684)+Y$16&lt;0.000001,0,IF($C685&gt;='H-32A-WP06 - Debt Service'!W$25,'H-32A-WP06 - Debt Service'!V$28/12,0)),"-")</f>
        <v>0</v>
      </c>
      <c r="Z685" s="359">
        <f>IFERROR(IF(-SUM(Z$21:Z684)+Z$16&lt;0.000001,0,IF($C685&gt;='H-32A-WP06 - Debt Service'!W$25,'H-32A-WP06 - Debt Service'!W$28/12,0)),"-")</f>
        <v>0</v>
      </c>
      <c r="AA685" s="359">
        <f>IFERROR(IF(-SUM(AA$21:AA684)+AA$16&lt;0.000001,0,IF($C685&gt;='H-32A-WP06 - Debt Service'!Y$25,'H-32A-WP06 - Debt Service'!X$28/12,0)),"-")</f>
        <v>0</v>
      </c>
      <c r="AB685" s="359">
        <f>IFERROR(IF(-SUM(AB$21:AB684)+AB$16&lt;0.000001,0,IF($C685&gt;='H-32A-WP06 - Debt Service'!Y$25,'H-32A-WP06 - Debt Service'!Y$28/12,0)),"-")</f>
        <v>0</v>
      </c>
      <c r="AC685" s="359">
        <f>IFERROR(IF(-SUM(AC$21:AC684)+AC$16&lt;0.000001,0,IF($C685&gt;='H-32A-WP06 - Debt Service'!Z$25,'H-32A-WP06 - Debt Service'!Z$28/12,0)),"-")</f>
        <v>0</v>
      </c>
      <c r="AD685" s="359">
        <f>IFERROR(IF(-SUM(AD$21:AD684)+AD$16&lt;0.000001,0,IF($C685&gt;='H-32A-WP06 - Debt Service'!AB$25,'H-32A-WP06 - Debt Service'!AA$28/12,0)),"-")</f>
        <v>0</v>
      </c>
      <c r="AE685" s="359">
        <f>IFERROR(IF(-SUM(AE$21:AE684)+AE$16&lt;0.000001,0,IF($C685&gt;='H-32A-WP06 - Debt Service'!AC$25,'H-32A-WP06 - Debt Service'!AB$28/12,0)),"-")</f>
        <v>0</v>
      </c>
      <c r="AF685" s="359">
        <f>IFERROR(IF(-SUM(AF$21:AF684)+AF$16&lt;0.000001,0,IF($C685&gt;='H-32A-WP06 - Debt Service'!AD$25,'H-32A-WP06 - Debt Service'!AC$28/12,0)),"-")</f>
        <v>0</v>
      </c>
    </row>
    <row r="686" spans="2:32">
      <c r="B686" s="351">
        <f t="shared" si="41"/>
        <v>2074</v>
      </c>
      <c r="C686" s="368">
        <f t="shared" si="43"/>
        <v>63706</v>
      </c>
      <c r="D686" s="368"/>
      <c r="E686" s="359">
        <f>IFERROR(IF(-SUM(E$33:E685)+E$16&lt;0.000001,0,IF($C686&gt;='H-32A-WP06 - Debt Service'!C$25,'H-32A-WP06 - Debt Service'!C$28/12,0)),"-")</f>
        <v>0</v>
      </c>
      <c r="F686" s="359">
        <f>IFERROR(IF(-SUM(F$33:F685)+F$16&lt;0.000001,0,IF($C686&gt;='H-32A-WP06 - Debt Service'!D$25,'H-32A-WP06 - Debt Service'!D$28/12,0)),"-")</f>
        <v>0</v>
      </c>
      <c r="G686" s="359">
        <f>IFERROR(IF(-SUM(G$33:G685)+G$16&lt;0.000001,0,IF($C686&gt;='H-32A-WP06 - Debt Service'!E$25,'H-32A-WP06 - Debt Service'!E$28/12,0)),"-")</f>
        <v>0</v>
      </c>
      <c r="H686" s="359">
        <f>IFERROR(IF(-SUM(H$21:H685)+H$16&lt;0.000001,0,IF($C686&gt;='H-32A-WP06 - Debt Service'!F$25,'H-32A-WP06 - Debt Service'!F$28/12,0)),"-")</f>
        <v>0</v>
      </c>
      <c r="I686" s="359">
        <f>IFERROR(IF(-SUM(I$21:I685)+I$16&lt;0.000001,0,IF($C686&gt;='H-32A-WP06 - Debt Service'!G$25,'H-32A-WP06 - Debt Service'!G$28/12,0)),"-")</f>
        <v>0</v>
      </c>
      <c r="J686" s="359">
        <f>IFERROR(IF(-SUM(J$21:J685)+J$16&lt;0.000001,0,IF($C686&gt;='H-32A-WP06 - Debt Service'!H$25,'H-32A-WP06 - Debt Service'!H$28/12,0)),"-")</f>
        <v>0</v>
      </c>
      <c r="K686" s="359">
        <f>IFERROR(IF(-SUM(K$21:K685)+K$16&lt;0.000001,0,IF($C686&gt;='H-32A-WP06 - Debt Service'!I$25,'H-32A-WP06 - Debt Service'!I$28/12,0)),"-")</f>
        <v>0</v>
      </c>
      <c r="L686" s="359">
        <f>IFERROR(IF(-SUM(L$21:L685)+L$16&lt;0.000001,0,IF($C686&gt;='H-32A-WP06 - Debt Service'!J$25,'H-32A-WP06 - Debt Service'!J$28/12,0)),"-")</f>
        <v>0</v>
      </c>
      <c r="M686" s="359">
        <f>IFERROR(IF(-SUM(M$21:M685)+M$16&lt;0.000001,0,IF($C686&gt;='H-32A-WP06 - Debt Service'!K$25,'H-32A-WP06 - Debt Service'!K$28/12,0)),"-")</f>
        <v>0</v>
      </c>
      <c r="N686" s="359">
        <f>IFERROR(IF(-SUM(N$21:N685)+N$16&lt;0.000001,0,IF($C686&gt;='H-32A-WP06 - Debt Service'!L$25,'H-32A-WP06 - Debt Service'!L$28/12,0)),"-")</f>
        <v>0</v>
      </c>
      <c r="O686" s="359">
        <f>IFERROR(IF(-SUM(O$21:O685)+O$16&lt;0.000001,0,IF($C686&gt;='H-32A-WP06 - Debt Service'!M$25,'H-32A-WP06 - Debt Service'!M$28/12,0)),"-")</f>
        <v>0</v>
      </c>
      <c r="P686" s="359">
        <f>IFERROR(IF(-SUM(P$21:P685)+P$16&lt;0.000001,0,IF($C686&gt;='H-32A-WP06 - Debt Service'!N$25,'H-32A-WP06 - Debt Service'!N$28/12,0)),"-")</f>
        <v>0</v>
      </c>
      <c r="Q686" s="449"/>
      <c r="R686" s="351">
        <f t="shared" si="42"/>
        <v>2074</v>
      </c>
      <c r="S686" s="368">
        <f t="shared" si="44"/>
        <v>63706</v>
      </c>
      <c r="T686" s="368"/>
      <c r="U686" s="359">
        <f>IFERROR(IF(-SUM(U$33:U685)+U$16&lt;0.000001,0,IF($C686&gt;='H-32A-WP06 - Debt Service'!R$25,'H-32A-WP06 - Debt Service'!R$28/12,0)),"-")</f>
        <v>0</v>
      </c>
      <c r="V686" s="359">
        <f>IFERROR(IF(-SUM(V$21:V685)+V$16&lt;0.000001,0,IF($C686&gt;='H-32A-WP06 - Debt Service'!S$25,'H-32A-WP06 - Debt Service'!S$28/12,0)),"-")</f>
        <v>0</v>
      </c>
      <c r="W686" s="359">
        <f>IFERROR(IF(-SUM(W$21:W685)+W$16&lt;0.000001,0,IF($C686&gt;='H-32A-WP06 - Debt Service'!T$25,'H-32A-WP06 - Debt Service'!T$28/12,0)),"-")</f>
        <v>0</v>
      </c>
      <c r="X686" s="359">
        <f>IFERROR(IF(-SUM(X$21:X685)+X$16&lt;0.000001,0,IF($C686&gt;='H-32A-WP06 - Debt Service'!U$25,'H-32A-WP06 - Debt Service'!U$28/12,0)),"-")</f>
        <v>0</v>
      </c>
      <c r="Y686" s="359">
        <f>IFERROR(IF(-SUM(Y$21:Y685)+Y$16&lt;0.000001,0,IF($C686&gt;='H-32A-WP06 - Debt Service'!W$25,'H-32A-WP06 - Debt Service'!V$28/12,0)),"-")</f>
        <v>0</v>
      </c>
      <c r="Z686" s="359">
        <f>IFERROR(IF(-SUM(Z$21:Z685)+Z$16&lt;0.000001,0,IF($C686&gt;='H-32A-WP06 - Debt Service'!W$25,'H-32A-WP06 - Debt Service'!W$28/12,0)),"-")</f>
        <v>0</v>
      </c>
      <c r="AA686" s="359">
        <f>IFERROR(IF(-SUM(AA$21:AA685)+AA$16&lt;0.000001,0,IF($C686&gt;='H-32A-WP06 - Debt Service'!Y$25,'H-32A-WP06 - Debt Service'!X$28/12,0)),"-")</f>
        <v>0</v>
      </c>
      <c r="AB686" s="359">
        <f>IFERROR(IF(-SUM(AB$21:AB685)+AB$16&lt;0.000001,0,IF($C686&gt;='H-32A-WP06 - Debt Service'!Y$25,'H-32A-WP06 - Debt Service'!Y$28/12,0)),"-")</f>
        <v>0</v>
      </c>
      <c r="AC686" s="359">
        <f>IFERROR(IF(-SUM(AC$21:AC685)+AC$16&lt;0.000001,0,IF($C686&gt;='H-32A-WP06 - Debt Service'!Z$25,'H-32A-WP06 - Debt Service'!Z$28/12,0)),"-")</f>
        <v>0</v>
      </c>
      <c r="AD686" s="359">
        <f>IFERROR(IF(-SUM(AD$21:AD685)+AD$16&lt;0.000001,0,IF($C686&gt;='H-32A-WP06 - Debt Service'!AB$25,'H-32A-WP06 - Debt Service'!AA$28/12,0)),"-")</f>
        <v>0</v>
      </c>
      <c r="AE686" s="359">
        <f>IFERROR(IF(-SUM(AE$21:AE685)+AE$16&lt;0.000001,0,IF($C686&gt;='H-32A-WP06 - Debt Service'!AC$25,'H-32A-WP06 - Debt Service'!AB$28/12,0)),"-")</f>
        <v>0</v>
      </c>
      <c r="AF686" s="359">
        <f>IFERROR(IF(-SUM(AF$21:AF685)+AF$16&lt;0.000001,0,IF($C686&gt;='H-32A-WP06 - Debt Service'!AD$25,'H-32A-WP06 - Debt Service'!AC$28/12,0)),"-")</f>
        <v>0</v>
      </c>
    </row>
    <row r="687" spans="2:32">
      <c r="B687" s="351">
        <f t="shared" si="41"/>
        <v>2074</v>
      </c>
      <c r="C687" s="368">
        <f t="shared" si="43"/>
        <v>63736</v>
      </c>
      <c r="D687" s="368"/>
      <c r="E687" s="359">
        <f>IFERROR(IF(-SUM(E$33:E686)+E$16&lt;0.000001,0,IF($C687&gt;='H-32A-WP06 - Debt Service'!C$25,'H-32A-WP06 - Debt Service'!C$28/12,0)),"-")</f>
        <v>0</v>
      </c>
      <c r="F687" s="359">
        <f>IFERROR(IF(-SUM(F$33:F686)+F$16&lt;0.000001,0,IF($C687&gt;='H-32A-WP06 - Debt Service'!D$25,'H-32A-WP06 - Debt Service'!D$28/12,0)),"-")</f>
        <v>0</v>
      </c>
      <c r="G687" s="359">
        <f>IFERROR(IF(-SUM(G$33:G686)+G$16&lt;0.000001,0,IF($C687&gt;='H-32A-WP06 - Debt Service'!E$25,'H-32A-WP06 - Debt Service'!E$28/12,0)),"-")</f>
        <v>0</v>
      </c>
      <c r="H687" s="359">
        <f>IFERROR(IF(-SUM(H$21:H686)+H$16&lt;0.000001,0,IF($C687&gt;='H-32A-WP06 - Debt Service'!F$25,'H-32A-WP06 - Debt Service'!F$28/12,0)),"-")</f>
        <v>0</v>
      </c>
      <c r="I687" s="359">
        <f>IFERROR(IF(-SUM(I$21:I686)+I$16&lt;0.000001,0,IF($C687&gt;='H-32A-WP06 - Debt Service'!G$25,'H-32A-WP06 - Debt Service'!G$28/12,0)),"-")</f>
        <v>0</v>
      </c>
      <c r="J687" s="359">
        <f>IFERROR(IF(-SUM(J$21:J686)+J$16&lt;0.000001,0,IF($C687&gt;='H-32A-WP06 - Debt Service'!H$25,'H-32A-WP06 - Debt Service'!H$28/12,0)),"-")</f>
        <v>0</v>
      </c>
      <c r="K687" s="359">
        <f>IFERROR(IF(-SUM(K$21:K686)+K$16&lt;0.000001,0,IF($C687&gt;='H-32A-WP06 - Debt Service'!I$25,'H-32A-WP06 - Debt Service'!I$28/12,0)),"-")</f>
        <v>0</v>
      </c>
      <c r="L687" s="359">
        <f>IFERROR(IF(-SUM(L$21:L686)+L$16&lt;0.000001,0,IF($C687&gt;='H-32A-WP06 - Debt Service'!J$25,'H-32A-WP06 - Debt Service'!J$28/12,0)),"-")</f>
        <v>0</v>
      </c>
      <c r="M687" s="359">
        <f>IFERROR(IF(-SUM(M$21:M686)+M$16&lt;0.000001,0,IF($C687&gt;='H-32A-WP06 - Debt Service'!K$25,'H-32A-WP06 - Debt Service'!K$28/12,0)),"-")</f>
        <v>0</v>
      </c>
      <c r="N687" s="359">
        <f>IFERROR(IF(-SUM(N$21:N686)+N$16&lt;0.000001,0,IF($C687&gt;='H-32A-WP06 - Debt Service'!L$25,'H-32A-WP06 - Debt Service'!L$28/12,0)),"-")</f>
        <v>0</v>
      </c>
      <c r="O687" s="359">
        <f>IFERROR(IF(-SUM(O$21:O686)+O$16&lt;0.000001,0,IF($C687&gt;='H-32A-WP06 - Debt Service'!M$25,'H-32A-WP06 - Debt Service'!M$28/12,0)),"-")</f>
        <v>0</v>
      </c>
      <c r="P687" s="359">
        <f>IFERROR(IF(-SUM(P$21:P686)+P$16&lt;0.000001,0,IF($C687&gt;='H-32A-WP06 - Debt Service'!N$25,'H-32A-WP06 - Debt Service'!N$28/12,0)),"-")</f>
        <v>0</v>
      </c>
      <c r="Q687" s="449"/>
      <c r="R687" s="351">
        <f t="shared" si="42"/>
        <v>2074</v>
      </c>
      <c r="S687" s="368">
        <f t="shared" si="44"/>
        <v>63736</v>
      </c>
      <c r="T687" s="368"/>
      <c r="U687" s="359">
        <f>IFERROR(IF(-SUM(U$33:U686)+U$16&lt;0.000001,0,IF($C687&gt;='H-32A-WP06 - Debt Service'!R$25,'H-32A-WP06 - Debt Service'!R$28/12,0)),"-")</f>
        <v>0</v>
      </c>
      <c r="V687" s="359">
        <f>IFERROR(IF(-SUM(V$21:V686)+V$16&lt;0.000001,0,IF($C687&gt;='H-32A-WP06 - Debt Service'!S$25,'H-32A-WP06 - Debt Service'!S$28/12,0)),"-")</f>
        <v>0</v>
      </c>
      <c r="W687" s="359">
        <f>IFERROR(IF(-SUM(W$21:W686)+W$16&lt;0.000001,0,IF($C687&gt;='H-32A-WP06 - Debt Service'!T$25,'H-32A-WP06 - Debt Service'!T$28/12,0)),"-")</f>
        <v>0</v>
      </c>
      <c r="X687" s="359">
        <f>IFERROR(IF(-SUM(X$21:X686)+X$16&lt;0.000001,0,IF($C687&gt;='H-32A-WP06 - Debt Service'!U$25,'H-32A-WP06 - Debt Service'!U$28/12,0)),"-")</f>
        <v>0</v>
      </c>
      <c r="Y687" s="359">
        <f>IFERROR(IF(-SUM(Y$21:Y686)+Y$16&lt;0.000001,0,IF($C687&gt;='H-32A-WP06 - Debt Service'!W$25,'H-32A-WP06 - Debt Service'!V$28/12,0)),"-")</f>
        <v>0</v>
      </c>
      <c r="Z687" s="359">
        <f>IFERROR(IF(-SUM(Z$21:Z686)+Z$16&lt;0.000001,0,IF($C687&gt;='H-32A-WP06 - Debt Service'!W$25,'H-32A-WP06 - Debt Service'!W$28/12,0)),"-")</f>
        <v>0</v>
      </c>
      <c r="AA687" s="359">
        <f>IFERROR(IF(-SUM(AA$21:AA686)+AA$16&lt;0.000001,0,IF($C687&gt;='H-32A-WP06 - Debt Service'!Y$25,'H-32A-WP06 - Debt Service'!X$28/12,0)),"-")</f>
        <v>0</v>
      </c>
      <c r="AB687" s="359">
        <f>IFERROR(IF(-SUM(AB$21:AB686)+AB$16&lt;0.000001,0,IF($C687&gt;='H-32A-WP06 - Debt Service'!Y$25,'H-32A-WP06 - Debt Service'!Y$28/12,0)),"-")</f>
        <v>0</v>
      </c>
      <c r="AC687" s="359">
        <f>IFERROR(IF(-SUM(AC$21:AC686)+AC$16&lt;0.000001,0,IF($C687&gt;='H-32A-WP06 - Debt Service'!Z$25,'H-32A-WP06 - Debt Service'!Z$28/12,0)),"-")</f>
        <v>0</v>
      </c>
      <c r="AD687" s="359">
        <f>IFERROR(IF(-SUM(AD$21:AD686)+AD$16&lt;0.000001,0,IF($C687&gt;='H-32A-WP06 - Debt Service'!AB$25,'H-32A-WP06 - Debt Service'!AA$28/12,0)),"-")</f>
        <v>0</v>
      </c>
      <c r="AE687" s="359">
        <f>IFERROR(IF(-SUM(AE$21:AE686)+AE$16&lt;0.000001,0,IF($C687&gt;='H-32A-WP06 - Debt Service'!AC$25,'H-32A-WP06 - Debt Service'!AB$28/12,0)),"-")</f>
        <v>0</v>
      </c>
      <c r="AF687" s="359">
        <f>IFERROR(IF(-SUM(AF$21:AF686)+AF$16&lt;0.000001,0,IF($C687&gt;='H-32A-WP06 - Debt Service'!AD$25,'H-32A-WP06 - Debt Service'!AC$28/12,0)),"-")</f>
        <v>0</v>
      </c>
    </row>
    <row r="688" spans="2:32">
      <c r="B688" s="351">
        <f t="shared" si="41"/>
        <v>2074</v>
      </c>
      <c r="C688" s="368">
        <f t="shared" si="43"/>
        <v>63767</v>
      </c>
      <c r="D688" s="368"/>
      <c r="E688" s="359">
        <f>IFERROR(IF(-SUM(E$33:E687)+E$16&lt;0.000001,0,IF($C688&gt;='H-32A-WP06 - Debt Service'!C$25,'H-32A-WP06 - Debt Service'!C$28/12,0)),"-")</f>
        <v>0</v>
      </c>
      <c r="F688" s="359">
        <f>IFERROR(IF(-SUM(F$33:F687)+F$16&lt;0.000001,0,IF($C688&gt;='H-32A-WP06 - Debt Service'!D$25,'H-32A-WP06 - Debt Service'!D$28/12,0)),"-")</f>
        <v>0</v>
      </c>
      <c r="G688" s="359">
        <f>IFERROR(IF(-SUM(G$33:G687)+G$16&lt;0.000001,0,IF($C688&gt;='H-32A-WP06 - Debt Service'!E$25,'H-32A-WP06 - Debt Service'!E$28/12,0)),"-")</f>
        <v>0</v>
      </c>
      <c r="H688" s="359">
        <f>IFERROR(IF(-SUM(H$21:H687)+H$16&lt;0.000001,0,IF($C688&gt;='H-32A-WP06 - Debt Service'!F$25,'H-32A-WP06 - Debt Service'!F$28/12,0)),"-")</f>
        <v>0</v>
      </c>
      <c r="I688" s="359">
        <f>IFERROR(IF(-SUM(I$21:I687)+I$16&lt;0.000001,0,IF($C688&gt;='H-32A-WP06 - Debt Service'!G$25,'H-32A-WP06 - Debt Service'!G$28/12,0)),"-")</f>
        <v>0</v>
      </c>
      <c r="J688" s="359">
        <f>IFERROR(IF(-SUM(J$21:J687)+J$16&lt;0.000001,0,IF($C688&gt;='H-32A-WP06 - Debt Service'!H$25,'H-32A-WP06 - Debt Service'!H$28/12,0)),"-")</f>
        <v>0</v>
      </c>
      <c r="K688" s="359">
        <f>IFERROR(IF(-SUM(K$21:K687)+K$16&lt;0.000001,0,IF($C688&gt;='H-32A-WP06 - Debt Service'!I$25,'H-32A-WP06 - Debt Service'!I$28/12,0)),"-")</f>
        <v>0</v>
      </c>
      <c r="L688" s="359">
        <f>IFERROR(IF(-SUM(L$21:L687)+L$16&lt;0.000001,0,IF($C688&gt;='H-32A-WP06 - Debt Service'!J$25,'H-32A-WP06 - Debt Service'!J$28/12,0)),"-")</f>
        <v>0</v>
      </c>
      <c r="M688" s="359">
        <f>IFERROR(IF(-SUM(M$21:M687)+M$16&lt;0.000001,0,IF($C688&gt;='H-32A-WP06 - Debt Service'!K$25,'H-32A-WP06 - Debt Service'!K$28/12,0)),"-")</f>
        <v>0</v>
      </c>
      <c r="N688" s="359">
        <f>IFERROR(IF(-SUM(N$21:N687)+N$16&lt;0.000001,0,IF($C688&gt;='H-32A-WP06 - Debt Service'!L$25,'H-32A-WP06 - Debt Service'!L$28/12,0)),"-")</f>
        <v>0</v>
      </c>
      <c r="O688" s="359">
        <f>IFERROR(IF(-SUM(O$21:O687)+O$16&lt;0.000001,0,IF($C688&gt;='H-32A-WP06 - Debt Service'!M$25,'H-32A-WP06 - Debt Service'!M$28/12,0)),"-")</f>
        <v>0</v>
      </c>
      <c r="P688" s="359">
        <f>IFERROR(IF(-SUM(P$21:P687)+P$16&lt;0.000001,0,IF($C688&gt;='H-32A-WP06 - Debt Service'!N$25,'H-32A-WP06 - Debt Service'!N$28/12,0)),"-")</f>
        <v>0</v>
      </c>
      <c r="Q688" s="449"/>
      <c r="R688" s="351">
        <f t="shared" si="42"/>
        <v>2074</v>
      </c>
      <c r="S688" s="368">
        <f t="shared" si="44"/>
        <v>63767</v>
      </c>
      <c r="T688" s="368"/>
      <c r="U688" s="359">
        <f>IFERROR(IF(-SUM(U$33:U687)+U$16&lt;0.000001,0,IF($C688&gt;='H-32A-WP06 - Debt Service'!R$25,'H-32A-WP06 - Debt Service'!R$28/12,0)),"-")</f>
        <v>0</v>
      </c>
      <c r="V688" s="359">
        <f>IFERROR(IF(-SUM(V$21:V687)+V$16&lt;0.000001,0,IF($C688&gt;='H-32A-WP06 - Debt Service'!S$25,'H-32A-WP06 - Debt Service'!S$28/12,0)),"-")</f>
        <v>0</v>
      </c>
      <c r="W688" s="359">
        <f>IFERROR(IF(-SUM(W$21:W687)+W$16&lt;0.000001,0,IF($C688&gt;='H-32A-WP06 - Debt Service'!T$25,'H-32A-WP06 - Debt Service'!T$28/12,0)),"-")</f>
        <v>0</v>
      </c>
      <c r="X688" s="359">
        <f>IFERROR(IF(-SUM(X$21:X687)+X$16&lt;0.000001,0,IF($C688&gt;='H-32A-WP06 - Debt Service'!U$25,'H-32A-WP06 - Debt Service'!U$28/12,0)),"-")</f>
        <v>0</v>
      </c>
      <c r="Y688" s="359">
        <f>IFERROR(IF(-SUM(Y$21:Y687)+Y$16&lt;0.000001,0,IF($C688&gt;='H-32A-WP06 - Debt Service'!W$25,'H-32A-WP06 - Debt Service'!V$28/12,0)),"-")</f>
        <v>0</v>
      </c>
      <c r="Z688" s="359">
        <f>IFERROR(IF(-SUM(Z$21:Z687)+Z$16&lt;0.000001,0,IF($C688&gt;='H-32A-WP06 - Debt Service'!W$25,'H-32A-WP06 - Debt Service'!W$28/12,0)),"-")</f>
        <v>0</v>
      </c>
      <c r="AA688" s="359">
        <f>IFERROR(IF(-SUM(AA$21:AA687)+AA$16&lt;0.000001,0,IF($C688&gt;='H-32A-WP06 - Debt Service'!Y$25,'H-32A-WP06 - Debt Service'!X$28/12,0)),"-")</f>
        <v>0</v>
      </c>
      <c r="AB688" s="359">
        <f>IFERROR(IF(-SUM(AB$21:AB687)+AB$16&lt;0.000001,0,IF($C688&gt;='H-32A-WP06 - Debt Service'!Y$25,'H-32A-WP06 - Debt Service'!Y$28/12,0)),"-")</f>
        <v>0</v>
      </c>
      <c r="AC688" s="359">
        <f>IFERROR(IF(-SUM(AC$21:AC687)+AC$16&lt;0.000001,0,IF($C688&gt;='H-32A-WP06 - Debt Service'!Z$25,'H-32A-WP06 - Debt Service'!Z$28/12,0)),"-")</f>
        <v>0</v>
      </c>
      <c r="AD688" s="359">
        <f>IFERROR(IF(-SUM(AD$21:AD687)+AD$16&lt;0.000001,0,IF($C688&gt;='H-32A-WP06 - Debt Service'!AB$25,'H-32A-WP06 - Debt Service'!AA$28/12,0)),"-")</f>
        <v>0</v>
      </c>
      <c r="AE688" s="359">
        <f>IFERROR(IF(-SUM(AE$21:AE687)+AE$16&lt;0.000001,0,IF($C688&gt;='H-32A-WP06 - Debt Service'!AC$25,'H-32A-WP06 - Debt Service'!AB$28/12,0)),"-")</f>
        <v>0</v>
      </c>
      <c r="AF688" s="359">
        <f>IFERROR(IF(-SUM(AF$21:AF687)+AF$16&lt;0.000001,0,IF($C688&gt;='H-32A-WP06 - Debt Service'!AD$25,'H-32A-WP06 - Debt Service'!AC$28/12,0)),"-")</f>
        <v>0</v>
      </c>
    </row>
    <row r="689" spans="2:32">
      <c r="B689" s="351">
        <f t="shared" si="41"/>
        <v>2074</v>
      </c>
      <c r="C689" s="368">
        <f t="shared" si="43"/>
        <v>63798</v>
      </c>
      <c r="D689" s="368"/>
      <c r="E689" s="359">
        <f>IFERROR(IF(-SUM(E$33:E688)+E$16&lt;0.000001,0,IF($C689&gt;='H-32A-WP06 - Debt Service'!C$25,'H-32A-WP06 - Debt Service'!C$28/12,0)),"-")</f>
        <v>0</v>
      </c>
      <c r="F689" s="359">
        <f>IFERROR(IF(-SUM(F$33:F688)+F$16&lt;0.000001,0,IF($C689&gt;='H-32A-WP06 - Debt Service'!D$25,'H-32A-WP06 - Debt Service'!D$28/12,0)),"-")</f>
        <v>0</v>
      </c>
      <c r="G689" s="359">
        <f>IFERROR(IF(-SUM(G$33:G688)+G$16&lt;0.000001,0,IF($C689&gt;='H-32A-WP06 - Debt Service'!E$25,'H-32A-WP06 - Debt Service'!E$28/12,0)),"-")</f>
        <v>0</v>
      </c>
      <c r="H689" s="359">
        <f>IFERROR(IF(-SUM(H$21:H688)+H$16&lt;0.000001,0,IF($C689&gt;='H-32A-WP06 - Debt Service'!F$25,'H-32A-WP06 - Debt Service'!F$28/12,0)),"-")</f>
        <v>0</v>
      </c>
      <c r="I689" s="359">
        <f>IFERROR(IF(-SUM(I$21:I688)+I$16&lt;0.000001,0,IF($C689&gt;='H-32A-WP06 - Debt Service'!G$25,'H-32A-WP06 - Debt Service'!G$28/12,0)),"-")</f>
        <v>0</v>
      </c>
      <c r="J689" s="359">
        <f>IFERROR(IF(-SUM(J$21:J688)+J$16&lt;0.000001,0,IF($C689&gt;='H-32A-WP06 - Debt Service'!H$25,'H-32A-WP06 - Debt Service'!H$28/12,0)),"-")</f>
        <v>0</v>
      </c>
      <c r="K689" s="359">
        <f>IFERROR(IF(-SUM(K$21:K688)+K$16&lt;0.000001,0,IF($C689&gt;='H-32A-WP06 - Debt Service'!I$25,'H-32A-WP06 - Debt Service'!I$28/12,0)),"-")</f>
        <v>0</v>
      </c>
      <c r="L689" s="359">
        <f>IFERROR(IF(-SUM(L$21:L688)+L$16&lt;0.000001,0,IF($C689&gt;='H-32A-WP06 - Debt Service'!J$25,'H-32A-WP06 - Debt Service'!J$28/12,0)),"-")</f>
        <v>0</v>
      </c>
      <c r="M689" s="359">
        <f>IFERROR(IF(-SUM(M$21:M688)+M$16&lt;0.000001,0,IF($C689&gt;='H-32A-WP06 - Debt Service'!K$25,'H-32A-WP06 - Debt Service'!K$28/12,0)),"-")</f>
        <v>0</v>
      </c>
      <c r="N689" s="359">
        <f>IFERROR(IF(-SUM(N$21:N688)+N$16&lt;0.000001,0,IF($C689&gt;='H-32A-WP06 - Debt Service'!L$25,'H-32A-WP06 - Debt Service'!L$28/12,0)),"-")</f>
        <v>0</v>
      </c>
      <c r="O689" s="359">
        <f>IFERROR(IF(-SUM(O$21:O688)+O$16&lt;0.000001,0,IF($C689&gt;='H-32A-WP06 - Debt Service'!M$25,'H-32A-WP06 - Debt Service'!M$28/12,0)),"-")</f>
        <v>0</v>
      </c>
      <c r="P689" s="359">
        <f>IFERROR(IF(-SUM(P$21:P688)+P$16&lt;0.000001,0,IF($C689&gt;='H-32A-WP06 - Debt Service'!N$25,'H-32A-WP06 - Debt Service'!N$28/12,0)),"-")</f>
        <v>0</v>
      </c>
      <c r="Q689" s="449"/>
      <c r="R689" s="351">
        <f t="shared" si="42"/>
        <v>2074</v>
      </c>
      <c r="S689" s="368">
        <f t="shared" si="44"/>
        <v>63798</v>
      </c>
      <c r="T689" s="368"/>
      <c r="U689" s="359">
        <f>IFERROR(IF(-SUM(U$33:U688)+U$16&lt;0.000001,0,IF($C689&gt;='H-32A-WP06 - Debt Service'!R$25,'H-32A-WP06 - Debt Service'!R$28/12,0)),"-")</f>
        <v>0</v>
      </c>
      <c r="V689" s="359">
        <f>IFERROR(IF(-SUM(V$21:V688)+V$16&lt;0.000001,0,IF($C689&gt;='H-32A-WP06 - Debt Service'!S$25,'H-32A-WP06 - Debt Service'!S$28/12,0)),"-")</f>
        <v>0</v>
      </c>
      <c r="W689" s="359">
        <f>IFERROR(IF(-SUM(W$21:W688)+W$16&lt;0.000001,0,IF($C689&gt;='H-32A-WP06 - Debt Service'!T$25,'H-32A-WP06 - Debt Service'!T$28/12,0)),"-")</f>
        <v>0</v>
      </c>
      <c r="X689" s="359">
        <f>IFERROR(IF(-SUM(X$21:X688)+X$16&lt;0.000001,0,IF($C689&gt;='H-32A-WP06 - Debt Service'!U$25,'H-32A-WP06 - Debt Service'!U$28/12,0)),"-")</f>
        <v>0</v>
      </c>
      <c r="Y689" s="359">
        <f>IFERROR(IF(-SUM(Y$21:Y688)+Y$16&lt;0.000001,0,IF($C689&gt;='H-32A-WP06 - Debt Service'!W$25,'H-32A-WP06 - Debt Service'!V$28/12,0)),"-")</f>
        <v>0</v>
      </c>
      <c r="Z689" s="359">
        <f>IFERROR(IF(-SUM(Z$21:Z688)+Z$16&lt;0.000001,0,IF($C689&gt;='H-32A-WP06 - Debt Service'!W$25,'H-32A-WP06 - Debt Service'!W$28/12,0)),"-")</f>
        <v>0</v>
      </c>
      <c r="AA689" s="359">
        <f>IFERROR(IF(-SUM(AA$21:AA688)+AA$16&lt;0.000001,0,IF($C689&gt;='H-32A-WP06 - Debt Service'!Y$25,'H-32A-WP06 - Debt Service'!X$28/12,0)),"-")</f>
        <v>0</v>
      </c>
      <c r="AB689" s="359">
        <f>IFERROR(IF(-SUM(AB$21:AB688)+AB$16&lt;0.000001,0,IF($C689&gt;='H-32A-WP06 - Debt Service'!Y$25,'H-32A-WP06 - Debt Service'!Y$28/12,0)),"-")</f>
        <v>0</v>
      </c>
      <c r="AC689" s="359">
        <f>IFERROR(IF(-SUM(AC$21:AC688)+AC$16&lt;0.000001,0,IF($C689&gt;='H-32A-WP06 - Debt Service'!Z$25,'H-32A-WP06 - Debt Service'!Z$28/12,0)),"-")</f>
        <v>0</v>
      </c>
      <c r="AD689" s="359">
        <f>IFERROR(IF(-SUM(AD$21:AD688)+AD$16&lt;0.000001,0,IF($C689&gt;='H-32A-WP06 - Debt Service'!AB$25,'H-32A-WP06 - Debt Service'!AA$28/12,0)),"-")</f>
        <v>0</v>
      </c>
      <c r="AE689" s="359">
        <f>IFERROR(IF(-SUM(AE$21:AE688)+AE$16&lt;0.000001,0,IF($C689&gt;='H-32A-WP06 - Debt Service'!AC$25,'H-32A-WP06 - Debt Service'!AB$28/12,0)),"-")</f>
        <v>0</v>
      </c>
      <c r="AF689" s="359">
        <f>IFERROR(IF(-SUM(AF$21:AF688)+AF$16&lt;0.000001,0,IF($C689&gt;='H-32A-WP06 - Debt Service'!AD$25,'H-32A-WP06 - Debt Service'!AC$28/12,0)),"-")</f>
        <v>0</v>
      </c>
    </row>
    <row r="690" spans="2:32">
      <c r="B690" s="351">
        <f t="shared" si="41"/>
        <v>2074</v>
      </c>
      <c r="C690" s="368">
        <f t="shared" si="43"/>
        <v>63828</v>
      </c>
      <c r="D690" s="368"/>
      <c r="E690" s="359">
        <f>IFERROR(IF(-SUM(E$33:E689)+E$16&lt;0.000001,0,IF($C690&gt;='H-32A-WP06 - Debt Service'!C$25,'H-32A-WP06 - Debt Service'!C$28/12,0)),"-")</f>
        <v>0</v>
      </c>
      <c r="F690" s="359">
        <f>IFERROR(IF(-SUM(F$33:F689)+F$16&lt;0.000001,0,IF($C690&gt;='H-32A-WP06 - Debt Service'!D$25,'H-32A-WP06 - Debt Service'!D$28/12,0)),"-")</f>
        <v>0</v>
      </c>
      <c r="G690" s="359">
        <f>IFERROR(IF(-SUM(G$33:G689)+G$16&lt;0.000001,0,IF($C690&gt;='H-32A-WP06 - Debt Service'!E$25,'H-32A-WP06 - Debt Service'!E$28/12,0)),"-")</f>
        <v>0</v>
      </c>
      <c r="H690" s="359">
        <f>IFERROR(IF(-SUM(H$21:H689)+H$16&lt;0.000001,0,IF($C690&gt;='H-32A-WP06 - Debt Service'!F$25,'H-32A-WP06 - Debt Service'!F$28/12,0)),"-")</f>
        <v>0</v>
      </c>
      <c r="I690" s="359">
        <f>IFERROR(IF(-SUM(I$21:I689)+I$16&lt;0.000001,0,IF($C690&gt;='H-32A-WP06 - Debt Service'!G$25,'H-32A-WP06 - Debt Service'!G$28/12,0)),"-")</f>
        <v>0</v>
      </c>
      <c r="J690" s="359">
        <f>IFERROR(IF(-SUM(J$21:J689)+J$16&lt;0.000001,0,IF($C690&gt;='H-32A-WP06 - Debt Service'!H$25,'H-32A-WP06 - Debt Service'!H$28/12,0)),"-")</f>
        <v>0</v>
      </c>
      <c r="K690" s="359">
        <f>IFERROR(IF(-SUM(K$21:K689)+K$16&lt;0.000001,0,IF($C690&gt;='H-32A-WP06 - Debt Service'!I$25,'H-32A-WP06 - Debt Service'!I$28/12,0)),"-")</f>
        <v>0</v>
      </c>
      <c r="L690" s="359">
        <f>IFERROR(IF(-SUM(L$21:L689)+L$16&lt;0.000001,0,IF($C690&gt;='H-32A-WP06 - Debt Service'!J$25,'H-32A-WP06 - Debt Service'!J$28/12,0)),"-")</f>
        <v>0</v>
      </c>
      <c r="M690" s="359">
        <f>IFERROR(IF(-SUM(M$21:M689)+M$16&lt;0.000001,0,IF($C690&gt;='H-32A-WP06 - Debt Service'!K$25,'H-32A-WP06 - Debt Service'!K$28/12,0)),"-")</f>
        <v>0</v>
      </c>
      <c r="N690" s="359">
        <f>IFERROR(IF(-SUM(N$21:N689)+N$16&lt;0.000001,0,IF($C690&gt;='H-32A-WP06 - Debt Service'!L$25,'H-32A-WP06 - Debt Service'!L$28/12,0)),"-")</f>
        <v>0</v>
      </c>
      <c r="O690" s="359">
        <f>IFERROR(IF(-SUM(O$21:O689)+O$16&lt;0.000001,0,IF($C690&gt;='H-32A-WP06 - Debt Service'!M$25,'H-32A-WP06 - Debt Service'!M$28/12,0)),"-")</f>
        <v>0</v>
      </c>
      <c r="P690" s="359">
        <f>IFERROR(IF(-SUM(P$21:P689)+P$16&lt;0.000001,0,IF($C690&gt;='H-32A-WP06 - Debt Service'!N$25,'H-32A-WP06 - Debt Service'!N$28/12,0)),"-")</f>
        <v>0</v>
      </c>
      <c r="Q690" s="449"/>
      <c r="R690" s="351">
        <f t="shared" si="42"/>
        <v>2074</v>
      </c>
      <c r="S690" s="368">
        <f t="shared" si="44"/>
        <v>63828</v>
      </c>
      <c r="T690" s="368"/>
      <c r="U690" s="359">
        <f>IFERROR(IF(-SUM(U$33:U689)+U$16&lt;0.000001,0,IF($C690&gt;='H-32A-WP06 - Debt Service'!R$25,'H-32A-WP06 - Debt Service'!R$28/12,0)),"-")</f>
        <v>0</v>
      </c>
      <c r="V690" s="359">
        <f>IFERROR(IF(-SUM(V$21:V689)+V$16&lt;0.000001,0,IF($C690&gt;='H-32A-WP06 - Debt Service'!S$25,'H-32A-WP06 - Debt Service'!S$28/12,0)),"-")</f>
        <v>0</v>
      </c>
      <c r="W690" s="359">
        <f>IFERROR(IF(-SUM(W$21:W689)+W$16&lt;0.000001,0,IF($C690&gt;='H-32A-WP06 - Debt Service'!T$25,'H-32A-WP06 - Debt Service'!T$28/12,0)),"-")</f>
        <v>0</v>
      </c>
      <c r="X690" s="359">
        <f>IFERROR(IF(-SUM(X$21:X689)+X$16&lt;0.000001,0,IF($C690&gt;='H-32A-WP06 - Debt Service'!U$25,'H-32A-WP06 - Debt Service'!U$28/12,0)),"-")</f>
        <v>0</v>
      </c>
      <c r="Y690" s="359">
        <f>IFERROR(IF(-SUM(Y$21:Y689)+Y$16&lt;0.000001,0,IF($C690&gt;='H-32A-WP06 - Debt Service'!W$25,'H-32A-WP06 - Debt Service'!V$28/12,0)),"-")</f>
        <v>0</v>
      </c>
      <c r="Z690" s="359">
        <f>IFERROR(IF(-SUM(Z$21:Z689)+Z$16&lt;0.000001,0,IF($C690&gt;='H-32A-WP06 - Debt Service'!W$25,'H-32A-WP06 - Debt Service'!W$28/12,0)),"-")</f>
        <v>0</v>
      </c>
      <c r="AA690" s="359">
        <f>IFERROR(IF(-SUM(AA$21:AA689)+AA$16&lt;0.000001,0,IF($C690&gt;='H-32A-WP06 - Debt Service'!Y$25,'H-32A-WP06 - Debt Service'!X$28/12,0)),"-")</f>
        <v>0</v>
      </c>
      <c r="AB690" s="359">
        <f>IFERROR(IF(-SUM(AB$21:AB689)+AB$16&lt;0.000001,0,IF($C690&gt;='H-32A-WP06 - Debt Service'!Y$25,'H-32A-WP06 - Debt Service'!Y$28/12,0)),"-")</f>
        <v>0</v>
      </c>
      <c r="AC690" s="359">
        <f>IFERROR(IF(-SUM(AC$21:AC689)+AC$16&lt;0.000001,0,IF($C690&gt;='H-32A-WP06 - Debt Service'!Z$25,'H-32A-WP06 - Debt Service'!Z$28/12,0)),"-")</f>
        <v>0</v>
      </c>
      <c r="AD690" s="359">
        <f>IFERROR(IF(-SUM(AD$21:AD689)+AD$16&lt;0.000001,0,IF($C690&gt;='H-32A-WP06 - Debt Service'!AB$25,'H-32A-WP06 - Debt Service'!AA$28/12,0)),"-")</f>
        <v>0</v>
      </c>
      <c r="AE690" s="359">
        <f>IFERROR(IF(-SUM(AE$21:AE689)+AE$16&lt;0.000001,0,IF($C690&gt;='H-32A-WP06 - Debt Service'!AC$25,'H-32A-WP06 - Debt Service'!AB$28/12,0)),"-")</f>
        <v>0</v>
      </c>
      <c r="AF690" s="359">
        <f>IFERROR(IF(-SUM(AF$21:AF689)+AF$16&lt;0.000001,0,IF($C690&gt;='H-32A-WP06 - Debt Service'!AD$25,'H-32A-WP06 - Debt Service'!AC$28/12,0)),"-")</f>
        <v>0</v>
      </c>
    </row>
    <row r="691" spans="2:32">
      <c r="B691" s="351">
        <f t="shared" si="41"/>
        <v>2074</v>
      </c>
      <c r="C691" s="368">
        <f t="shared" si="43"/>
        <v>63859</v>
      </c>
      <c r="D691" s="368"/>
      <c r="E691" s="359">
        <f>IFERROR(IF(-SUM(E$33:E690)+E$16&lt;0.000001,0,IF($C691&gt;='H-32A-WP06 - Debt Service'!C$25,'H-32A-WP06 - Debt Service'!C$28/12,0)),"-")</f>
        <v>0</v>
      </c>
      <c r="F691" s="359">
        <f>IFERROR(IF(-SUM(F$33:F690)+F$16&lt;0.000001,0,IF($C691&gt;='H-32A-WP06 - Debt Service'!D$25,'H-32A-WP06 - Debt Service'!D$28/12,0)),"-")</f>
        <v>0</v>
      </c>
      <c r="G691" s="359">
        <f>IFERROR(IF(-SUM(G$33:G690)+G$16&lt;0.000001,0,IF($C691&gt;='H-32A-WP06 - Debt Service'!E$25,'H-32A-WP06 - Debt Service'!E$28/12,0)),"-")</f>
        <v>0</v>
      </c>
      <c r="H691" s="359">
        <f>IFERROR(IF(-SUM(H$21:H690)+H$16&lt;0.000001,0,IF($C691&gt;='H-32A-WP06 - Debt Service'!F$25,'H-32A-WP06 - Debt Service'!F$28/12,0)),"-")</f>
        <v>0</v>
      </c>
      <c r="I691" s="359">
        <f>IFERROR(IF(-SUM(I$21:I690)+I$16&lt;0.000001,0,IF($C691&gt;='H-32A-WP06 - Debt Service'!G$25,'H-32A-WP06 - Debt Service'!G$28/12,0)),"-")</f>
        <v>0</v>
      </c>
      <c r="J691" s="359">
        <f>IFERROR(IF(-SUM(J$21:J690)+J$16&lt;0.000001,0,IF($C691&gt;='H-32A-WP06 - Debt Service'!H$25,'H-32A-WP06 - Debt Service'!H$28/12,0)),"-")</f>
        <v>0</v>
      </c>
      <c r="K691" s="359">
        <f>IFERROR(IF(-SUM(K$21:K690)+K$16&lt;0.000001,0,IF($C691&gt;='H-32A-WP06 - Debt Service'!I$25,'H-32A-WP06 - Debt Service'!I$28/12,0)),"-")</f>
        <v>0</v>
      </c>
      <c r="L691" s="359">
        <f>IFERROR(IF(-SUM(L$21:L690)+L$16&lt;0.000001,0,IF($C691&gt;='H-32A-WP06 - Debt Service'!J$25,'H-32A-WP06 - Debt Service'!J$28/12,0)),"-")</f>
        <v>0</v>
      </c>
      <c r="M691" s="359">
        <f>IFERROR(IF(-SUM(M$21:M690)+M$16&lt;0.000001,0,IF($C691&gt;='H-32A-WP06 - Debt Service'!K$25,'H-32A-WP06 - Debt Service'!K$28/12,0)),"-")</f>
        <v>0</v>
      </c>
      <c r="N691" s="359">
        <f>IFERROR(IF(-SUM(N$21:N690)+N$16&lt;0.000001,0,IF($C691&gt;='H-32A-WP06 - Debt Service'!L$25,'H-32A-WP06 - Debt Service'!L$28/12,0)),"-")</f>
        <v>0</v>
      </c>
      <c r="O691" s="359">
        <f>IFERROR(IF(-SUM(O$21:O690)+O$16&lt;0.000001,0,IF($C691&gt;='H-32A-WP06 - Debt Service'!M$25,'H-32A-WP06 - Debt Service'!M$28/12,0)),"-")</f>
        <v>0</v>
      </c>
      <c r="P691" s="359">
        <f>IFERROR(IF(-SUM(P$21:P690)+P$16&lt;0.000001,0,IF($C691&gt;='H-32A-WP06 - Debt Service'!N$25,'H-32A-WP06 - Debt Service'!N$28/12,0)),"-")</f>
        <v>0</v>
      </c>
      <c r="Q691" s="449"/>
      <c r="R691" s="351">
        <f t="shared" si="42"/>
        <v>2074</v>
      </c>
      <c r="S691" s="368">
        <f t="shared" si="44"/>
        <v>63859</v>
      </c>
      <c r="T691" s="368"/>
      <c r="U691" s="359">
        <f>IFERROR(IF(-SUM(U$33:U690)+U$16&lt;0.000001,0,IF($C691&gt;='H-32A-WP06 - Debt Service'!R$25,'H-32A-WP06 - Debt Service'!R$28/12,0)),"-")</f>
        <v>0</v>
      </c>
      <c r="V691" s="359">
        <f>IFERROR(IF(-SUM(V$21:V690)+V$16&lt;0.000001,0,IF($C691&gt;='H-32A-WP06 - Debt Service'!S$25,'H-32A-WP06 - Debt Service'!S$28/12,0)),"-")</f>
        <v>0</v>
      </c>
      <c r="W691" s="359">
        <f>IFERROR(IF(-SUM(W$21:W690)+W$16&lt;0.000001,0,IF($C691&gt;='H-32A-WP06 - Debt Service'!T$25,'H-32A-WP06 - Debt Service'!T$28/12,0)),"-")</f>
        <v>0</v>
      </c>
      <c r="X691" s="359">
        <f>IFERROR(IF(-SUM(X$21:X690)+X$16&lt;0.000001,0,IF($C691&gt;='H-32A-WP06 - Debt Service'!U$25,'H-32A-WP06 - Debt Service'!U$28/12,0)),"-")</f>
        <v>0</v>
      </c>
      <c r="Y691" s="359">
        <f>IFERROR(IF(-SUM(Y$21:Y690)+Y$16&lt;0.000001,0,IF($C691&gt;='H-32A-WP06 - Debt Service'!W$25,'H-32A-WP06 - Debt Service'!V$28/12,0)),"-")</f>
        <v>0</v>
      </c>
      <c r="Z691" s="359">
        <f>IFERROR(IF(-SUM(Z$21:Z690)+Z$16&lt;0.000001,0,IF($C691&gt;='H-32A-WP06 - Debt Service'!W$25,'H-32A-WP06 - Debt Service'!W$28/12,0)),"-")</f>
        <v>0</v>
      </c>
      <c r="AA691" s="359">
        <f>IFERROR(IF(-SUM(AA$21:AA690)+AA$16&lt;0.000001,0,IF($C691&gt;='H-32A-WP06 - Debt Service'!Y$25,'H-32A-WP06 - Debt Service'!X$28/12,0)),"-")</f>
        <v>0</v>
      </c>
      <c r="AB691" s="359">
        <f>IFERROR(IF(-SUM(AB$21:AB690)+AB$16&lt;0.000001,0,IF($C691&gt;='H-32A-WP06 - Debt Service'!Y$25,'H-32A-WP06 - Debt Service'!Y$28/12,0)),"-")</f>
        <v>0</v>
      </c>
      <c r="AC691" s="359">
        <f>IFERROR(IF(-SUM(AC$21:AC690)+AC$16&lt;0.000001,0,IF($C691&gt;='H-32A-WP06 - Debt Service'!Z$25,'H-32A-WP06 - Debt Service'!Z$28/12,0)),"-")</f>
        <v>0</v>
      </c>
      <c r="AD691" s="359">
        <f>IFERROR(IF(-SUM(AD$21:AD690)+AD$16&lt;0.000001,0,IF($C691&gt;='H-32A-WP06 - Debt Service'!AB$25,'H-32A-WP06 - Debt Service'!AA$28/12,0)),"-")</f>
        <v>0</v>
      </c>
      <c r="AE691" s="359">
        <f>IFERROR(IF(-SUM(AE$21:AE690)+AE$16&lt;0.000001,0,IF($C691&gt;='H-32A-WP06 - Debt Service'!AC$25,'H-32A-WP06 - Debt Service'!AB$28/12,0)),"-")</f>
        <v>0</v>
      </c>
      <c r="AF691" s="359">
        <f>IFERROR(IF(-SUM(AF$21:AF690)+AF$16&lt;0.000001,0,IF($C691&gt;='H-32A-WP06 - Debt Service'!AD$25,'H-32A-WP06 - Debt Service'!AC$28/12,0)),"-")</f>
        <v>0</v>
      </c>
    </row>
    <row r="692" spans="2:32">
      <c r="B692" s="351">
        <f t="shared" si="41"/>
        <v>2074</v>
      </c>
      <c r="C692" s="368">
        <f t="shared" si="43"/>
        <v>63889</v>
      </c>
      <c r="D692" s="368"/>
      <c r="E692" s="359">
        <f>IFERROR(IF(-SUM(E$33:E691)+E$16&lt;0.000001,0,IF($C692&gt;='H-32A-WP06 - Debt Service'!C$25,'H-32A-WP06 - Debt Service'!C$28/12,0)),"-")</f>
        <v>0</v>
      </c>
      <c r="F692" s="359">
        <f>IFERROR(IF(-SUM(F$33:F691)+F$16&lt;0.000001,0,IF($C692&gt;='H-32A-WP06 - Debt Service'!D$25,'H-32A-WP06 - Debt Service'!D$28/12,0)),"-")</f>
        <v>0</v>
      </c>
      <c r="G692" s="359">
        <f>IFERROR(IF(-SUM(G$33:G691)+G$16&lt;0.000001,0,IF($C692&gt;='H-32A-WP06 - Debt Service'!E$25,'H-32A-WP06 - Debt Service'!E$28/12,0)),"-")</f>
        <v>0</v>
      </c>
      <c r="H692" s="359">
        <f>IFERROR(IF(-SUM(H$21:H691)+H$16&lt;0.000001,0,IF($C692&gt;='H-32A-WP06 - Debt Service'!F$25,'H-32A-WP06 - Debt Service'!F$28/12,0)),"-")</f>
        <v>0</v>
      </c>
      <c r="I692" s="359">
        <f>IFERROR(IF(-SUM(I$21:I691)+I$16&lt;0.000001,0,IF($C692&gt;='H-32A-WP06 - Debt Service'!G$25,'H-32A-WP06 - Debt Service'!G$28/12,0)),"-")</f>
        <v>0</v>
      </c>
      <c r="J692" s="359">
        <f>IFERROR(IF(-SUM(J$21:J691)+J$16&lt;0.000001,0,IF($C692&gt;='H-32A-WP06 - Debt Service'!H$25,'H-32A-WP06 - Debt Service'!H$28/12,0)),"-")</f>
        <v>0</v>
      </c>
      <c r="K692" s="359">
        <f>IFERROR(IF(-SUM(K$21:K691)+K$16&lt;0.000001,0,IF($C692&gt;='H-32A-WP06 - Debt Service'!I$25,'H-32A-WP06 - Debt Service'!I$28/12,0)),"-")</f>
        <v>0</v>
      </c>
      <c r="L692" s="359">
        <f>IFERROR(IF(-SUM(L$21:L691)+L$16&lt;0.000001,0,IF($C692&gt;='H-32A-WP06 - Debt Service'!J$25,'H-32A-WP06 - Debt Service'!J$28/12,0)),"-")</f>
        <v>0</v>
      </c>
      <c r="M692" s="359">
        <f>IFERROR(IF(-SUM(M$21:M691)+M$16&lt;0.000001,0,IF($C692&gt;='H-32A-WP06 - Debt Service'!K$25,'H-32A-WP06 - Debt Service'!K$28/12,0)),"-")</f>
        <v>0</v>
      </c>
      <c r="N692" s="359">
        <f>IFERROR(IF(-SUM(N$21:N691)+N$16&lt;0.000001,0,IF($C692&gt;='H-32A-WP06 - Debt Service'!L$25,'H-32A-WP06 - Debt Service'!L$28/12,0)),"-")</f>
        <v>0</v>
      </c>
      <c r="O692" s="359">
        <f>IFERROR(IF(-SUM(O$21:O691)+O$16&lt;0.000001,0,IF($C692&gt;='H-32A-WP06 - Debt Service'!M$25,'H-32A-WP06 - Debt Service'!M$28/12,0)),"-")</f>
        <v>0</v>
      </c>
      <c r="P692" s="359">
        <f>IFERROR(IF(-SUM(P$21:P691)+P$16&lt;0.000001,0,IF($C692&gt;='H-32A-WP06 - Debt Service'!N$25,'H-32A-WP06 - Debt Service'!N$28/12,0)),"-")</f>
        <v>0</v>
      </c>
      <c r="Q692" s="449"/>
      <c r="R692" s="351">
        <f t="shared" si="42"/>
        <v>2074</v>
      </c>
      <c r="S692" s="368">
        <f t="shared" si="44"/>
        <v>63889</v>
      </c>
      <c r="T692" s="368"/>
      <c r="U692" s="359">
        <f>IFERROR(IF(-SUM(U$33:U691)+U$16&lt;0.000001,0,IF($C692&gt;='H-32A-WP06 - Debt Service'!R$25,'H-32A-WP06 - Debt Service'!R$28/12,0)),"-")</f>
        <v>0</v>
      </c>
      <c r="V692" s="359">
        <f>IFERROR(IF(-SUM(V$21:V691)+V$16&lt;0.000001,0,IF($C692&gt;='H-32A-WP06 - Debt Service'!S$25,'H-32A-WP06 - Debt Service'!S$28/12,0)),"-")</f>
        <v>0</v>
      </c>
      <c r="W692" s="359">
        <f>IFERROR(IF(-SUM(W$21:W691)+W$16&lt;0.000001,0,IF($C692&gt;='H-32A-WP06 - Debt Service'!T$25,'H-32A-WP06 - Debt Service'!T$28/12,0)),"-")</f>
        <v>0</v>
      </c>
      <c r="X692" s="359">
        <f>IFERROR(IF(-SUM(X$21:X691)+X$16&lt;0.000001,0,IF($C692&gt;='H-32A-WP06 - Debt Service'!U$25,'H-32A-WP06 - Debt Service'!U$28/12,0)),"-")</f>
        <v>0</v>
      </c>
      <c r="Y692" s="359">
        <f>IFERROR(IF(-SUM(Y$21:Y691)+Y$16&lt;0.000001,0,IF($C692&gt;='H-32A-WP06 - Debt Service'!W$25,'H-32A-WP06 - Debt Service'!V$28/12,0)),"-")</f>
        <v>0</v>
      </c>
      <c r="Z692" s="359">
        <f>IFERROR(IF(-SUM(Z$21:Z691)+Z$16&lt;0.000001,0,IF($C692&gt;='H-32A-WP06 - Debt Service'!W$25,'H-32A-WP06 - Debt Service'!W$28/12,0)),"-")</f>
        <v>0</v>
      </c>
      <c r="AA692" s="359">
        <f>IFERROR(IF(-SUM(AA$21:AA691)+AA$16&lt;0.000001,0,IF($C692&gt;='H-32A-WP06 - Debt Service'!Y$25,'H-32A-WP06 - Debt Service'!X$28/12,0)),"-")</f>
        <v>0</v>
      </c>
      <c r="AB692" s="359">
        <f>IFERROR(IF(-SUM(AB$21:AB691)+AB$16&lt;0.000001,0,IF($C692&gt;='H-32A-WP06 - Debt Service'!Y$25,'H-32A-WP06 - Debt Service'!Y$28/12,0)),"-")</f>
        <v>0</v>
      </c>
      <c r="AC692" s="359">
        <f>IFERROR(IF(-SUM(AC$21:AC691)+AC$16&lt;0.000001,0,IF($C692&gt;='H-32A-WP06 - Debt Service'!Z$25,'H-32A-WP06 - Debt Service'!Z$28/12,0)),"-")</f>
        <v>0</v>
      </c>
      <c r="AD692" s="359">
        <f>IFERROR(IF(-SUM(AD$21:AD691)+AD$16&lt;0.000001,0,IF($C692&gt;='H-32A-WP06 - Debt Service'!AB$25,'H-32A-WP06 - Debt Service'!AA$28/12,0)),"-")</f>
        <v>0</v>
      </c>
      <c r="AE692" s="359">
        <f>IFERROR(IF(-SUM(AE$21:AE691)+AE$16&lt;0.000001,0,IF($C692&gt;='H-32A-WP06 - Debt Service'!AC$25,'H-32A-WP06 - Debt Service'!AB$28/12,0)),"-")</f>
        <v>0</v>
      </c>
      <c r="AF692" s="359">
        <f>IFERROR(IF(-SUM(AF$21:AF691)+AF$16&lt;0.000001,0,IF($C692&gt;='H-32A-WP06 - Debt Service'!AD$25,'H-32A-WP06 - Debt Service'!AC$28/12,0)),"-")</f>
        <v>0</v>
      </c>
    </row>
    <row r="693" spans="2:32">
      <c r="B693" s="351">
        <f t="shared" si="41"/>
        <v>2075</v>
      </c>
      <c r="C693" s="368">
        <f t="shared" si="43"/>
        <v>63920</v>
      </c>
      <c r="D693" s="368"/>
      <c r="E693" s="359">
        <f>IFERROR(IF(-SUM(E$33:E692)+E$16&lt;0.000001,0,IF($C693&gt;='H-32A-WP06 - Debt Service'!C$25,'H-32A-WP06 - Debt Service'!C$28/12,0)),"-")</f>
        <v>0</v>
      </c>
      <c r="F693" s="359">
        <f>IFERROR(IF(-SUM(F$33:F692)+F$16&lt;0.000001,0,IF($C693&gt;='H-32A-WP06 - Debt Service'!D$25,'H-32A-WP06 - Debt Service'!D$28/12,0)),"-")</f>
        <v>0</v>
      </c>
      <c r="G693" s="359">
        <f>IFERROR(IF(-SUM(G$33:G692)+G$16&lt;0.000001,0,IF($C693&gt;='H-32A-WP06 - Debt Service'!E$25,'H-32A-WP06 - Debt Service'!E$28/12,0)),"-")</f>
        <v>0</v>
      </c>
      <c r="H693" s="359">
        <f>IFERROR(IF(-SUM(H$21:H692)+H$16&lt;0.000001,0,IF($C693&gt;='H-32A-WP06 - Debt Service'!F$25,'H-32A-WP06 - Debt Service'!F$28/12,0)),"-")</f>
        <v>0</v>
      </c>
      <c r="I693" s="359">
        <f>IFERROR(IF(-SUM(I$21:I692)+I$16&lt;0.000001,0,IF($C693&gt;='H-32A-WP06 - Debt Service'!G$25,'H-32A-WP06 - Debt Service'!G$28/12,0)),"-")</f>
        <v>0</v>
      </c>
      <c r="J693" s="359">
        <f>IFERROR(IF(-SUM(J$21:J692)+J$16&lt;0.000001,0,IF($C693&gt;='H-32A-WP06 - Debt Service'!H$25,'H-32A-WP06 - Debt Service'!H$28/12,0)),"-")</f>
        <v>0</v>
      </c>
      <c r="K693" s="359">
        <f>IFERROR(IF(-SUM(K$21:K692)+K$16&lt;0.000001,0,IF($C693&gt;='H-32A-WP06 - Debt Service'!I$25,'H-32A-WP06 - Debt Service'!I$28/12,0)),"-")</f>
        <v>0</v>
      </c>
      <c r="L693" s="359">
        <f>IFERROR(IF(-SUM(L$21:L692)+L$16&lt;0.000001,0,IF($C693&gt;='H-32A-WP06 - Debt Service'!J$25,'H-32A-WP06 - Debt Service'!J$28/12,0)),"-")</f>
        <v>0</v>
      </c>
      <c r="M693" s="359">
        <f>IFERROR(IF(-SUM(M$21:M692)+M$16&lt;0.000001,0,IF($C693&gt;='H-32A-WP06 - Debt Service'!K$25,'H-32A-WP06 - Debt Service'!K$28/12,0)),"-")</f>
        <v>0</v>
      </c>
      <c r="N693" s="359">
        <f>IFERROR(IF(-SUM(N$21:N692)+N$16&lt;0.000001,0,IF($C693&gt;='H-32A-WP06 - Debt Service'!L$25,'H-32A-WP06 - Debt Service'!L$28/12,0)),"-")</f>
        <v>0</v>
      </c>
      <c r="O693" s="359">
        <f>IFERROR(IF(-SUM(O$21:O692)+O$16&lt;0.000001,0,IF($C693&gt;='H-32A-WP06 - Debt Service'!M$25,'H-32A-WP06 - Debt Service'!M$28/12,0)),"-")</f>
        <v>0</v>
      </c>
      <c r="P693" s="359">
        <f>IFERROR(IF(-SUM(P$21:P692)+P$16&lt;0.000001,0,IF($C693&gt;='H-32A-WP06 - Debt Service'!N$25,'H-32A-WP06 - Debt Service'!N$28/12,0)),"-")</f>
        <v>0</v>
      </c>
      <c r="Q693" s="449"/>
      <c r="R693" s="351">
        <f t="shared" si="42"/>
        <v>2075</v>
      </c>
      <c r="S693" s="368">
        <f t="shared" si="44"/>
        <v>63920</v>
      </c>
      <c r="T693" s="368"/>
      <c r="U693" s="359">
        <f>IFERROR(IF(-SUM(U$33:U692)+U$16&lt;0.000001,0,IF($C693&gt;='H-32A-WP06 - Debt Service'!R$25,'H-32A-WP06 - Debt Service'!R$28/12,0)),"-")</f>
        <v>0</v>
      </c>
      <c r="V693" s="359">
        <f>IFERROR(IF(-SUM(V$21:V692)+V$16&lt;0.000001,0,IF($C693&gt;='H-32A-WP06 - Debt Service'!S$25,'H-32A-WP06 - Debt Service'!S$28/12,0)),"-")</f>
        <v>0</v>
      </c>
      <c r="W693" s="359">
        <f>IFERROR(IF(-SUM(W$21:W692)+W$16&lt;0.000001,0,IF($C693&gt;='H-32A-WP06 - Debt Service'!T$25,'H-32A-WP06 - Debt Service'!T$28/12,0)),"-")</f>
        <v>0</v>
      </c>
      <c r="X693" s="359">
        <f>IFERROR(IF(-SUM(X$21:X692)+X$16&lt;0.000001,0,IF($C693&gt;='H-32A-WP06 - Debt Service'!U$25,'H-32A-WP06 - Debt Service'!U$28/12,0)),"-")</f>
        <v>0</v>
      </c>
      <c r="Y693" s="359">
        <f>IFERROR(IF(-SUM(Y$21:Y692)+Y$16&lt;0.000001,0,IF($C693&gt;='H-32A-WP06 - Debt Service'!W$25,'H-32A-WP06 - Debt Service'!V$28/12,0)),"-")</f>
        <v>0</v>
      </c>
      <c r="Z693" s="359">
        <f>IFERROR(IF(-SUM(Z$21:Z692)+Z$16&lt;0.000001,0,IF($C693&gt;='H-32A-WP06 - Debt Service'!W$25,'H-32A-WP06 - Debt Service'!W$28/12,0)),"-")</f>
        <v>0</v>
      </c>
      <c r="AA693" s="359">
        <f>IFERROR(IF(-SUM(AA$21:AA692)+AA$16&lt;0.000001,0,IF($C693&gt;='H-32A-WP06 - Debt Service'!Y$25,'H-32A-WP06 - Debt Service'!X$28/12,0)),"-")</f>
        <v>0</v>
      </c>
      <c r="AB693" s="359">
        <f>IFERROR(IF(-SUM(AB$21:AB692)+AB$16&lt;0.000001,0,IF($C693&gt;='H-32A-WP06 - Debt Service'!Y$25,'H-32A-WP06 - Debt Service'!Y$28/12,0)),"-")</f>
        <v>0</v>
      </c>
      <c r="AC693" s="359">
        <f>IFERROR(IF(-SUM(AC$21:AC692)+AC$16&lt;0.000001,0,IF($C693&gt;='H-32A-WP06 - Debt Service'!Z$25,'H-32A-WP06 - Debt Service'!Z$28/12,0)),"-")</f>
        <v>0</v>
      </c>
      <c r="AD693" s="359">
        <f>IFERROR(IF(-SUM(AD$21:AD692)+AD$16&lt;0.000001,0,IF($C693&gt;='H-32A-WP06 - Debt Service'!AB$25,'H-32A-WP06 - Debt Service'!AA$28/12,0)),"-")</f>
        <v>0</v>
      </c>
      <c r="AE693" s="359">
        <f>IFERROR(IF(-SUM(AE$21:AE692)+AE$16&lt;0.000001,0,IF($C693&gt;='H-32A-WP06 - Debt Service'!AC$25,'H-32A-WP06 - Debt Service'!AB$28/12,0)),"-")</f>
        <v>0</v>
      </c>
      <c r="AF693" s="359">
        <f>IFERROR(IF(-SUM(AF$21:AF692)+AF$16&lt;0.000001,0,IF($C693&gt;='H-32A-WP06 - Debt Service'!AD$25,'H-32A-WP06 - Debt Service'!AC$28/12,0)),"-")</f>
        <v>0</v>
      </c>
    </row>
    <row r="694" spans="2:32">
      <c r="B694" s="351">
        <f t="shared" si="41"/>
        <v>2075</v>
      </c>
      <c r="C694" s="368">
        <f t="shared" si="43"/>
        <v>63951</v>
      </c>
      <c r="D694" s="368"/>
      <c r="E694" s="359">
        <f>IFERROR(IF(-SUM(E$33:E693)+E$16&lt;0.000001,0,IF($C694&gt;='H-32A-WP06 - Debt Service'!C$25,'H-32A-WP06 - Debt Service'!C$28/12,0)),"-")</f>
        <v>0</v>
      </c>
      <c r="F694" s="359">
        <f>IFERROR(IF(-SUM(F$33:F693)+F$16&lt;0.000001,0,IF($C694&gt;='H-32A-WP06 - Debt Service'!D$25,'H-32A-WP06 - Debt Service'!D$28/12,0)),"-")</f>
        <v>0</v>
      </c>
      <c r="G694" s="359">
        <f>IFERROR(IF(-SUM(G$33:G693)+G$16&lt;0.000001,0,IF($C694&gt;='H-32A-WP06 - Debt Service'!E$25,'H-32A-WP06 - Debt Service'!E$28/12,0)),"-")</f>
        <v>0</v>
      </c>
      <c r="H694" s="359">
        <f>IFERROR(IF(-SUM(H$21:H693)+H$16&lt;0.000001,0,IF($C694&gt;='H-32A-WP06 - Debt Service'!F$25,'H-32A-WP06 - Debt Service'!F$28/12,0)),"-")</f>
        <v>0</v>
      </c>
      <c r="I694" s="359">
        <f>IFERROR(IF(-SUM(I$21:I693)+I$16&lt;0.000001,0,IF($C694&gt;='H-32A-WP06 - Debt Service'!G$25,'H-32A-WP06 - Debt Service'!G$28/12,0)),"-")</f>
        <v>0</v>
      </c>
      <c r="J694" s="359">
        <f>IFERROR(IF(-SUM(J$21:J693)+J$16&lt;0.000001,0,IF($C694&gt;='H-32A-WP06 - Debt Service'!H$25,'H-32A-WP06 - Debt Service'!H$28/12,0)),"-")</f>
        <v>0</v>
      </c>
      <c r="K694" s="359">
        <f>IFERROR(IF(-SUM(K$21:K693)+K$16&lt;0.000001,0,IF($C694&gt;='H-32A-WP06 - Debt Service'!I$25,'H-32A-WP06 - Debt Service'!I$28/12,0)),"-")</f>
        <v>0</v>
      </c>
      <c r="L694" s="359">
        <f>IFERROR(IF(-SUM(L$21:L693)+L$16&lt;0.000001,0,IF($C694&gt;='H-32A-WP06 - Debt Service'!J$25,'H-32A-WP06 - Debt Service'!J$28/12,0)),"-")</f>
        <v>0</v>
      </c>
      <c r="M694" s="359">
        <f>IFERROR(IF(-SUM(M$21:M693)+M$16&lt;0.000001,0,IF($C694&gt;='H-32A-WP06 - Debt Service'!K$25,'H-32A-WP06 - Debt Service'!K$28/12,0)),"-")</f>
        <v>0</v>
      </c>
      <c r="N694" s="359">
        <f>IFERROR(IF(-SUM(N$21:N693)+N$16&lt;0.000001,0,IF($C694&gt;='H-32A-WP06 - Debt Service'!L$25,'H-32A-WP06 - Debt Service'!L$28/12,0)),"-")</f>
        <v>0</v>
      </c>
      <c r="O694" s="359">
        <f>IFERROR(IF(-SUM(O$21:O693)+O$16&lt;0.000001,0,IF($C694&gt;='H-32A-WP06 - Debt Service'!M$25,'H-32A-WP06 - Debt Service'!M$28/12,0)),"-")</f>
        <v>0</v>
      </c>
      <c r="P694" s="359">
        <f>IFERROR(IF(-SUM(P$21:P693)+P$16&lt;0.000001,0,IF($C694&gt;='H-32A-WP06 - Debt Service'!N$25,'H-32A-WP06 - Debt Service'!N$28/12,0)),"-")</f>
        <v>0</v>
      </c>
      <c r="Q694" s="449"/>
      <c r="R694" s="351">
        <f t="shared" si="42"/>
        <v>2075</v>
      </c>
      <c r="S694" s="368">
        <f t="shared" si="44"/>
        <v>63951</v>
      </c>
      <c r="T694" s="368"/>
      <c r="U694" s="359">
        <f>IFERROR(IF(-SUM(U$33:U693)+U$16&lt;0.000001,0,IF($C694&gt;='H-32A-WP06 - Debt Service'!R$25,'H-32A-WP06 - Debt Service'!R$28/12,0)),"-")</f>
        <v>0</v>
      </c>
      <c r="V694" s="359">
        <f>IFERROR(IF(-SUM(V$21:V693)+V$16&lt;0.000001,0,IF($C694&gt;='H-32A-WP06 - Debt Service'!S$25,'H-32A-WP06 - Debt Service'!S$28/12,0)),"-")</f>
        <v>0</v>
      </c>
      <c r="W694" s="359">
        <f>IFERROR(IF(-SUM(W$21:W693)+W$16&lt;0.000001,0,IF($C694&gt;='H-32A-WP06 - Debt Service'!T$25,'H-32A-WP06 - Debt Service'!T$28/12,0)),"-")</f>
        <v>0</v>
      </c>
      <c r="X694" s="359">
        <f>IFERROR(IF(-SUM(X$21:X693)+X$16&lt;0.000001,0,IF($C694&gt;='H-32A-WP06 - Debt Service'!U$25,'H-32A-WP06 - Debt Service'!U$28/12,0)),"-")</f>
        <v>0</v>
      </c>
      <c r="Y694" s="359">
        <f>IFERROR(IF(-SUM(Y$21:Y693)+Y$16&lt;0.000001,0,IF($C694&gt;='H-32A-WP06 - Debt Service'!W$25,'H-32A-WP06 - Debt Service'!V$28/12,0)),"-")</f>
        <v>0</v>
      </c>
      <c r="Z694" s="359">
        <f>IFERROR(IF(-SUM(Z$21:Z693)+Z$16&lt;0.000001,0,IF($C694&gt;='H-32A-WP06 - Debt Service'!W$25,'H-32A-WP06 - Debt Service'!W$28/12,0)),"-")</f>
        <v>0</v>
      </c>
      <c r="AA694" s="359">
        <f>IFERROR(IF(-SUM(AA$21:AA693)+AA$16&lt;0.000001,0,IF($C694&gt;='H-32A-WP06 - Debt Service'!Y$25,'H-32A-WP06 - Debt Service'!X$28/12,0)),"-")</f>
        <v>0</v>
      </c>
      <c r="AB694" s="359">
        <f>IFERROR(IF(-SUM(AB$21:AB693)+AB$16&lt;0.000001,0,IF($C694&gt;='H-32A-WP06 - Debt Service'!Y$25,'H-32A-WP06 - Debt Service'!Y$28/12,0)),"-")</f>
        <v>0</v>
      </c>
      <c r="AC694" s="359">
        <f>IFERROR(IF(-SUM(AC$21:AC693)+AC$16&lt;0.000001,0,IF($C694&gt;='H-32A-WP06 - Debt Service'!Z$25,'H-32A-WP06 - Debt Service'!Z$28/12,0)),"-")</f>
        <v>0</v>
      </c>
      <c r="AD694" s="359">
        <f>IFERROR(IF(-SUM(AD$21:AD693)+AD$16&lt;0.000001,0,IF($C694&gt;='H-32A-WP06 - Debt Service'!AB$25,'H-32A-WP06 - Debt Service'!AA$28/12,0)),"-")</f>
        <v>0</v>
      </c>
      <c r="AE694" s="359">
        <f>IFERROR(IF(-SUM(AE$21:AE693)+AE$16&lt;0.000001,0,IF($C694&gt;='H-32A-WP06 - Debt Service'!AC$25,'H-32A-WP06 - Debt Service'!AB$28/12,0)),"-")</f>
        <v>0</v>
      </c>
      <c r="AF694" s="359">
        <f>IFERROR(IF(-SUM(AF$21:AF693)+AF$16&lt;0.000001,0,IF($C694&gt;='H-32A-WP06 - Debt Service'!AD$25,'H-32A-WP06 - Debt Service'!AC$28/12,0)),"-")</f>
        <v>0</v>
      </c>
    </row>
    <row r="695" spans="2:32">
      <c r="B695" s="351">
        <f t="shared" si="41"/>
        <v>2075</v>
      </c>
      <c r="C695" s="368">
        <f t="shared" si="43"/>
        <v>63979</v>
      </c>
      <c r="D695" s="368"/>
      <c r="E695" s="359">
        <f>IFERROR(IF(-SUM(E$33:E694)+E$16&lt;0.000001,0,IF($C695&gt;='H-32A-WP06 - Debt Service'!C$25,'H-32A-WP06 - Debt Service'!C$28/12,0)),"-")</f>
        <v>0</v>
      </c>
      <c r="F695" s="359">
        <f>IFERROR(IF(-SUM(F$33:F694)+F$16&lt;0.000001,0,IF($C695&gt;='H-32A-WP06 - Debt Service'!D$25,'H-32A-WP06 - Debt Service'!D$28/12,0)),"-")</f>
        <v>0</v>
      </c>
      <c r="G695" s="359">
        <f>IFERROR(IF(-SUM(G$33:G694)+G$16&lt;0.000001,0,IF($C695&gt;='H-32A-WP06 - Debt Service'!E$25,'H-32A-WP06 - Debt Service'!E$28/12,0)),"-")</f>
        <v>0</v>
      </c>
      <c r="H695" s="359">
        <f>IFERROR(IF(-SUM(H$21:H694)+H$16&lt;0.000001,0,IF($C695&gt;='H-32A-WP06 - Debt Service'!F$25,'H-32A-WP06 - Debt Service'!F$28/12,0)),"-")</f>
        <v>0</v>
      </c>
      <c r="I695" s="359">
        <f>IFERROR(IF(-SUM(I$21:I694)+I$16&lt;0.000001,0,IF($C695&gt;='H-32A-WP06 - Debt Service'!G$25,'H-32A-WP06 - Debt Service'!G$28/12,0)),"-")</f>
        <v>0</v>
      </c>
      <c r="J695" s="359">
        <f>IFERROR(IF(-SUM(J$21:J694)+J$16&lt;0.000001,0,IF($C695&gt;='H-32A-WP06 - Debt Service'!H$25,'H-32A-WP06 - Debt Service'!H$28/12,0)),"-")</f>
        <v>0</v>
      </c>
      <c r="K695" s="359">
        <f>IFERROR(IF(-SUM(K$21:K694)+K$16&lt;0.000001,0,IF($C695&gt;='H-32A-WP06 - Debt Service'!I$25,'H-32A-WP06 - Debt Service'!I$28/12,0)),"-")</f>
        <v>0</v>
      </c>
      <c r="L695" s="359">
        <f>IFERROR(IF(-SUM(L$21:L694)+L$16&lt;0.000001,0,IF($C695&gt;='H-32A-WP06 - Debt Service'!J$25,'H-32A-WP06 - Debt Service'!J$28/12,0)),"-")</f>
        <v>0</v>
      </c>
      <c r="M695" s="359">
        <f>IFERROR(IF(-SUM(M$21:M694)+M$16&lt;0.000001,0,IF($C695&gt;='H-32A-WP06 - Debt Service'!K$25,'H-32A-WP06 - Debt Service'!K$28/12,0)),"-")</f>
        <v>0</v>
      </c>
      <c r="N695" s="359">
        <f>IFERROR(IF(-SUM(N$21:N694)+N$16&lt;0.000001,0,IF($C695&gt;='H-32A-WP06 - Debt Service'!L$25,'H-32A-WP06 - Debt Service'!L$28/12,0)),"-")</f>
        <v>0</v>
      </c>
      <c r="O695" s="359">
        <f>IFERROR(IF(-SUM(O$21:O694)+O$16&lt;0.000001,0,IF($C695&gt;='H-32A-WP06 - Debt Service'!M$25,'H-32A-WP06 - Debt Service'!M$28/12,0)),"-")</f>
        <v>0</v>
      </c>
      <c r="P695" s="359">
        <f>IFERROR(IF(-SUM(P$21:P694)+P$16&lt;0.000001,0,IF($C695&gt;='H-32A-WP06 - Debt Service'!N$25,'H-32A-WP06 - Debt Service'!N$28/12,0)),"-")</f>
        <v>0</v>
      </c>
      <c r="Q695" s="449"/>
      <c r="R695" s="351">
        <f t="shared" si="42"/>
        <v>2075</v>
      </c>
      <c r="S695" s="368">
        <f t="shared" si="44"/>
        <v>63979</v>
      </c>
      <c r="T695" s="368"/>
      <c r="U695" s="359">
        <f>IFERROR(IF(-SUM(U$33:U694)+U$16&lt;0.000001,0,IF($C695&gt;='H-32A-WP06 - Debt Service'!R$25,'H-32A-WP06 - Debt Service'!R$28/12,0)),"-")</f>
        <v>0</v>
      </c>
      <c r="V695" s="359">
        <f>IFERROR(IF(-SUM(V$21:V694)+V$16&lt;0.000001,0,IF($C695&gt;='H-32A-WP06 - Debt Service'!S$25,'H-32A-WP06 - Debt Service'!S$28/12,0)),"-")</f>
        <v>0</v>
      </c>
      <c r="W695" s="359">
        <f>IFERROR(IF(-SUM(W$21:W694)+W$16&lt;0.000001,0,IF($C695&gt;='H-32A-WP06 - Debt Service'!T$25,'H-32A-WP06 - Debt Service'!T$28/12,0)),"-")</f>
        <v>0</v>
      </c>
      <c r="X695" s="359">
        <f>IFERROR(IF(-SUM(X$21:X694)+X$16&lt;0.000001,0,IF($C695&gt;='H-32A-WP06 - Debt Service'!U$25,'H-32A-WP06 - Debt Service'!U$28/12,0)),"-")</f>
        <v>0</v>
      </c>
      <c r="Y695" s="359">
        <f>IFERROR(IF(-SUM(Y$21:Y694)+Y$16&lt;0.000001,0,IF($C695&gt;='H-32A-WP06 - Debt Service'!W$25,'H-32A-WP06 - Debt Service'!V$28/12,0)),"-")</f>
        <v>0</v>
      </c>
      <c r="Z695" s="359">
        <f>IFERROR(IF(-SUM(Z$21:Z694)+Z$16&lt;0.000001,0,IF($C695&gt;='H-32A-WP06 - Debt Service'!W$25,'H-32A-WP06 - Debt Service'!W$28/12,0)),"-")</f>
        <v>0</v>
      </c>
      <c r="AA695" s="359">
        <f>IFERROR(IF(-SUM(AA$21:AA694)+AA$16&lt;0.000001,0,IF($C695&gt;='H-32A-WP06 - Debt Service'!Y$25,'H-32A-WP06 - Debt Service'!X$28/12,0)),"-")</f>
        <v>0</v>
      </c>
      <c r="AB695" s="359">
        <f>IFERROR(IF(-SUM(AB$21:AB694)+AB$16&lt;0.000001,0,IF($C695&gt;='H-32A-WP06 - Debt Service'!Y$25,'H-32A-WP06 - Debt Service'!Y$28/12,0)),"-")</f>
        <v>0</v>
      </c>
      <c r="AC695" s="359">
        <f>IFERROR(IF(-SUM(AC$21:AC694)+AC$16&lt;0.000001,0,IF($C695&gt;='H-32A-WP06 - Debt Service'!Z$25,'H-32A-WP06 - Debt Service'!Z$28/12,0)),"-")</f>
        <v>0</v>
      </c>
      <c r="AD695" s="359">
        <f>IFERROR(IF(-SUM(AD$21:AD694)+AD$16&lt;0.000001,0,IF($C695&gt;='H-32A-WP06 - Debt Service'!AB$25,'H-32A-WP06 - Debt Service'!AA$28/12,0)),"-")</f>
        <v>0</v>
      </c>
      <c r="AE695" s="359">
        <f>IFERROR(IF(-SUM(AE$21:AE694)+AE$16&lt;0.000001,0,IF($C695&gt;='H-32A-WP06 - Debt Service'!AC$25,'H-32A-WP06 - Debt Service'!AB$28/12,0)),"-")</f>
        <v>0</v>
      </c>
      <c r="AF695" s="359">
        <f>IFERROR(IF(-SUM(AF$21:AF694)+AF$16&lt;0.000001,0,IF($C695&gt;='H-32A-WP06 - Debt Service'!AD$25,'H-32A-WP06 - Debt Service'!AC$28/12,0)),"-")</f>
        <v>0</v>
      </c>
    </row>
    <row r="696" spans="2:32">
      <c r="B696" s="351">
        <f t="shared" si="41"/>
        <v>2075</v>
      </c>
      <c r="C696" s="368">
        <f t="shared" si="43"/>
        <v>64010</v>
      </c>
      <c r="D696" s="368"/>
      <c r="E696" s="359">
        <f>IFERROR(IF(-SUM(E$33:E695)+E$16&lt;0.000001,0,IF($C696&gt;='H-32A-WP06 - Debt Service'!C$25,'H-32A-WP06 - Debt Service'!C$28/12,0)),"-")</f>
        <v>0</v>
      </c>
      <c r="F696" s="359">
        <f>IFERROR(IF(-SUM(F$33:F695)+F$16&lt;0.000001,0,IF($C696&gt;='H-32A-WP06 - Debt Service'!D$25,'H-32A-WP06 - Debt Service'!D$28/12,0)),"-")</f>
        <v>0</v>
      </c>
      <c r="G696" s="359">
        <f>IFERROR(IF(-SUM(G$33:G695)+G$16&lt;0.000001,0,IF($C696&gt;='H-32A-WP06 - Debt Service'!E$25,'H-32A-WP06 - Debt Service'!E$28/12,0)),"-")</f>
        <v>0</v>
      </c>
      <c r="H696" s="359">
        <f>IFERROR(IF(-SUM(H$21:H695)+H$16&lt;0.000001,0,IF($C696&gt;='H-32A-WP06 - Debt Service'!F$25,'H-32A-WP06 - Debt Service'!F$28/12,0)),"-")</f>
        <v>0</v>
      </c>
      <c r="I696" s="359">
        <f>IFERROR(IF(-SUM(I$21:I695)+I$16&lt;0.000001,0,IF($C696&gt;='H-32A-WP06 - Debt Service'!G$25,'H-32A-WP06 - Debt Service'!G$28/12,0)),"-")</f>
        <v>0</v>
      </c>
      <c r="J696" s="359">
        <f>IFERROR(IF(-SUM(J$21:J695)+J$16&lt;0.000001,0,IF($C696&gt;='H-32A-WP06 - Debt Service'!H$25,'H-32A-WP06 - Debt Service'!H$28/12,0)),"-")</f>
        <v>0</v>
      </c>
      <c r="K696" s="359">
        <f>IFERROR(IF(-SUM(K$21:K695)+K$16&lt;0.000001,0,IF($C696&gt;='H-32A-WP06 - Debt Service'!I$25,'H-32A-WP06 - Debt Service'!I$28/12,0)),"-")</f>
        <v>0</v>
      </c>
      <c r="L696" s="359">
        <f>IFERROR(IF(-SUM(L$21:L695)+L$16&lt;0.000001,0,IF($C696&gt;='H-32A-WP06 - Debt Service'!J$25,'H-32A-WP06 - Debt Service'!J$28/12,0)),"-")</f>
        <v>0</v>
      </c>
      <c r="M696" s="359">
        <f>IFERROR(IF(-SUM(M$21:M695)+M$16&lt;0.000001,0,IF($C696&gt;='H-32A-WP06 - Debt Service'!K$25,'H-32A-WP06 - Debt Service'!K$28/12,0)),"-")</f>
        <v>0</v>
      </c>
      <c r="N696" s="359">
        <f>IFERROR(IF(-SUM(N$21:N695)+N$16&lt;0.000001,0,IF($C696&gt;='H-32A-WP06 - Debt Service'!L$25,'H-32A-WP06 - Debt Service'!L$28/12,0)),"-")</f>
        <v>0</v>
      </c>
      <c r="O696" s="359">
        <f>IFERROR(IF(-SUM(O$21:O695)+O$16&lt;0.000001,0,IF($C696&gt;='H-32A-WP06 - Debt Service'!M$25,'H-32A-WP06 - Debt Service'!M$28/12,0)),"-")</f>
        <v>0</v>
      </c>
      <c r="P696" s="359">
        <f>IFERROR(IF(-SUM(P$21:P695)+P$16&lt;0.000001,0,IF($C696&gt;='H-32A-WP06 - Debt Service'!N$25,'H-32A-WP06 - Debt Service'!N$28/12,0)),"-")</f>
        <v>0</v>
      </c>
      <c r="Q696" s="449"/>
      <c r="R696" s="351">
        <f t="shared" si="42"/>
        <v>2075</v>
      </c>
      <c r="S696" s="368">
        <f t="shared" si="44"/>
        <v>64010</v>
      </c>
      <c r="T696" s="368"/>
      <c r="U696" s="359">
        <f>IFERROR(IF(-SUM(U$33:U695)+U$16&lt;0.000001,0,IF($C696&gt;='H-32A-WP06 - Debt Service'!R$25,'H-32A-WP06 - Debt Service'!R$28/12,0)),"-")</f>
        <v>0</v>
      </c>
      <c r="V696" s="359">
        <f>IFERROR(IF(-SUM(V$21:V695)+V$16&lt;0.000001,0,IF($C696&gt;='H-32A-WP06 - Debt Service'!S$25,'H-32A-WP06 - Debt Service'!S$28/12,0)),"-")</f>
        <v>0</v>
      </c>
      <c r="W696" s="359">
        <f>IFERROR(IF(-SUM(W$21:W695)+W$16&lt;0.000001,0,IF($C696&gt;='H-32A-WP06 - Debt Service'!T$25,'H-32A-WP06 - Debt Service'!T$28/12,0)),"-")</f>
        <v>0</v>
      </c>
      <c r="X696" s="359">
        <f>IFERROR(IF(-SUM(X$21:X695)+X$16&lt;0.000001,0,IF($C696&gt;='H-32A-WP06 - Debt Service'!U$25,'H-32A-WP06 - Debt Service'!U$28/12,0)),"-")</f>
        <v>0</v>
      </c>
      <c r="Y696" s="359">
        <f>IFERROR(IF(-SUM(Y$21:Y695)+Y$16&lt;0.000001,0,IF($C696&gt;='H-32A-WP06 - Debt Service'!W$25,'H-32A-WP06 - Debt Service'!V$28/12,0)),"-")</f>
        <v>0</v>
      </c>
      <c r="Z696" s="359">
        <f>IFERROR(IF(-SUM(Z$21:Z695)+Z$16&lt;0.000001,0,IF($C696&gt;='H-32A-WP06 - Debt Service'!W$25,'H-32A-WP06 - Debt Service'!W$28/12,0)),"-")</f>
        <v>0</v>
      </c>
      <c r="AA696" s="359">
        <f>IFERROR(IF(-SUM(AA$21:AA695)+AA$16&lt;0.000001,0,IF($C696&gt;='H-32A-WP06 - Debt Service'!Y$25,'H-32A-WP06 - Debt Service'!X$28/12,0)),"-")</f>
        <v>0</v>
      </c>
      <c r="AB696" s="359">
        <f>IFERROR(IF(-SUM(AB$21:AB695)+AB$16&lt;0.000001,0,IF($C696&gt;='H-32A-WP06 - Debt Service'!Y$25,'H-32A-WP06 - Debt Service'!Y$28/12,0)),"-")</f>
        <v>0</v>
      </c>
      <c r="AC696" s="359">
        <f>IFERROR(IF(-SUM(AC$21:AC695)+AC$16&lt;0.000001,0,IF($C696&gt;='H-32A-WP06 - Debt Service'!Z$25,'H-32A-WP06 - Debt Service'!Z$28/12,0)),"-")</f>
        <v>0</v>
      </c>
      <c r="AD696" s="359">
        <f>IFERROR(IF(-SUM(AD$21:AD695)+AD$16&lt;0.000001,0,IF($C696&gt;='H-32A-WP06 - Debt Service'!AB$25,'H-32A-WP06 - Debt Service'!AA$28/12,0)),"-")</f>
        <v>0</v>
      </c>
      <c r="AE696" s="359">
        <f>IFERROR(IF(-SUM(AE$21:AE695)+AE$16&lt;0.000001,0,IF($C696&gt;='H-32A-WP06 - Debt Service'!AC$25,'H-32A-WP06 - Debt Service'!AB$28/12,0)),"-")</f>
        <v>0</v>
      </c>
      <c r="AF696" s="359">
        <f>IFERROR(IF(-SUM(AF$21:AF695)+AF$16&lt;0.000001,0,IF($C696&gt;='H-32A-WP06 - Debt Service'!AD$25,'H-32A-WP06 - Debt Service'!AC$28/12,0)),"-")</f>
        <v>0</v>
      </c>
    </row>
    <row r="697" spans="2:32">
      <c r="B697" s="351">
        <f t="shared" si="41"/>
        <v>2075</v>
      </c>
      <c r="C697" s="368">
        <f t="shared" si="43"/>
        <v>64040</v>
      </c>
      <c r="D697" s="368"/>
      <c r="E697" s="359">
        <f>IFERROR(IF(-SUM(E$33:E696)+E$16&lt;0.000001,0,IF($C697&gt;='H-32A-WP06 - Debt Service'!C$25,'H-32A-WP06 - Debt Service'!C$28/12,0)),"-")</f>
        <v>0</v>
      </c>
      <c r="F697" s="359">
        <f>IFERROR(IF(-SUM(F$33:F696)+F$16&lt;0.000001,0,IF($C697&gt;='H-32A-WP06 - Debt Service'!D$25,'H-32A-WP06 - Debt Service'!D$28/12,0)),"-")</f>
        <v>0</v>
      </c>
      <c r="G697" s="359">
        <f>IFERROR(IF(-SUM(G$33:G696)+G$16&lt;0.000001,0,IF($C697&gt;='H-32A-WP06 - Debt Service'!E$25,'H-32A-WP06 - Debt Service'!E$28/12,0)),"-")</f>
        <v>0</v>
      </c>
      <c r="H697" s="359">
        <f>IFERROR(IF(-SUM(H$21:H696)+H$16&lt;0.000001,0,IF($C697&gt;='H-32A-WP06 - Debt Service'!F$25,'H-32A-WP06 - Debt Service'!F$28/12,0)),"-")</f>
        <v>0</v>
      </c>
      <c r="I697" s="359">
        <f>IFERROR(IF(-SUM(I$21:I696)+I$16&lt;0.000001,0,IF($C697&gt;='H-32A-WP06 - Debt Service'!G$25,'H-32A-WP06 - Debt Service'!G$28/12,0)),"-")</f>
        <v>0</v>
      </c>
      <c r="J697" s="359">
        <f>IFERROR(IF(-SUM(J$21:J696)+J$16&lt;0.000001,0,IF($C697&gt;='H-32A-WP06 - Debt Service'!H$25,'H-32A-WP06 - Debt Service'!H$28/12,0)),"-")</f>
        <v>0</v>
      </c>
      <c r="K697" s="359">
        <f>IFERROR(IF(-SUM(K$21:K696)+K$16&lt;0.000001,0,IF($C697&gt;='H-32A-WP06 - Debt Service'!I$25,'H-32A-WP06 - Debt Service'!I$28/12,0)),"-")</f>
        <v>0</v>
      </c>
      <c r="L697" s="359">
        <f>IFERROR(IF(-SUM(L$21:L696)+L$16&lt;0.000001,0,IF($C697&gt;='H-32A-WP06 - Debt Service'!J$25,'H-32A-WP06 - Debt Service'!J$28/12,0)),"-")</f>
        <v>0</v>
      </c>
      <c r="M697" s="359">
        <f>IFERROR(IF(-SUM(M$21:M696)+M$16&lt;0.000001,0,IF($C697&gt;='H-32A-WP06 - Debt Service'!K$25,'H-32A-WP06 - Debt Service'!K$28/12,0)),"-")</f>
        <v>0</v>
      </c>
      <c r="N697" s="359">
        <f>IFERROR(IF(-SUM(N$21:N696)+N$16&lt;0.000001,0,IF($C697&gt;='H-32A-WP06 - Debt Service'!L$25,'H-32A-WP06 - Debt Service'!L$28/12,0)),"-")</f>
        <v>0</v>
      </c>
      <c r="O697" s="359">
        <f>IFERROR(IF(-SUM(O$21:O696)+O$16&lt;0.000001,0,IF($C697&gt;='H-32A-WP06 - Debt Service'!M$25,'H-32A-WP06 - Debt Service'!M$28/12,0)),"-")</f>
        <v>0</v>
      </c>
      <c r="P697" s="359">
        <f>IFERROR(IF(-SUM(P$21:P696)+P$16&lt;0.000001,0,IF($C697&gt;='H-32A-WP06 - Debt Service'!N$25,'H-32A-WP06 - Debt Service'!N$28/12,0)),"-")</f>
        <v>0</v>
      </c>
      <c r="Q697" s="449"/>
      <c r="R697" s="351">
        <f t="shared" si="42"/>
        <v>2075</v>
      </c>
      <c r="S697" s="368">
        <f t="shared" si="44"/>
        <v>64040</v>
      </c>
      <c r="T697" s="368"/>
      <c r="U697" s="359">
        <f>IFERROR(IF(-SUM(U$33:U696)+U$16&lt;0.000001,0,IF($C697&gt;='H-32A-WP06 - Debt Service'!R$25,'H-32A-WP06 - Debt Service'!R$28/12,0)),"-")</f>
        <v>0</v>
      </c>
      <c r="V697" s="359">
        <f>IFERROR(IF(-SUM(V$21:V696)+V$16&lt;0.000001,0,IF($C697&gt;='H-32A-WP06 - Debt Service'!S$25,'H-32A-WP06 - Debt Service'!S$28/12,0)),"-")</f>
        <v>0</v>
      </c>
      <c r="W697" s="359">
        <f>IFERROR(IF(-SUM(W$21:W696)+W$16&lt;0.000001,0,IF($C697&gt;='H-32A-WP06 - Debt Service'!T$25,'H-32A-WP06 - Debt Service'!T$28/12,0)),"-")</f>
        <v>0</v>
      </c>
      <c r="X697" s="359">
        <f>IFERROR(IF(-SUM(X$21:X696)+X$16&lt;0.000001,0,IF($C697&gt;='H-32A-WP06 - Debt Service'!U$25,'H-32A-WP06 - Debt Service'!U$28/12,0)),"-")</f>
        <v>0</v>
      </c>
      <c r="Y697" s="359">
        <f>IFERROR(IF(-SUM(Y$21:Y696)+Y$16&lt;0.000001,0,IF($C697&gt;='H-32A-WP06 - Debt Service'!W$25,'H-32A-WP06 - Debt Service'!V$28/12,0)),"-")</f>
        <v>0</v>
      </c>
      <c r="Z697" s="359">
        <f>IFERROR(IF(-SUM(Z$21:Z696)+Z$16&lt;0.000001,0,IF($C697&gt;='H-32A-WP06 - Debt Service'!W$25,'H-32A-WP06 - Debt Service'!W$28/12,0)),"-")</f>
        <v>0</v>
      </c>
      <c r="AA697" s="359">
        <f>IFERROR(IF(-SUM(AA$21:AA696)+AA$16&lt;0.000001,0,IF($C697&gt;='H-32A-WP06 - Debt Service'!Y$25,'H-32A-WP06 - Debt Service'!X$28/12,0)),"-")</f>
        <v>0</v>
      </c>
      <c r="AB697" s="359">
        <f>IFERROR(IF(-SUM(AB$21:AB696)+AB$16&lt;0.000001,0,IF($C697&gt;='H-32A-WP06 - Debt Service'!Y$25,'H-32A-WP06 - Debt Service'!Y$28/12,0)),"-")</f>
        <v>0</v>
      </c>
      <c r="AC697" s="359">
        <f>IFERROR(IF(-SUM(AC$21:AC696)+AC$16&lt;0.000001,0,IF($C697&gt;='H-32A-WP06 - Debt Service'!Z$25,'H-32A-WP06 - Debt Service'!Z$28/12,0)),"-")</f>
        <v>0</v>
      </c>
      <c r="AD697" s="359">
        <f>IFERROR(IF(-SUM(AD$21:AD696)+AD$16&lt;0.000001,0,IF($C697&gt;='H-32A-WP06 - Debt Service'!AB$25,'H-32A-WP06 - Debt Service'!AA$28/12,0)),"-")</f>
        <v>0</v>
      </c>
      <c r="AE697" s="359">
        <f>IFERROR(IF(-SUM(AE$21:AE696)+AE$16&lt;0.000001,0,IF($C697&gt;='H-32A-WP06 - Debt Service'!AC$25,'H-32A-WP06 - Debt Service'!AB$28/12,0)),"-")</f>
        <v>0</v>
      </c>
      <c r="AF697" s="359">
        <f>IFERROR(IF(-SUM(AF$21:AF696)+AF$16&lt;0.000001,0,IF($C697&gt;='H-32A-WP06 - Debt Service'!AD$25,'H-32A-WP06 - Debt Service'!AC$28/12,0)),"-")</f>
        <v>0</v>
      </c>
    </row>
    <row r="698" spans="2:32">
      <c r="B698" s="351">
        <f t="shared" si="41"/>
        <v>2075</v>
      </c>
      <c r="C698" s="368">
        <f t="shared" si="43"/>
        <v>64071</v>
      </c>
      <c r="D698" s="368"/>
      <c r="E698" s="359">
        <f>IFERROR(IF(-SUM(E$33:E697)+E$16&lt;0.000001,0,IF($C698&gt;='H-32A-WP06 - Debt Service'!C$25,'H-32A-WP06 - Debt Service'!C$28/12,0)),"-")</f>
        <v>0</v>
      </c>
      <c r="F698" s="359">
        <f>IFERROR(IF(-SUM(F$33:F697)+F$16&lt;0.000001,0,IF($C698&gt;='H-32A-WP06 - Debt Service'!D$25,'H-32A-WP06 - Debt Service'!D$28/12,0)),"-")</f>
        <v>0</v>
      </c>
      <c r="G698" s="359">
        <f>IFERROR(IF(-SUM(G$33:G697)+G$16&lt;0.000001,0,IF($C698&gt;='H-32A-WP06 - Debt Service'!E$25,'H-32A-WP06 - Debt Service'!E$28/12,0)),"-")</f>
        <v>0</v>
      </c>
      <c r="H698" s="359">
        <f>IFERROR(IF(-SUM(H$21:H697)+H$16&lt;0.000001,0,IF($C698&gt;='H-32A-WP06 - Debt Service'!F$25,'H-32A-WP06 - Debt Service'!F$28/12,0)),"-")</f>
        <v>0</v>
      </c>
      <c r="I698" s="359">
        <f>IFERROR(IF(-SUM(I$21:I697)+I$16&lt;0.000001,0,IF($C698&gt;='H-32A-WP06 - Debt Service'!G$25,'H-32A-WP06 - Debt Service'!G$28/12,0)),"-")</f>
        <v>0</v>
      </c>
      <c r="J698" s="359">
        <f>IFERROR(IF(-SUM(J$21:J697)+J$16&lt;0.000001,0,IF($C698&gt;='H-32A-WP06 - Debt Service'!H$25,'H-32A-WP06 - Debt Service'!H$28/12,0)),"-")</f>
        <v>0</v>
      </c>
      <c r="K698" s="359">
        <f>IFERROR(IF(-SUM(K$21:K697)+K$16&lt;0.000001,0,IF($C698&gt;='H-32A-WP06 - Debt Service'!I$25,'H-32A-WP06 - Debt Service'!I$28/12,0)),"-")</f>
        <v>0</v>
      </c>
      <c r="L698" s="359">
        <f>IFERROR(IF(-SUM(L$21:L697)+L$16&lt;0.000001,0,IF($C698&gt;='H-32A-WP06 - Debt Service'!J$25,'H-32A-WP06 - Debt Service'!J$28/12,0)),"-")</f>
        <v>0</v>
      </c>
      <c r="M698" s="359">
        <f>IFERROR(IF(-SUM(M$21:M697)+M$16&lt;0.000001,0,IF($C698&gt;='H-32A-WP06 - Debt Service'!K$25,'H-32A-WP06 - Debt Service'!K$28/12,0)),"-")</f>
        <v>0</v>
      </c>
      <c r="N698" s="359">
        <f>IFERROR(IF(-SUM(N$21:N697)+N$16&lt;0.000001,0,IF($C698&gt;='H-32A-WP06 - Debt Service'!L$25,'H-32A-WP06 - Debt Service'!L$28/12,0)),"-")</f>
        <v>0</v>
      </c>
      <c r="O698" s="359">
        <f>IFERROR(IF(-SUM(O$21:O697)+O$16&lt;0.000001,0,IF($C698&gt;='H-32A-WP06 - Debt Service'!M$25,'H-32A-WP06 - Debt Service'!M$28/12,0)),"-")</f>
        <v>0</v>
      </c>
      <c r="P698" s="359">
        <f>IFERROR(IF(-SUM(P$21:P697)+P$16&lt;0.000001,0,IF($C698&gt;='H-32A-WP06 - Debt Service'!N$25,'H-32A-WP06 - Debt Service'!N$28/12,0)),"-")</f>
        <v>0</v>
      </c>
      <c r="Q698" s="449"/>
      <c r="R698" s="351">
        <f t="shared" si="42"/>
        <v>2075</v>
      </c>
      <c r="S698" s="368">
        <f t="shared" si="44"/>
        <v>64071</v>
      </c>
      <c r="T698" s="368"/>
      <c r="U698" s="359">
        <f>IFERROR(IF(-SUM(U$33:U697)+U$16&lt;0.000001,0,IF($C698&gt;='H-32A-WP06 - Debt Service'!R$25,'H-32A-WP06 - Debt Service'!R$28/12,0)),"-")</f>
        <v>0</v>
      </c>
      <c r="V698" s="359">
        <f>IFERROR(IF(-SUM(V$21:V697)+V$16&lt;0.000001,0,IF($C698&gt;='H-32A-WP06 - Debt Service'!S$25,'H-32A-WP06 - Debt Service'!S$28/12,0)),"-")</f>
        <v>0</v>
      </c>
      <c r="W698" s="359">
        <f>IFERROR(IF(-SUM(W$21:W697)+W$16&lt;0.000001,0,IF($C698&gt;='H-32A-WP06 - Debt Service'!T$25,'H-32A-WP06 - Debt Service'!T$28/12,0)),"-")</f>
        <v>0</v>
      </c>
      <c r="X698" s="359">
        <f>IFERROR(IF(-SUM(X$21:X697)+X$16&lt;0.000001,0,IF($C698&gt;='H-32A-WP06 - Debt Service'!U$25,'H-32A-WP06 - Debt Service'!U$28/12,0)),"-")</f>
        <v>0</v>
      </c>
      <c r="Y698" s="359">
        <f>IFERROR(IF(-SUM(Y$21:Y697)+Y$16&lt;0.000001,0,IF($C698&gt;='H-32A-WP06 - Debt Service'!W$25,'H-32A-WP06 - Debt Service'!V$28/12,0)),"-")</f>
        <v>0</v>
      </c>
      <c r="Z698" s="359">
        <f>IFERROR(IF(-SUM(Z$21:Z697)+Z$16&lt;0.000001,0,IF($C698&gt;='H-32A-WP06 - Debt Service'!W$25,'H-32A-WP06 - Debt Service'!W$28/12,0)),"-")</f>
        <v>0</v>
      </c>
      <c r="AA698" s="359">
        <f>IFERROR(IF(-SUM(AA$21:AA697)+AA$16&lt;0.000001,0,IF($C698&gt;='H-32A-WP06 - Debt Service'!Y$25,'H-32A-WP06 - Debt Service'!X$28/12,0)),"-")</f>
        <v>0</v>
      </c>
      <c r="AB698" s="359">
        <f>IFERROR(IF(-SUM(AB$21:AB697)+AB$16&lt;0.000001,0,IF($C698&gt;='H-32A-WP06 - Debt Service'!Y$25,'H-32A-WP06 - Debt Service'!Y$28/12,0)),"-")</f>
        <v>0</v>
      </c>
      <c r="AC698" s="359">
        <f>IFERROR(IF(-SUM(AC$21:AC697)+AC$16&lt;0.000001,0,IF($C698&gt;='H-32A-WP06 - Debt Service'!Z$25,'H-32A-WP06 - Debt Service'!Z$28/12,0)),"-")</f>
        <v>0</v>
      </c>
      <c r="AD698" s="359">
        <f>IFERROR(IF(-SUM(AD$21:AD697)+AD$16&lt;0.000001,0,IF($C698&gt;='H-32A-WP06 - Debt Service'!AB$25,'H-32A-WP06 - Debt Service'!AA$28/12,0)),"-")</f>
        <v>0</v>
      </c>
      <c r="AE698" s="359">
        <f>IFERROR(IF(-SUM(AE$21:AE697)+AE$16&lt;0.000001,0,IF($C698&gt;='H-32A-WP06 - Debt Service'!AC$25,'H-32A-WP06 - Debt Service'!AB$28/12,0)),"-")</f>
        <v>0</v>
      </c>
      <c r="AF698" s="359">
        <f>IFERROR(IF(-SUM(AF$21:AF697)+AF$16&lt;0.000001,0,IF($C698&gt;='H-32A-WP06 - Debt Service'!AD$25,'H-32A-WP06 - Debt Service'!AC$28/12,0)),"-")</f>
        <v>0</v>
      </c>
    </row>
    <row r="699" spans="2:32">
      <c r="B699" s="351">
        <f t="shared" si="41"/>
        <v>2075</v>
      </c>
      <c r="C699" s="368">
        <f t="shared" si="43"/>
        <v>64101</v>
      </c>
      <c r="D699" s="368"/>
      <c r="E699" s="359">
        <f>IFERROR(IF(-SUM(E$33:E698)+E$16&lt;0.000001,0,IF($C699&gt;='H-32A-WP06 - Debt Service'!C$25,'H-32A-WP06 - Debt Service'!C$28/12,0)),"-")</f>
        <v>0</v>
      </c>
      <c r="F699" s="359">
        <f>IFERROR(IF(-SUM(F$33:F698)+F$16&lt;0.000001,0,IF($C699&gt;='H-32A-WP06 - Debt Service'!D$25,'H-32A-WP06 - Debt Service'!D$28/12,0)),"-")</f>
        <v>0</v>
      </c>
      <c r="G699" s="359">
        <f>IFERROR(IF(-SUM(G$33:G698)+G$16&lt;0.000001,0,IF($C699&gt;='H-32A-WP06 - Debt Service'!E$25,'H-32A-WP06 - Debt Service'!E$28/12,0)),"-")</f>
        <v>0</v>
      </c>
      <c r="H699" s="359">
        <f>IFERROR(IF(-SUM(H$21:H698)+H$16&lt;0.000001,0,IF($C699&gt;='H-32A-WP06 - Debt Service'!F$25,'H-32A-WP06 - Debt Service'!F$28/12,0)),"-")</f>
        <v>0</v>
      </c>
      <c r="I699" s="359">
        <f>IFERROR(IF(-SUM(I$21:I698)+I$16&lt;0.000001,0,IF($C699&gt;='H-32A-WP06 - Debt Service'!G$25,'H-32A-WP06 - Debt Service'!G$28/12,0)),"-")</f>
        <v>0</v>
      </c>
      <c r="J699" s="359">
        <f>IFERROR(IF(-SUM(J$21:J698)+J$16&lt;0.000001,0,IF($C699&gt;='H-32A-WP06 - Debt Service'!H$25,'H-32A-WP06 - Debt Service'!H$28/12,0)),"-")</f>
        <v>0</v>
      </c>
      <c r="K699" s="359">
        <f>IFERROR(IF(-SUM(K$21:K698)+K$16&lt;0.000001,0,IF($C699&gt;='H-32A-WP06 - Debt Service'!I$25,'H-32A-WP06 - Debt Service'!I$28/12,0)),"-")</f>
        <v>0</v>
      </c>
      <c r="L699" s="359">
        <f>IFERROR(IF(-SUM(L$21:L698)+L$16&lt;0.000001,0,IF($C699&gt;='H-32A-WP06 - Debt Service'!J$25,'H-32A-WP06 - Debt Service'!J$28/12,0)),"-")</f>
        <v>0</v>
      </c>
      <c r="M699" s="359">
        <f>IFERROR(IF(-SUM(M$21:M698)+M$16&lt;0.000001,0,IF($C699&gt;='H-32A-WP06 - Debt Service'!K$25,'H-32A-WP06 - Debt Service'!K$28/12,0)),"-")</f>
        <v>0</v>
      </c>
      <c r="N699" s="359">
        <f>IFERROR(IF(-SUM(N$21:N698)+N$16&lt;0.000001,0,IF($C699&gt;='H-32A-WP06 - Debt Service'!L$25,'H-32A-WP06 - Debt Service'!L$28/12,0)),"-")</f>
        <v>0</v>
      </c>
      <c r="O699" s="359">
        <f>IFERROR(IF(-SUM(O$21:O698)+O$16&lt;0.000001,0,IF($C699&gt;='H-32A-WP06 - Debt Service'!M$25,'H-32A-WP06 - Debt Service'!M$28/12,0)),"-")</f>
        <v>0</v>
      </c>
      <c r="P699" s="359">
        <f>IFERROR(IF(-SUM(P$21:P698)+P$16&lt;0.000001,0,IF($C699&gt;='H-32A-WP06 - Debt Service'!N$25,'H-32A-WP06 - Debt Service'!N$28/12,0)),"-")</f>
        <v>0</v>
      </c>
      <c r="Q699" s="449"/>
      <c r="R699" s="351">
        <f t="shared" si="42"/>
        <v>2075</v>
      </c>
      <c r="S699" s="368">
        <f t="shared" si="44"/>
        <v>64101</v>
      </c>
      <c r="T699" s="368"/>
      <c r="U699" s="359">
        <f>IFERROR(IF(-SUM(U$33:U698)+U$16&lt;0.000001,0,IF($C699&gt;='H-32A-WP06 - Debt Service'!R$25,'H-32A-WP06 - Debt Service'!R$28/12,0)),"-")</f>
        <v>0</v>
      </c>
      <c r="V699" s="359">
        <f>IFERROR(IF(-SUM(V$21:V698)+V$16&lt;0.000001,0,IF($C699&gt;='H-32A-WP06 - Debt Service'!S$25,'H-32A-WP06 - Debt Service'!S$28/12,0)),"-")</f>
        <v>0</v>
      </c>
      <c r="W699" s="359">
        <f>IFERROR(IF(-SUM(W$21:W698)+W$16&lt;0.000001,0,IF($C699&gt;='H-32A-WP06 - Debt Service'!T$25,'H-32A-WP06 - Debt Service'!T$28/12,0)),"-")</f>
        <v>0</v>
      </c>
      <c r="X699" s="359">
        <f>IFERROR(IF(-SUM(X$21:X698)+X$16&lt;0.000001,0,IF($C699&gt;='H-32A-WP06 - Debt Service'!U$25,'H-32A-WP06 - Debt Service'!U$28/12,0)),"-")</f>
        <v>0</v>
      </c>
      <c r="Y699" s="359">
        <f>IFERROR(IF(-SUM(Y$21:Y698)+Y$16&lt;0.000001,0,IF($C699&gt;='H-32A-WP06 - Debt Service'!W$25,'H-32A-WP06 - Debt Service'!V$28/12,0)),"-")</f>
        <v>0</v>
      </c>
      <c r="Z699" s="359">
        <f>IFERROR(IF(-SUM(Z$21:Z698)+Z$16&lt;0.000001,0,IF($C699&gt;='H-32A-WP06 - Debt Service'!W$25,'H-32A-WP06 - Debt Service'!W$28/12,0)),"-")</f>
        <v>0</v>
      </c>
      <c r="AA699" s="359">
        <f>IFERROR(IF(-SUM(AA$21:AA698)+AA$16&lt;0.000001,0,IF($C699&gt;='H-32A-WP06 - Debt Service'!Y$25,'H-32A-WP06 - Debt Service'!X$28/12,0)),"-")</f>
        <v>0</v>
      </c>
      <c r="AB699" s="359">
        <f>IFERROR(IF(-SUM(AB$21:AB698)+AB$16&lt;0.000001,0,IF($C699&gt;='H-32A-WP06 - Debt Service'!Y$25,'H-32A-WP06 - Debt Service'!Y$28/12,0)),"-")</f>
        <v>0</v>
      </c>
      <c r="AC699" s="359">
        <f>IFERROR(IF(-SUM(AC$21:AC698)+AC$16&lt;0.000001,0,IF($C699&gt;='H-32A-WP06 - Debt Service'!Z$25,'H-32A-WP06 - Debt Service'!Z$28/12,0)),"-")</f>
        <v>0</v>
      </c>
      <c r="AD699" s="359">
        <f>IFERROR(IF(-SUM(AD$21:AD698)+AD$16&lt;0.000001,0,IF($C699&gt;='H-32A-WP06 - Debt Service'!AB$25,'H-32A-WP06 - Debt Service'!AA$28/12,0)),"-")</f>
        <v>0</v>
      </c>
      <c r="AE699" s="359">
        <f>IFERROR(IF(-SUM(AE$21:AE698)+AE$16&lt;0.000001,0,IF($C699&gt;='H-32A-WP06 - Debt Service'!AC$25,'H-32A-WP06 - Debt Service'!AB$28/12,0)),"-")</f>
        <v>0</v>
      </c>
      <c r="AF699" s="359">
        <f>IFERROR(IF(-SUM(AF$21:AF698)+AF$16&lt;0.000001,0,IF($C699&gt;='H-32A-WP06 - Debt Service'!AD$25,'H-32A-WP06 - Debt Service'!AC$28/12,0)),"-")</f>
        <v>0</v>
      </c>
    </row>
    <row r="700" spans="2:32">
      <c r="B700" s="351">
        <f t="shared" si="41"/>
        <v>2075</v>
      </c>
      <c r="C700" s="368">
        <f t="shared" si="43"/>
        <v>64132</v>
      </c>
      <c r="D700" s="368"/>
      <c r="E700" s="359">
        <f>IFERROR(IF(-SUM(E$33:E699)+E$16&lt;0.000001,0,IF($C700&gt;='H-32A-WP06 - Debt Service'!C$25,'H-32A-WP06 - Debt Service'!C$28/12,0)),"-")</f>
        <v>0</v>
      </c>
      <c r="F700" s="359">
        <f>IFERROR(IF(-SUM(F$33:F699)+F$16&lt;0.000001,0,IF($C700&gt;='H-32A-WP06 - Debt Service'!D$25,'H-32A-WP06 - Debt Service'!D$28/12,0)),"-")</f>
        <v>0</v>
      </c>
      <c r="G700" s="359">
        <f>IFERROR(IF(-SUM(G$33:G699)+G$16&lt;0.000001,0,IF($C700&gt;='H-32A-WP06 - Debt Service'!E$25,'H-32A-WP06 - Debt Service'!E$28/12,0)),"-")</f>
        <v>0</v>
      </c>
      <c r="H700" s="359">
        <f>IFERROR(IF(-SUM(H$21:H699)+H$16&lt;0.000001,0,IF($C700&gt;='H-32A-WP06 - Debt Service'!F$25,'H-32A-WP06 - Debt Service'!F$28/12,0)),"-")</f>
        <v>0</v>
      </c>
      <c r="I700" s="359">
        <f>IFERROR(IF(-SUM(I$21:I699)+I$16&lt;0.000001,0,IF($C700&gt;='H-32A-WP06 - Debt Service'!G$25,'H-32A-WP06 - Debt Service'!G$28/12,0)),"-")</f>
        <v>0</v>
      </c>
      <c r="J700" s="359">
        <f>IFERROR(IF(-SUM(J$21:J699)+J$16&lt;0.000001,0,IF($C700&gt;='H-32A-WP06 - Debt Service'!H$25,'H-32A-WP06 - Debt Service'!H$28/12,0)),"-")</f>
        <v>0</v>
      </c>
      <c r="K700" s="359">
        <f>IFERROR(IF(-SUM(K$21:K699)+K$16&lt;0.000001,0,IF($C700&gt;='H-32A-WP06 - Debt Service'!I$25,'H-32A-WP06 - Debt Service'!I$28/12,0)),"-")</f>
        <v>0</v>
      </c>
      <c r="L700" s="359">
        <f>IFERROR(IF(-SUM(L$21:L699)+L$16&lt;0.000001,0,IF($C700&gt;='H-32A-WP06 - Debt Service'!J$25,'H-32A-WP06 - Debt Service'!J$28/12,0)),"-")</f>
        <v>0</v>
      </c>
      <c r="M700" s="359">
        <f>IFERROR(IF(-SUM(M$21:M699)+M$16&lt;0.000001,0,IF($C700&gt;='H-32A-WP06 - Debt Service'!K$25,'H-32A-WP06 - Debt Service'!K$28/12,0)),"-")</f>
        <v>0</v>
      </c>
      <c r="N700" s="359">
        <f>IFERROR(IF(-SUM(N$21:N699)+N$16&lt;0.000001,0,IF($C700&gt;='H-32A-WP06 - Debt Service'!L$25,'H-32A-WP06 - Debt Service'!L$28/12,0)),"-")</f>
        <v>0</v>
      </c>
      <c r="O700" s="359">
        <f>IFERROR(IF(-SUM(O$21:O699)+O$16&lt;0.000001,0,IF($C700&gt;='H-32A-WP06 - Debt Service'!M$25,'H-32A-WP06 - Debt Service'!M$28/12,0)),"-")</f>
        <v>0</v>
      </c>
      <c r="P700" s="359">
        <f>IFERROR(IF(-SUM(P$21:P699)+P$16&lt;0.000001,0,IF($C700&gt;='H-32A-WP06 - Debt Service'!N$25,'H-32A-WP06 - Debt Service'!N$28/12,0)),"-")</f>
        <v>0</v>
      </c>
      <c r="Q700" s="449"/>
      <c r="R700" s="351">
        <f t="shared" si="42"/>
        <v>2075</v>
      </c>
      <c r="S700" s="368">
        <f t="shared" si="44"/>
        <v>64132</v>
      </c>
      <c r="T700" s="368"/>
      <c r="U700" s="359">
        <f>IFERROR(IF(-SUM(U$33:U699)+U$16&lt;0.000001,0,IF($C700&gt;='H-32A-WP06 - Debt Service'!R$25,'H-32A-WP06 - Debt Service'!R$28/12,0)),"-")</f>
        <v>0</v>
      </c>
      <c r="V700" s="359">
        <f>IFERROR(IF(-SUM(V$21:V699)+V$16&lt;0.000001,0,IF($C700&gt;='H-32A-WP06 - Debt Service'!S$25,'H-32A-WP06 - Debt Service'!S$28/12,0)),"-")</f>
        <v>0</v>
      </c>
      <c r="W700" s="359">
        <f>IFERROR(IF(-SUM(W$21:W699)+W$16&lt;0.000001,0,IF($C700&gt;='H-32A-WP06 - Debt Service'!T$25,'H-32A-WP06 - Debt Service'!T$28/12,0)),"-")</f>
        <v>0</v>
      </c>
      <c r="X700" s="359">
        <f>IFERROR(IF(-SUM(X$21:X699)+X$16&lt;0.000001,0,IF($C700&gt;='H-32A-WP06 - Debt Service'!U$25,'H-32A-WP06 - Debt Service'!U$28/12,0)),"-")</f>
        <v>0</v>
      </c>
      <c r="Y700" s="359">
        <f>IFERROR(IF(-SUM(Y$21:Y699)+Y$16&lt;0.000001,0,IF($C700&gt;='H-32A-WP06 - Debt Service'!W$25,'H-32A-WP06 - Debt Service'!V$28/12,0)),"-")</f>
        <v>0</v>
      </c>
      <c r="Z700" s="359">
        <f>IFERROR(IF(-SUM(Z$21:Z699)+Z$16&lt;0.000001,0,IF($C700&gt;='H-32A-WP06 - Debt Service'!W$25,'H-32A-WP06 - Debt Service'!W$28/12,0)),"-")</f>
        <v>0</v>
      </c>
      <c r="AA700" s="359">
        <f>IFERROR(IF(-SUM(AA$21:AA699)+AA$16&lt;0.000001,0,IF($C700&gt;='H-32A-WP06 - Debt Service'!Y$25,'H-32A-WP06 - Debt Service'!X$28/12,0)),"-")</f>
        <v>0</v>
      </c>
      <c r="AB700" s="359">
        <f>IFERROR(IF(-SUM(AB$21:AB699)+AB$16&lt;0.000001,0,IF($C700&gt;='H-32A-WP06 - Debt Service'!Y$25,'H-32A-WP06 - Debt Service'!Y$28/12,0)),"-")</f>
        <v>0</v>
      </c>
      <c r="AC700" s="359">
        <f>IFERROR(IF(-SUM(AC$21:AC699)+AC$16&lt;0.000001,0,IF($C700&gt;='H-32A-WP06 - Debt Service'!Z$25,'H-32A-WP06 - Debt Service'!Z$28/12,0)),"-")</f>
        <v>0</v>
      </c>
      <c r="AD700" s="359">
        <f>IFERROR(IF(-SUM(AD$21:AD699)+AD$16&lt;0.000001,0,IF($C700&gt;='H-32A-WP06 - Debt Service'!AB$25,'H-32A-WP06 - Debt Service'!AA$28/12,0)),"-")</f>
        <v>0</v>
      </c>
      <c r="AE700" s="359">
        <f>IFERROR(IF(-SUM(AE$21:AE699)+AE$16&lt;0.000001,0,IF($C700&gt;='H-32A-WP06 - Debt Service'!AC$25,'H-32A-WP06 - Debt Service'!AB$28/12,0)),"-")</f>
        <v>0</v>
      </c>
      <c r="AF700" s="359">
        <f>IFERROR(IF(-SUM(AF$21:AF699)+AF$16&lt;0.000001,0,IF($C700&gt;='H-32A-WP06 - Debt Service'!AD$25,'H-32A-WP06 - Debt Service'!AC$28/12,0)),"-")</f>
        <v>0</v>
      </c>
    </row>
    <row r="701" spans="2:32">
      <c r="B701" s="351">
        <f t="shared" si="41"/>
        <v>2075</v>
      </c>
      <c r="C701" s="368">
        <f t="shared" si="43"/>
        <v>64163</v>
      </c>
      <c r="D701" s="368"/>
      <c r="E701" s="359">
        <f>IFERROR(IF(-SUM(E$33:E700)+E$16&lt;0.000001,0,IF($C701&gt;='H-32A-WP06 - Debt Service'!C$25,'H-32A-WP06 - Debt Service'!C$28/12,0)),"-")</f>
        <v>0</v>
      </c>
      <c r="F701" s="359">
        <f>IFERROR(IF(-SUM(F$33:F700)+F$16&lt;0.000001,0,IF($C701&gt;='H-32A-WP06 - Debt Service'!D$25,'H-32A-WP06 - Debt Service'!D$28/12,0)),"-")</f>
        <v>0</v>
      </c>
      <c r="G701" s="359">
        <f>IFERROR(IF(-SUM(G$33:G700)+G$16&lt;0.000001,0,IF($C701&gt;='H-32A-WP06 - Debt Service'!E$25,'H-32A-WP06 - Debt Service'!E$28/12,0)),"-")</f>
        <v>0</v>
      </c>
      <c r="H701" s="359">
        <f>IFERROR(IF(-SUM(H$21:H700)+H$16&lt;0.000001,0,IF($C701&gt;='H-32A-WP06 - Debt Service'!F$25,'H-32A-WP06 - Debt Service'!F$28/12,0)),"-")</f>
        <v>0</v>
      </c>
      <c r="I701" s="359">
        <f>IFERROR(IF(-SUM(I$21:I700)+I$16&lt;0.000001,0,IF($C701&gt;='H-32A-WP06 - Debt Service'!G$25,'H-32A-WP06 - Debt Service'!G$28/12,0)),"-")</f>
        <v>0</v>
      </c>
      <c r="J701" s="359">
        <f>IFERROR(IF(-SUM(J$21:J700)+J$16&lt;0.000001,0,IF($C701&gt;='H-32A-WP06 - Debt Service'!H$25,'H-32A-WP06 - Debt Service'!H$28/12,0)),"-")</f>
        <v>0</v>
      </c>
      <c r="K701" s="359">
        <f>IFERROR(IF(-SUM(K$21:K700)+K$16&lt;0.000001,0,IF($C701&gt;='H-32A-WP06 - Debt Service'!I$25,'H-32A-WP06 - Debt Service'!I$28/12,0)),"-")</f>
        <v>0</v>
      </c>
      <c r="L701" s="359">
        <f>IFERROR(IF(-SUM(L$21:L700)+L$16&lt;0.000001,0,IF($C701&gt;='H-32A-WP06 - Debt Service'!J$25,'H-32A-WP06 - Debt Service'!J$28/12,0)),"-")</f>
        <v>0</v>
      </c>
      <c r="M701" s="359">
        <f>IFERROR(IF(-SUM(M$21:M700)+M$16&lt;0.000001,0,IF($C701&gt;='H-32A-WP06 - Debt Service'!K$25,'H-32A-WP06 - Debt Service'!K$28/12,0)),"-")</f>
        <v>0</v>
      </c>
      <c r="N701" s="359">
        <f>IFERROR(IF(-SUM(N$21:N700)+N$16&lt;0.000001,0,IF($C701&gt;='H-32A-WP06 - Debt Service'!L$25,'H-32A-WP06 - Debt Service'!L$28/12,0)),"-")</f>
        <v>0</v>
      </c>
      <c r="O701" s="359">
        <f>IFERROR(IF(-SUM(O$21:O700)+O$16&lt;0.000001,0,IF($C701&gt;='H-32A-WP06 - Debt Service'!M$25,'H-32A-WP06 - Debt Service'!M$28/12,0)),"-")</f>
        <v>0</v>
      </c>
      <c r="P701" s="359">
        <f>IFERROR(IF(-SUM(P$21:P700)+P$16&lt;0.000001,0,IF($C701&gt;='H-32A-WP06 - Debt Service'!N$25,'H-32A-WP06 - Debt Service'!N$28/12,0)),"-")</f>
        <v>0</v>
      </c>
      <c r="Q701" s="449"/>
      <c r="R701" s="351">
        <f t="shared" si="42"/>
        <v>2075</v>
      </c>
      <c r="S701" s="368">
        <f t="shared" si="44"/>
        <v>64163</v>
      </c>
      <c r="T701" s="368"/>
      <c r="U701" s="359">
        <f>IFERROR(IF(-SUM(U$33:U700)+U$16&lt;0.000001,0,IF($C701&gt;='H-32A-WP06 - Debt Service'!R$25,'H-32A-WP06 - Debt Service'!R$28/12,0)),"-")</f>
        <v>0</v>
      </c>
      <c r="V701" s="359">
        <f>IFERROR(IF(-SUM(V$21:V700)+V$16&lt;0.000001,0,IF($C701&gt;='H-32A-WP06 - Debt Service'!S$25,'H-32A-WP06 - Debt Service'!S$28/12,0)),"-")</f>
        <v>0</v>
      </c>
      <c r="W701" s="359">
        <f>IFERROR(IF(-SUM(W$21:W700)+W$16&lt;0.000001,0,IF($C701&gt;='H-32A-WP06 - Debt Service'!T$25,'H-32A-WP06 - Debt Service'!T$28/12,0)),"-")</f>
        <v>0</v>
      </c>
      <c r="X701" s="359">
        <f>IFERROR(IF(-SUM(X$21:X700)+X$16&lt;0.000001,0,IF($C701&gt;='H-32A-WP06 - Debt Service'!U$25,'H-32A-WP06 - Debt Service'!U$28/12,0)),"-")</f>
        <v>0</v>
      </c>
      <c r="Y701" s="359">
        <f>IFERROR(IF(-SUM(Y$21:Y700)+Y$16&lt;0.000001,0,IF($C701&gt;='H-32A-WP06 - Debt Service'!W$25,'H-32A-WP06 - Debt Service'!V$28/12,0)),"-")</f>
        <v>0</v>
      </c>
      <c r="Z701" s="359">
        <f>IFERROR(IF(-SUM(Z$21:Z700)+Z$16&lt;0.000001,0,IF($C701&gt;='H-32A-WP06 - Debt Service'!W$25,'H-32A-WP06 - Debt Service'!W$28/12,0)),"-")</f>
        <v>0</v>
      </c>
      <c r="AA701" s="359">
        <f>IFERROR(IF(-SUM(AA$21:AA700)+AA$16&lt;0.000001,0,IF($C701&gt;='H-32A-WP06 - Debt Service'!Y$25,'H-32A-WP06 - Debt Service'!X$28/12,0)),"-")</f>
        <v>0</v>
      </c>
      <c r="AB701" s="359">
        <f>IFERROR(IF(-SUM(AB$21:AB700)+AB$16&lt;0.000001,0,IF($C701&gt;='H-32A-WP06 - Debt Service'!Y$25,'H-32A-WP06 - Debt Service'!Y$28/12,0)),"-")</f>
        <v>0</v>
      </c>
      <c r="AC701" s="359">
        <f>IFERROR(IF(-SUM(AC$21:AC700)+AC$16&lt;0.000001,0,IF($C701&gt;='H-32A-WP06 - Debt Service'!Z$25,'H-32A-WP06 - Debt Service'!Z$28/12,0)),"-")</f>
        <v>0</v>
      </c>
      <c r="AD701" s="359">
        <f>IFERROR(IF(-SUM(AD$21:AD700)+AD$16&lt;0.000001,0,IF($C701&gt;='H-32A-WP06 - Debt Service'!AB$25,'H-32A-WP06 - Debt Service'!AA$28/12,0)),"-")</f>
        <v>0</v>
      </c>
      <c r="AE701" s="359">
        <f>IFERROR(IF(-SUM(AE$21:AE700)+AE$16&lt;0.000001,0,IF($C701&gt;='H-32A-WP06 - Debt Service'!AC$25,'H-32A-WP06 - Debt Service'!AB$28/12,0)),"-")</f>
        <v>0</v>
      </c>
      <c r="AF701" s="359">
        <f>IFERROR(IF(-SUM(AF$21:AF700)+AF$16&lt;0.000001,0,IF($C701&gt;='H-32A-WP06 - Debt Service'!AD$25,'H-32A-WP06 - Debt Service'!AC$28/12,0)),"-")</f>
        <v>0</v>
      </c>
    </row>
    <row r="702" spans="2:32">
      <c r="B702" s="351">
        <f t="shared" si="41"/>
        <v>2075</v>
      </c>
      <c r="C702" s="368">
        <f t="shared" si="43"/>
        <v>64193</v>
      </c>
      <c r="D702" s="368"/>
      <c r="E702" s="359">
        <f>IFERROR(IF(-SUM(E$33:E701)+E$16&lt;0.000001,0,IF($C702&gt;='H-32A-WP06 - Debt Service'!C$25,'H-32A-WP06 - Debt Service'!C$28/12,0)),"-")</f>
        <v>0</v>
      </c>
      <c r="F702" s="359">
        <f>IFERROR(IF(-SUM(F$33:F701)+F$16&lt;0.000001,0,IF($C702&gt;='H-32A-WP06 - Debt Service'!D$25,'H-32A-WP06 - Debt Service'!D$28/12,0)),"-")</f>
        <v>0</v>
      </c>
      <c r="G702" s="359">
        <f>IFERROR(IF(-SUM(G$33:G701)+G$16&lt;0.000001,0,IF($C702&gt;='H-32A-WP06 - Debt Service'!E$25,'H-32A-WP06 - Debt Service'!E$28/12,0)),"-")</f>
        <v>0</v>
      </c>
      <c r="H702" s="359">
        <f>IFERROR(IF(-SUM(H$21:H701)+H$16&lt;0.000001,0,IF($C702&gt;='H-32A-WP06 - Debt Service'!F$25,'H-32A-WP06 - Debt Service'!F$28/12,0)),"-")</f>
        <v>0</v>
      </c>
      <c r="I702" s="359">
        <f>IFERROR(IF(-SUM(I$21:I701)+I$16&lt;0.000001,0,IF($C702&gt;='H-32A-WP06 - Debt Service'!G$25,'H-32A-WP06 - Debt Service'!G$28/12,0)),"-")</f>
        <v>0</v>
      </c>
      <c r="J702" s="359">
        <f>IFERROR(IF(-SUM(J$21:J701)+J$16&lt;0.000001,0,IF($C702&gt;='H-32A-WP06 - Debt Service'!H$25,'H-32A-WP06 - Debt Service'!H$28/12,0)),"-")</f>
        <v>0</v>
      </c>
      <c r="K702" s="359">
        <f>IFERROR(IF(-SUM(K$21:K701)+K$16&lt;0.000001,0,IF($C702&gt;='H-32A-WP06 - Debt Service'!I$25,'H-32A-WP06 - Debt Service'!I$28/12,0)),"-")</f>
        <v>0</v>
      </c>
      <c r="L702" s="359">
        <f>IFERROR(IF(-SUM(L$21:L701)+L$16&lt;0.000001,0,IF($C702&gt;='H-32A-WP06 - Debt Service'!J$25,'H-32A-WP06 - Debt Service'!J$28/12,0)),"-")</f>
        <v>0</v>
      </c>
      <c r="M702" s="359">
        <f>IFERROR(IF(-SUM(M$21:M701)+M$16&lt;0.000001,0,IF($C702&gt;='H-32A-WP06 - Debt Service'!K$25,'H-32A-WP06 - Debt Service'!K$28/12,0)),"-")</f>
        <v>0</v>
      </c>
      <c r="N702" s="359">
        <f>IFERROR(IF(-SUM(N$21:N701)+N$16&lt;0.000001,0,IF($C702&gt;='H-32A-WP06 - Debt Service'!L$25,'H-32A-WP06 - Debt Service'!L$28/12,0)),"-")</f>
        <v>0</v>
      </c>
      <c r="O702" s="359">
        <f>IFERROR(IF(-SUM(O$21:O701)+O$16&lt;0.000001,0,IF($C702&gt;='H-32A-WP06 - Debt Service'!M$25,'H-32A-WP06 - Debt Service'!M$28/12,0)),"-")</f>
        <v>0</v>
      </c>
      <c r="P702" s="359">
        <f>IFERROR(IF(-SUM(P$21:P701)+P$16&lt;0.000001,0,IF($C702&gt;='H-32A-WP06 - Debt Service'!N$25,'H-32A-WP06 - Debt Service'!N$28/12,0)),"-")</f>
        <v>0</v>
      </c>
      <c r="Q702" s="449"/>
      <c r="R702" s="351">
        <f t="shared" si="42"/>
        <v>2075</v>
      </c>
      <c r="S702" s="368">
        <f t="shared" si="44"/>
        <v>64193</v>
      </c>
      <c r="T702" s="368"/>
      <c r="U702" s="359">
        <f>IFERROR(IF(-SUM(U$33:U701)+U$16&lt;0.000001,0,IF($C702&gt;='H-32A-WP06 - Debt Service'!R$25,'H-32A-WP06 - Debt Service'!R$28/12,0)),"-")</f>
        <v>0</v>
      </c>
      <c r="V702" s="359">
        <f>IFERROR(IF(-SUM(V$21:V701)+V$16&lt;0.000001,0,IF($C702&gt;='H-32A-WP06 - Debt Service'!S$25,'H-32A-WP06 - Debt Service'!S$28/12,0)),"-")</f>
        <v>0</v>
      </c>
      <c r="W702" s="359">
        <f>IFERROR(IF(-SUM(W$21:W701)+W$16&lt;0.000001,0,IF($C702&gt;='H-32A-WP06 - Debt Service'!T$25,'H-32A-WP06 - Debt Service'!T$28/12,0)),"-")</f>
        <v>0</v>
      </c>
      <c r="X702" s="359">
        <f>IFERROR(IF(-SUM(X$21:X701)+X$16&lt;0.000001,0,IF($C702&gt;='H-32A-WP06 - Debt Service'!U$25,'H-32A-WP06 - Debt Service'!U$28/12,0)),"-")</f>
        <v>0</v>
      </c>
      <c r="Y702" s="359">
        <f>IFERROR(IF(-SUM(Y$21:Y701)+Y$16&lt;0.000001,0,IF($C702&gt;='H-32A-WP06 - Debt Service'!W$25,'H-32A-WP06 - Debt Service'!V$28/12,0)),"-")</f>
        <v>0</v>
      </c>
      <c r="Z702" s="359">
        <f>IFERROR(IF(-SUM(Z$21:Z701)+Z$16&lt;0.000001,0,IF($C702&gt;='H-32A-WP06 - Debt Service'!W$25,'H-32A-WP06 - Debt Service'!W$28/12,0)),"-")</f>
        <v>0</v>
      </c>
      <c r="AA702" s="359">
        <f>IFERROR(IF(-SUM(AA$21:AA701)+AA$16&lt;0.000001,0,IF($C702&gt;='H-32A-WP06 - Debt Service'!Y$25,'H-32A-WP06 - Debt Service'!X$28/12,0)),"-")</f>
        <v>0</v>
      </c>
      <c r="AB702" s="359">
        <f>IFERROR(IF(-SUM(AB$21:AB701)+AB$16&lt;0.000001,0,IF($C702&gt;='H-32A-WP06 - Debt Service'!Y$25,'H-32A-WP06 - Debt Service'!Y$28/12,0)),"-")</f>
        <v>0</v>
      </c>
      <c r="AC702" s="359">
        <f>IFERROR(IF(-SUM(AC$21:AC701)+AC$16&lt;0.000001,0,IF($C702&gt;='H-32A-WP06 - Debt Service'!Z$25,'H-32A-WP06 - Debt Service'!Z$28/12,0)),"-")</f>
        <v>0</v>
      </c>
      <c r="AD702" s="359">
        <f>IFERROR(IF(-SUM(AD$21:AD701)+AD$16&lt;0.000001,0,IF($C702&gt;='H-32A-WP06 - Debt Service'!AB$25,'H-32A-WP06 - Debt Service'!AA$28/12,0)),"-")</f>
        <v>0</v>
      </c>
      <c r="AE702" s="359">
        <f>IFERROR(IF(-SUM(AE$21:AE701)+AE$16&lt;0.000001,0,IF($C702&gt;='H-32A-WP06 - Debt Service'!AC$25,'H-32A-WP06 - Debt Service'!AB$28/12,0)),"-")</f>
        <v>0</v>
      </c>
      <c r="AF702" s="359">
        <f>IFERROR(IF(-SUM(AF$21:AF701)+AF$16&lt;0.000001,0,IF($C702&gt;='H-32A-WP06 - Debt Service'!AD$25,'H-32A-WP06 - Debt Service'!AC$28/12,0)),"-")</f>
        <v>0</v>
      </c>
    </row>
    <row r="703" spans="2:32">
      <c r="B703" s="351">
        <f t="shared" si="41"/>
        <v>2075</v>
      </c>
      <c r="C703" s="368">
        <f t="shared" si="43"/>
        <v>64224</v>
      </c>
      <c r="D703" s="368"/>
      <c r="E703" s="359">
        <f>IFERROR(IF(-SUM(E$33:E702)+E$16&lt;0.000001,0,IF($C703&gt;='H-32A-WP06 - Debt Service'!C$25,'H-32A-WP06 - Debt Service'!C$28/12,0)),"-")</f>
        <v>0</v>
      </c>
      <c r="F703" s="359">
        <f>IFERROR(IF(-SUM(F$33:F702)+F$16&lt;0.000001,0,IF($C703&gt;='H-32A-WP06 - Debt Service'!D$25,'H-32A-WP06 - Debt Service'!D$28/12,0)),"-")</f>
        <v>0</v>
      </c>
      <c r="G703" s="359">
        <f>IFERROR(IF(-SUM(G$33:G702)+G$16&lt;0.000001,0,IF($C703&gt;='H-32A-WP06 - Debt Service'!E$25,'H-32A-WP06 - Debt Service'!E$28/12,0)),"-")</f>
        <v>0</v>
      </c>
      <c r="H703" s="359">
        <f>IFERROR(IF(-SUM(H$21:H702)+H$16&lt;0.000001,0,IF($C703&gt;='H-32A-WP06 - Debt Service'!F$25,'H-32A-WP06 - Debt Service'!F$28/12,0)),"-")</f>
        <v>0</v>
      </c>
      <c r="I703" s="359">
        <f>IFERROR(IF(-SUM(I$21:I702)+I$16&lt;0.000001,0,IF($C703&gt;='H-32A-WP06 - Debt Service'!G$25,'H-32A-WP06 - Debt Service'!G$28/12,0)),"-")</f>
        <v>0</v>
      </c>
      <c r="J703" s="359">
        <f>IFERROR(IF(-SUM(J$21:J702)+J$16&lt;0.000001,0,IF($C703&gt;='H-32A-WP06 - Debt Service'!H$25,'H-32A-WP06 - Debt Service'!H$28/12,0)),"-")</f>
        <v>0</v>
      </c>
      <c r="K703" s="359">
        <f>IFERROR(IF(-SUM(K$21:K702)+K$16&lt;0.000001,0,IF($C703&gt;='H-32A-WP06 - Debt Service'!I$25,'H-32A-WP06 - Debt Service'!I$28/12,0)),"-")</f>
        <v>0</v>
      </c>
      <c r="L703" s="359">
        <f>IFERROR(IF(-SUM(L$21:L702)+L$16&lt;0.000001,0,IF($C703&gt;='H-32A-WP06 - Debt Service'!J$25,'H-32A-WP06 - Debt Service'!J$28/12,0)),"-")</f>
        <v>0</v>
      </c>
      <c r="M703" s="359">
        <f>IFERROR(IF(-SUM(M$21:M702)+M$16&lt;0.000001,0,IF($C703&gt;='H-32A-WP06 - Debt Service'!K$25,'H-32A-WP06 - Debt Service'!K$28/12,0)),"-")</f>
        <v>0</v>
      </c>
      <c r="N703" s="359">
        <f>IFERROR(IF(-SUM(N$21:N702)+N$16&lt;0.000001,0,IF($C703&gt;='H-32A-WP06 - Debt Service'!L$25,'H-32A-WP06 - Debt Service'!L$28/12,0)),"-")</f>
        <v>0</v>
      </c>
      <c r="O703" s="359">
        <f>IFERROR(IF(-SUM(O$21:O702)+O$16&lt;0.000001,0,IF($C703&gt;='H-32A-WP06 - Debt Service'!M$25,'H-32A-WP06 - Debt Service'!M$28/12,0)),"-")</f>
        <v>0</v>
      </c>
      <c r="P703" s="359">
        <f>IFERROR(IF(-SUM(P$21:P702)+P$16&lt;0.000001,0,IF($C703&gt;='H-32A-WP06 - Debt Service'!N$25,'H-32A-WP06 - Debt Service'!N$28/12,0)),"-")</f>
        <v>0</v>
      </c>
      <c r="Q703" s="449"/>
      <c r="R703" s="351">
        <f t="shared" si="42"/>
        <v>2075</v>
      </c>
      <c r="S703" s="368">
        <f t="shared" si="44"/>
        <v>64224</v>
      </c>
      <c r="T703" s="368"/>
      <c r="U703" s="359">
        <f>IFERROR(IF(-SUM(U$33:U702)+U$16&lt;0.000001,0,IF($C703&gt;='H-32A-WP06 - Debt Service'!R$25,'H-32A-WP06 - Debt Service'!R$28/12,0)),"-")</f>
        <v>0</v>
      </c>
      <c r="V703" s="359">
        <f>IFERROR(IF(-SUM(V$21:V702)+V$16&lt;0.000001,0,IF($C703&gt;='H-32A-WP06 - Debt Service'!S$25,'H-32A-WP06 - Debt Service'!S$28/12,0)),"-")</f>
        <v>0</v>
      </c>
      <c r="W703" s="359">
        <f>IFERROR(IF(-SUM(W$21:W702)+W$16&lt;0.000001,0,IF($C703&gt;='H-32A-WP06 - Debt Service'!T$25,'H-32A-WP06 - Debt Service'!T$28/12,0)),"-")</f>
        <v>0</v>
      </c>
      <c r="X703" s="359">
        <f>IFERROR(IF(-SUM(X$21:X702)+X$16&lt;0.000001,0,IF($C703&gt;='H-32A-WP06 - Debt Service'!U$25,'H-32A-WP06 - Debt Service'!U$28/12,0)),"-")</f>
        <v>0</v>
      </c>
      <c r="Y703" s="359">
        <f>IFERROR(IF(-SUM(Y$21:Y702)+Y$16&lt;0.000001,0,IF($C703&gt;='H-32A-WP06 - Debt Service'!W$25,'H-32A-WP06 - Debt Service'!V$28/12,0)),"-")</f>
        <v>0</v>
      </c>
      <c r="Z703" s="359">
        <f>IFERROR(IF(-SUM(Z$21:Z702)+Z$16&lt;0.000001,0,IF($C703&gt;='H-32A-WP06 - Debt Service'!W$25,'H-32A-WP06 - Debt Service'!W$28/12,0)),"-")</f>
        <v>0</v>
      </c>
      <c r="AA703" s="359">
        <f>IFERROR(IF(-SUM(AA$21:AA702)+AA$16&lt;0.000001,0,IF($C703&gt;='H-32A-WP06 - Debt Service'!Y$25,'H-32A-WP06 - Debt Service'!X$28/12,0)),"-")</f>
        <v>0</v>
      </c>
      <c r="AB703" s="359">
        <f>IFERROR(IF(-SUM(AB$21:AB702)+AB$16&lt;0.000001,0,IF($C703&gt;='H-32A-WP06 - Debt Service'!Y$25,'H-32A-WP06 - Debt Service'!Y$28/12,0)),"-")</f>
        <v>0</v>
      </c>
      <c r="AC703" s="359">
        <f>IFERROR(IF(-SUM(AC$21:AC702)+AC$16&lt;0.000001,0,IF($C703&gt;='H-32A-WP06 - Debt Service'!Z$25,'H-32A-WP06 - Debt Service'!Z$28/12,0)),"-")</f>
        <v>0</v>
      </c>
      <c r="AD703" s="359">
        <f>IFERROR(IF(-SUM(AD$21:AD702)+AD$16&lt;0.000001,0,IF($C703&gt;='H-32A-WP06 - Debt Service'!AB$25,'H-32A-WP06 - Debt Service'!AA$28/12,0)),"-")</f>
        <v>0</v>
      </c>
      <c r="AE703" s="359">
        <f>IFERROR(IF(-SUM(AE$21:AE702)+AE$16&lt;0.000001,0,IF($C703&gt;='H-32A-WP06 - Debt Service'!AC$25,'H-32A-WP06 - Debt Service'!AB$28/12,0)),"-")</f>
        <v>0</v>
      </c>
      <c r="AF703" s="359">
        <f>IFERROR(IF(-SUM(AF$21:AF702)+AF$16&lt;0.000001,0,IF($C703&gt;='H-32A-WP06 - Debt Service'!AD$25,'H-32A-WP06 - Debt Service'!AC$28/12,0)),"-")</f>
        <v>0</v>
      </c>
    </row>
    <row r="704" spans="2:32">
      <c r="B704" s="351">
        <f t="shared" si="41"/>
        <v>2075</v>
      </c>
      <c r="C704" s="368">
        <f t="shared" si="43"/>
        <v>64254</v>
      </c>
      <c r="D704" s="368"/>
      <c r="E704" s="359">
        <f>IFERROR(IF(-SUM(E$33:E703)+E$16&lt;0.000001,0,IF($C704&gt;='H-32A-WP06 - Debt Service'!C$25,'H-32A-WP06 - Debt Service'!C$28/12,0)),"-")</f>
        <v>0</v>
      </c>
      <c r="F704" s="359">
        <f>IFERROR(IF(-SUM(F$33:F703)+F$16&lt;0.000001,0,IF($C704&gt;='H-32A-WP06 - Debt Service'!D$25,'H-32A-WP06 - Debt Service'!D$28/12,0)),"-")</f>
        <v>0</v>
      </c>
      <c r="G704" s="359">
        <f>IFERROR(IF(-SUM(G$33:G703)+G$16&lt;0.000001,0,IF($C704&gt;='H-32A-WP06 - Debt Service'!E$25,'H-32A-WP06 - Debt Service'!E$28/12,0)),"-")</f>
        <v>0</v>
      </c>
      <c r="H704" s="359">
        <f>IFERROR(IF(-SUM(H$21:H703)+H$16&lt;0.000001,0,IF($C704&gt;='H-32A-WP06 - Debt Service'!F$25,'H-32A-WP06 - Debt Service'!F$28/12,0)),"-")</f>
        <v>0</v>
      </c>
      <c r="I704" s="359">
        <f>IFERROR(IF(-SUM(I$21:I703)+I$16&lt;0.000001,0,IF($C704&gt;='H-32A-WP06 - Debt Service'!G$25,'H-32A-WP06 - Debt Service'!G$28/12,0)),"-")</f>
        <v>0</v>
      </c>
      <c r="J704" s="359">
        <f>IFERROR(IF(-SUM(J$21:J703)+J$16&lt;0.000001,0,IF($C704&gt;='H-32A-WP06 - Debt Service'!H$25,'H-32A-WP06 - Debt Service'!H$28/12,0)),"-")</f>
        <v>0</v>
      </c>
      <c r="K704" s="359">
        <f>IFERROR(IF(-SUM(K$21:K703)+K$16&lt;0.000001,0,IF($C704&gt;='H-32A-WP06 - Debt Service'!I$25,'H-32A-WP06 - Debt Service'!I$28/12,0)),"-")</f>
        <v>0</v>
      </c>
      <c r="L704" s="359">
        <f>IFERROR(IF(-SUM(L$21:L703)+L$16&lt;0.000001,0,IF($C704&gt;='H-32A-WP06 - Debt Service'!J$25,'H-32A-WP06 - Debt Service'!J$28/12,0)),"-")</f>
        <v>0</v>
      </c>
      <c r="M704" s="359">
        <f>IFERROR(IF(-SUM(M$21:M703)+M$16&lt;0.000001,0,IF($C704&gt;='H-32A-WP06 - Debt Service'!K$25,'H-32A-WP06 - Debt Service'!K$28/12,0)),"-")</f>
        <v>0</v>
      </c>
      <c r="N704" s="359">
        <f>IFERROR(IF(-SUM(N$21:N703)+N$16&lt;0.000001,0,IF($C704&gt;='H-32A-WP06 - Debt Service'!L$25,'H-32A-WP06 - Debt Service'!L$28/12,0)),"-")</f>
        <v>0</v>
      </c>
      <c r="O704" s="359">
        <f>IFERROR(IF(-SUM(O$21:O703)+O$16&lt;0.000001,0,IF($C704&gt;='H-32A-WP06 - Debt Service'!M$25,'H-32A-WP06 - Debt Service'!M$28/12,0)),"-")</f>
        <v>0</v>
      </c>
      <c r="P704" s="359">
        <f>IFERROR(IF(-SUM(P$21:P703)+P$16&lt;0.000001,0,IF($C704&gt;='H-32A-WP06 - Debt Service'!N$25,'H-32A-WP06 - Debt Service'!N$28/12,0)),"-")</f>
        <v>0</v>
      </c>
      <c r="Q704" s="449"/>
      <c r="R704" s="351">
        <f t="shared" si="42"/>
        <v>2075</v>
      </c>
      <c r="S704" s="368">
        <f t="shared" si="44"/>
        <v>64254</v>
      </c>
      <c r="T704" s="368"/>
      <c r="U704" s="359">
        <f>IFERROR(IF(-SUM(U$33:U703)+U$16&lt;0.000001,0,IF($C704&gt;='H-32A-WP06 - Debt Service'!R$25,'H-32A-WP06 - Debt Service'!R$28/12,0)),"-")</f>
        <v>0</v>
      </c>
      <c r="V704" s="359">
        <f>IFERROR(IF(-SUM(V$21:V703)+V$16&lt;0.000001,0,IF($C704&gt;='H-32A-WP06 - Debt Service'!S$25,'H-32A-WP06 - Debt Service'!S$28/12,0)),"-")</f>
        <v>0</v>
      </c>
      <c r="W704" s="359">
        <f>IFERROR(IF(-SUM(W$21:W703)+W$16&lt;0.000001,0,IF($C704&gt;='H-32A-WP06 - Debt Service'!T$25,'H-32A-WP06 - Debt Service'!T$28/12,0)),"-")</f>
        <v>0</v>
      </c>
      <c r="X704" s="359">
        <f>IFERROR(IF(-SUM(X$21:X703)+X$16&lt;0.000001,0,IF($C704&gt;='H-32A-WP06 - Debt Service'!U$25,'H-32A-WP06 - Debt Service'!U$28/12,0)),"-")</f>
        <v>0</v>
      </c>
      <c r="Y704" s="359">
        <f>IFERROR(IF(-SUM(Y$21:Y703)+Y$16&lt;0.000001,0,IF($C704&gt;='H-32A-WP06 - Debt Service'!W$25,'H-32A-WP06 - Debt Service'!V$28/12,0)),"-")</f>
        <v>0</v>
      </c>
      <c r="Z704" s="359">
        <f>IFERROR(IF(-SUM(Z$21:Z703)+Z$16&lt;0.000001,0,IF($C704&gt;='H-32A-WP06 - Debt Service'!W$25,'H-32A-WP06 - Debt Service'!W$28/12,0)),"-")</f>
        <v>0</v>
      </c>
      <c r="AA704" s="359">
        <f>IFERROR(IF(-SUM(AA$21:AA703)+AA$16&lt;0.000001,0,IF($C704&gt;='H-32A-WP06 - Debt Service'!Y$25,'H-32A-WP06 - Debt Service'!X$28/12,0)),"-")</f>
        <v>0</v>
      </c>
      <c r="AB704" s="359">
        <f>IFERROR(IF(-SUM(AB$21:AB703)+AB$16&lt;0.000001,0,IF($C704&gt;='H-32A-WP06 - Debt Service'!Y$25,'H-32A-WP06 - Debt Service'!Y$28/12,0)),"-")</f>
        <v>0</v>
      </c>
      <c r="AC704" s="359">
        <f>IFERROR(IF(-SUM(AC$21:AC703)+AC$16&lt;0.000001,0,IF($C704&gt;='H-32A-WP06 - Debt Service'!Z$25,'H-32A-WP06 - Debt Service'!Z$28/12,0)),"-")</f>
        <v>0</v>
      </c>
      <c r="AD704" s="359">
        <f>IFERROR(IF(-SUM(AD$21:AD703)+AD$16&lt;0.000001,0,IF($C704&gt;='H-32A-WP06 - Debt Service'!AB$25,'H-32A-WP06 - Debt Service'!AA$28/12,0)),"-")</f>
        <v>0</v>
      </c>
      <c r="AE704" s="359">
        <f>IFERROR(IF(-SUM(AE$21:AE703)+AE$16&lt;0.000001,0,IF($C704&gt;='H-32A-WP06 - Debt Service'!AC$25,'H-32A-WP06 - Debt Service'!AB$28/12,0)),"-")</f>
        <v>0</v>
      </c>
      <c r="AF704" s="359">
        <f>IFERROR(IF(-SUM(AF$21:AF703)+AF$16&lt;0.000001,0,IF($C704&gt;='H-32A-WP06 - Debt Service'!AD$25,'H-32A-WP06 - Debt Service'!AC$28/12,0)),"-")</f>
        <v>0</v>
      </c>
    </row>
    <row r="705" spans="2:32">
      <c r="B705" s="351">
        <f t="shared" si="41"/>
        <v>2076</v>
      </c>
      <c r="C705" s="368">
        <f t="shared" si="43"/>
        <v>64285</v>
      </c>
      <c r="D705" s="368"/>
      <c r="E705" s="359">
        <f>IFERROR(IF(-SUM(E$33:E704)+E$16&lt;0.000001,0,IF($C705&gt;='H-32A-WP06 - Debt Service'!C$25,'H-32A-WP06 - Debt Service'!C$28/12,0)),"-")</f>
        <v>0</v>
      </c>
      <c r="F705" s="359">
        <f>IFERROR(IF(-SUM(F$33:F704)+F$16&lt;0.000001,0,IF($C705&gt;='H-32A-WP06 - Debt Service'!D$25,'H-32A-WP06 - Debt Service'!D$28/12,0)),"-")</f>
        <v>0</v>
      </c>
      <c r="G705" s="359">
        <f>IFERROR(IF(-SUM(G$33:G704)+G$16&lt;0.000001,0,IF($C705&gt;='H-32A-WP06 - Debt Service'!E$25,'H-32A-WP06 - Debt Service'!E$28/12,0)),"-")</f>
        <v>0</v>
      </c>
      <c r="H705" s="359">
        <f>IFERROR(IF(-SUM(H$21:H704)+H$16&lt;0.000001,0,IF($C705&gt;='H-32A-WP06 - Debt Service'!F$25,'H-32A-WP06 - Debt Service'!F$28/12,0)),"-")</f>
        <v>0</v>
      </c>
      <c r="I705" s="359">
        <f>IFERROR(IF(-SUM(I$21:I704)+I$16&lt;0.000001,0,IF($C705&gt;='H-32A-WP06 - Debt Service'!G$25,'H-32A-WP06 - Debt Service'!G$28/12,0)),"-")</f>
        <v>0</v>
      </c>
      <c r="J705" s="359">
        <f>IFERROR(IF(-SUM(J$21:J704)+J$16&lt;0.000001,0,IF($C705&gt;='H-32A-WP06 - Debt Service'!H$25,'H-32A-WP06 - Debt Service'!H$28/12,0)),"-")</f>
        <v>0</v>
      </c>
      <c r="K705" s="359">
        <f>IFERROR(IF(-SUM(K$21:K704)+K$16&lt;0.000001,0,IF($C705&gt;='H-32A-WP06 - Debt Service'!I$25,'H-32A-WP06 - Debt Service'!I$28/12,0)),"-")</f>
        <v>0</v>
      </c>
      <c r="L705" s="359">
        <f>IFERROR(IF(-SUM(L$21:L704)+L$16&lt;0.000001,0,IF($C705&gt;='H-32A-WP06 - Debt Service'!J$25,'H-32A-WP06 - Debt Service'!J$28/12,0)),"-")</f>
        <v>0</v>
      </c>
      <c r="M705" s="359">
        <f>IFERROR(IF(-SUM(M$21:M704)+M$16&lt;0.000001,0,IF($C705&gt;='H-32A-WP06 - Debt Service'!K$25,'H-32A-WP06 - Debt Service'!K$28/12,0)),"-")</f>
        <v>0</v>
      </c>
      <c r="N705" s="359">
        <f>IFERROR(IF(-SUM(N$21:N704)+N$16&lt;0.000001,0,IF($C705&gt;='H-32A-WP06 - Debt Service'!L$25,'H-32A-WP06 - Debt Service'!L$28/12,0)),"-")</f>
        <v>0</v>
      </c>
      <c r="O705" s="359">
        <f>IFERROR(IF(-SUM(O$21:O704)+O$16&lt;0.000001,0,IF($C705&gt;='H-32A-WP06 - Debt Service'!M$25,'H-32A-WP06 - Debt Service'!M$28/12,0)),"-")</f>
        <v>0</v>
      </c>
      <c r="P705" s="359">
        <f>IFERROR(IF(-SUM(P$21:P704)+P$16&lt;0.000001,0,IF($C705&gt;='H-32A-WP06 - Debt Service'!N$25,'H-32A-WP06 - Debt Service'!N$28/12,0)),"-")</f>
        <v>0</v>
      </c>
      <c r="Q705" s="449"/>
      <c r="R705" s="351">
        <f t="shared" si="42"/>
        <v>2076</v>
      </c>
      <c r="S705" s="368">
        <f t="shared" si="44"/>
        <v>64285</v>
      </c>
      <c r="T705" s="368"/>
      <c r="U705" s="359">
        <f>IFERROR(IF(-SUM(U$33:U704)+U$16&lt;0.000001,0,IF($C705&gt;='H-32A-WP06 - Debt Service'!R$25,'H-32A-WP06 - Debt Service'!R$28/12,0)),"-")</f>
        <v>0</v>
      </c>
      <c r="V705" s="359">
        <f>IFERROR(IF(-SUM(V$21:V704)+V$16&lt;0.000001,0,IF($C705&gt;='H-32A-WP06 - Debt Service'!S$25,'H-32A-WP06 - Debt Service'!S$28/12,0)),"-")</f>
        <v>0</v>
      </c>
      <c r="W705" s="359">
        <f>IFERROR(IF(-SUM(W$21:W704)+W$16&lt;0.000001,0,IF($C705&gt;='H-32A-WP06 - Debt Service'!T$25,'H-32A-WP06 - Debt Service'!T$28/12,0)),"-")</f>
        <v>0</v>
      </c>
      <c r="X705" s="359">
        <f>IFERROR(IF(-SUM(X$21:X704)+X$16&lt;0.000001,0,IF($C705&gt;='H-32A-WP06 - Debt Service'!U$25,'H-32A-WP06 - Debt Service'!U$28/12,0)),"-")</f>
        <v>0</v>
      </c>
      <c r="Y705" s="359">
        <f>IFERROR(IF(-SUM(Y$21:Y704)+Y$16&lt;0.000001,0,IF($C705&gt;='H-32A-WP06 - Debt Service'!W$25,'H-32A-WP06 - Debt Service'!V$28/12,0)),"-")</f>
        <v>0</v>
      </c>
      <c r="Z705" s="359">
        <f>IFERROR(IF(-SUM(Z$21:Z704)+Z$16&lt;0.000001,0,IF($C705&gt;='H-32A-WP06 - Debt Service'!W$25,'H-32A-WP06 - Debt Service'!W$28/12,0)),"-")</f>
        <v>0</v>
      </c>
      <c r="AA705" s="359">
        <f>IFERROR(IF(-SUM(AA$21:AA704)+AA$16&lt;0.000001,0,IF($C705&gt;='H-32A-WP06 - Debt Service'!Y$25,'H-32A-WP06 - Debt Service'!X$28/12,0)),"-")</f>
        <v>0</v>
      </c>
      <c r="AB705" s="359">
        <f>IFERROR(IF(-SUM(AB$21:AB704)+AB$16&lt;0.000001,0,IF($C705&gt;='H-32A-WP06 - Debt Service'!Y$25,'H-32A-WP06 - Debt Service'!Y$28/12,0)),"-")</f>
        <v>0</v>
      </c>
      <c r="AC705" s="359">
        <f>IFERROR(IF(-SUM(AC$21:AC704)+AC$16&lt;0.000001,0,IF($C705&gt;='H-32A-WP06 - Debt Service'!Z$25,'H-32A-WP06 - Debt Service'!Z$28/12,0)),"-")</f>
        <v>0</v>
      </c>
      <c r="AD705" s="359">
        <f>IFERROR(IF(-SUM(AD$21:AD704)+AD$16&lt;0.000001,0,IF($C705&gt;='H-32A-WP06 - Debt Service'!AB$25,'H-32A-WP06 - Debt Service'!AA$28/12,0)),"-")</f>
        <v>0</v>
      </c>
      <c r="AE705" s="359">
        <f>IFERROR(IF(-SUM(AE$21:AE704)+AE$16&lt;0.000001,0,IF($C705&gt;='H-32A-WP06 - Debt Service'!AC$25,'H-32A-WP06 - Debt Service'!AB$28/12,0)),"-")</f>
        <v>0</v>
      </c>
      <c r="AF705" s="359">
        <f>IFERROR(IF(-SUM(AF$21:AF704)+AF$16&lt;0.000001,0,IF($C705&gt;='H-32A-WP06 - Debt Service'!AD$25,'H-32A-WP06 - Debt Service'!AC$28/12,0)),"-")</f>
        <v>0</v>
      </c>
    </row>
    <row r="706" spans="2:32">
      <c r="B706" s="351">
        <f t="shared" si="41"/>
        <v>2076</v>
      </c>
      <c r="C706" s="368">
        <f t="shared" si="43"/>
        <v>64316</v>
      </c>
      <c r="D706" s="368"/>
      <c r="E706" s="359">
        <f>IFERROR(IF(-SUM(E$33:E705)+E$16&lt;0.000001,0,IF($C706&gt;='H-32A-WP06 - Debt Service'!C$25,'H-32A-WP06 - Debt Service'!C$28/12,0)),"-")</f>
        <v>0</v>
      </c>
      <c r="F706" s="359">
        <f>IFERROR(IF(-SUM(F$33:F705)+F$16&lt;0.000001,0,IF($C706&gt;='H-32A-WP06 - Debt Service'!D$25,'H-32A-WP06 - Debt Service'!D$28/12,0)),"-")</f>
        <v>0</v>
      </c>
      <c r="G706" s="359">
        <f>IFERROR(IF(-SUM(G$33:G705)+G$16&lt;0.000001,0,IF($C706&gt;='H-32A-WP06 - Debt Service'!E$25,'H-32A-WP06 - Debt Service'!E$28/12,0)),"-")</f>
        <v>0</v>
      </c>
      <c r="H706" s="359">
        <f>IFERROR(IF(-SUM(H$21:H705)+H$16&lt;0.000001,0,IF($C706&gt;='H-32A-WP06 - Debt Service'!F$25,'H-32A-WP06 - Debt Service'!F$28/12,0)),"-")</f>
        <v>0</v>
      </c>
      <c r="I706" s="359">
        <f>IFERROR(IF(-SUM(I$21:I705)+I$16&lt;0.000001,0,IF($C706&gt;='H-32A-WP06 - Debt Service'!G$25,'H-32A-WP06 - Debt Service'!G$28/12,0)),"-")</f>
        <v>0</v>
      </c>
      <c r="J706" s="359">
        <f>IFERROR(IF(-SUM(J$21:J705)+J$16&lt;0.000001,0,IF($C706&gt;='H-32A-WP06 - Debt Service'!H$25,'H-32A-WP06 - Debt Service'!H$28/12,0)),"-")</f>
        <v>0</v>
      </c>
      <c r="K706" s="359">
        <f>IFERROR(IF(-SUM(K$21:K705)+K$16&lt;0.000001,0,IF($C706&gt;='H-32A-WP06 - Debt Service'!I$25,'H-32A-WP06 - Debt Service'!I$28/12,0)),"-")</f>
        <v>0</v>
      </c>
      <c r="L706" s="359">
        <f>IFERROR(IF(-SUM(L$21:L705)+L$16&lt;0.000001,0,IF($C706&gt;='H-32A-WP06 - Debt Service'!J$25,'H-32A-WP06 - Debt Service'!J$28/12,0)),"-")</f>
        <v>0</v>
      </c>
      <c r="M706" s="359">
        <f>IFERROR(IF(-SUM(M$21:M705)+M$16&lt;0.000001,0,IF($C706&gt;='H-32A-WP06 - Debt Service'!K$25,'H-32A-WP06 - Debt Service'!K$28/12,0)),"-")</f>
        <v>0</v>
      </c>
      <c r="N706" s="359">
        <f>IFERROR(IF(-SUM(N$21:N705)+N$16&lt;0.000001,0,IF($C706&gt;='H-32A-WP06 - Debt Service'!L$25,'H-32A-WP06 - Debt Service'!L$28/12,0)),"-")</f>
        <v>0</v>
      </c>
      <c r="O706" s="359">
        <f>IFERROR(IF(-SUM(O$21:O705)+O$16&lt;0.000001,0,IF($C706&gt;='H-32A-WP06 - Debt Service'!M$25,'H-32A-WP06 - Debt Service'!M$28/12,0)),"-")</f>
        <v>0</v>
      </c>
      <c r="P706" s="359">
        <f>IFERROR(IF(-SUM(P$21:P705)+P$16&lt;0.000001,0,IF($C706&gt;='H-32A-WP06 - Debt Service'!N$25,'H-32A-WP06 - Debt Service'!N$28/12,0)),"-")</f>
        <v>0</v>
      </c>
      <c r="Q706" s="449"/>
      <c r="R706" s="351">
        <f t="shared" si="42"/>
        <v>2076</v>
      </c>
      <c r="S706" s="368">
        <f t="shared" si="44"/>
        <v>64316</v>
      </c>
      <c r="T706" s="368"/>
      <c r="U706" s="359">
        <f>IFERROR(IF(-SUM(U$33:U705)+U$16&lt;0.000001,0,IF($C706&gt;='H-32A-WP06 - Debt Service'!R$25,'H-32A-WP06 - Debt Service'!R$28/12,0)),"-")</f>
        <v>0</v>
      </c>
      <c r="V706" s="359">
        <f>IFERROR(IF(-SUM(V$21:V705)+V$16&lt;0.000001,0,IF($C706&gt;='H-32A-WP06 - Debt Service'!S$25,'H-32A-WP06 - Debt Service'!S$28/12,0)),"-")</f>
        <v>0</v>
      </c>
      <c r="W706" s="359">
        <f>IFERROR(IF(-SUM(W$21:W705)+W$16&lt;0.000001,0,IF($C706&gt;='H-32A-WP06 - Debt Service'!T$25,'H-32A-WP06 - Debt Service'!T$28/12,0)),"-")</f>
        <v>0</v>
      </c>
      <c r="X706" s="359">
        <f>IFERROR(IF(-SUM(X$21:X705)+X$16&lt;0.000001,0,IF($C706&gt;='H-32A-WP06 - Debt Service'!U$25,'H-32A-WP06 - Debt Service'!U$28/12,0)),"-")</f>
        <v>0</v>
      </c>
      <c r="Y706" s="359">
        <f>IFERROR(IF(-SUM(Y$21:Y705)+Y$16&lt;0.000001,0,IF($C706&gt;='H-32A-WP06 - Debt Service'!W$25,'H-32A-WP06 - Debt Service'!V$28/12,0)),"-")</f>
        <v>0</v>
      </c>
      <c r="Z706" s="359">
        <f>IFERROR(IF(-SUM(Z$21:Z705)+Z$16&lt;0.000001,0,IF($C706&gt;='H-32A-WP06 - Debt Service'!W$25,'H-32A-WP06 - Debt Service'!W$28/12,0)),"-")</f>
        <v>0</v>
      </c>
      <c r="AA706" s="359">
        <f>IFERROR(IF(-SUM(AA$21:AA705)+AA$16&lt;0.000001,0,IF($C706&gt;='H-32A-WP06 - Debt Service'!Y$25,'H-32A-WP06 - Debt Service'!X$28/12,0)),"-")</f>
        <v>0</v>
      </c>
      <c r="AB706" s="359">
        <f>IFERROR(IF(-SUM(AB$21:AB705)+AB$16&lt;0.000001,0,IF($C706&gt;='H-32A-WP06 - Debt Service'!Y$25,'H-32A-WP06 - Debt Service'!Y$28/12,0)),"-")</f>
        <v>0</v>
      </c>
      <c r="AC706" s="359">
        <f>IFERROR(IF(-SUM(AC$21:AC705)+AC$16&lt;0.000001,0,IF($C706&gt;='H-32A-WP06 - Debt Service'!Z$25,'H-32A-WP06 - Debt Service'!Z$28/12,0)),"-")</f>
        <v>0</v>
      </c>
      <c r="AD706" s="359">
        <f>IFERROR(IF(-SUM(AD$21:AD705)+AD$16&lt;0.000001,0,IF($C706&gt;='H-32A-WP06 - Debt Service'!AB$25,'H-32A-WP06 - Debt Service'!AA$28/12,0)),"-")</f>
        <v>0</v>
      </c>
      <c r="AE706" s="359">
        <f>IFERROR(IF(-SUM(AE$21:AE705)+AE$16&lt;0.000001,0,IF($C706&gt;='H-32A-WP06 - Debt Service'!AC$25,'H-32A-WP06 - Debt Service'!AB$28/12,0)),"-")</f>
        <v>0</v>
      </c>
      <c r="AF706" s="359">
        <f>IFERROR(IF(-SUM(AF$21:AF705)+AF$16&lt;0.000001,0,IF($C706&gt;='H-32A-WP06 - Debt Service'!AD$25,'H-32A-WP06 - Debt Service'!AC$28/12,0)),"-")</f>
        <v>0</v>
      </c>
    </row>
    <row r="707" spans="2:32">
      <c r="B707" s="351">
        <f t="shared" si="41"/>
        <v>2076</v>
      </c>
      <c r="C707" s="368">
        <f t="shared" si="43"/>
        <v>64345</v>
      </c>
      <c r="D707" s="368"/>
      <c r="E707" s="359">
        <f>IFERROR(IF(-SUM(E$33:E706)+E$16&lt;0.000001,0,IF($C707&gt;='H-32A-WP06 - Debt Service'!C$25,'H-32A-WP06 - Debt Service'!C$28/12,0)),"-")</f>
        <v>0</v>
      </c>
      <c r="F707" s="359">
        <f>IFERROR(IF(-SUM(F$33:F706)+F$16&lt;0.000001,0,IF($C707&gt;='H-32A-WP06 - Debt Service'!D$25,'H-32A-WP06 - Debt Service'!D$28/12,0)),"-")</f>
        <v>0</v>
      </c>
      <c r="G707" s="359">
        <f>IFERROR(IF(-SUM(G$33:G706)+G$16&lt;0.000001,0,IF($C707&gt;='H-32A-WP06 - Debt Service'!E$25,'H-32A-WP06 - Debt Service'!E$28/12,0)),"-")</f>
        <v>0</v>
      </c>
      <c r="H707" s="359">
        <f>IFERROR(IF(-SUM(H$21:H706)+H$16&lt;0.000001,0,IF($C707&gt;='H-32A-WP06 - Debt Service'!F$25,'H-32A-WP06 - Debt Service'!F$28/12,0)),"-")</f>
        <v>0</v>
      </c>
      <c r="I707" s="359">
        <f>IFERROR(IF(-SUM(I$21:I706)+I$16&lt;0.000001,0,IF($C707&gt;='H-32A-WP06 - Debt Service'!G$25,'H-32A-WP06 - Debt Service'!G$28/12,0)),"-")</f>
        <v>0</v>
      </c>
      <c r="J707" s="359">
        <f>IFERROR(IF(-SUM(J$21:J706)+J$16&lt;0.000001,0,IF($C707&gt;='H-32A-WP06 - Debt Service'!H$25,'H-32A-WP06 - Debt Service'!H$28/12,0)),"-")</f>
        <v>0</v>
      </c>
      <c r="K707" s="359">
        <f>IFERROR(IF(-SUM(K$21:K706)+K$16&lt;0.000001,0,IF($C707&gt;='H-32A-WP06 - Debt Service'!I$25,'H-32A-WP06 - Debt Service'!I$28/12,0)),"-")</f>
        <v>0</v>
      </c>
      <c r="L707" s="359">
        <f>IFERROR(IF(-SUM(L$21:L706)+L$16&lt;0.000001,0,IF($C707&gt;='H-32A-WP06 - Debt Service'!J$25,'H-32A-WP06 - Debt Service'!J$28/12,0)),"-")</f>
        <v>0</v>
      </c>
      <c r="M707" s="359">
        <f>IFERROR(IF(-SUM(M$21:M706)+M$16&lt;0.000001,0,IF($C707&gt;='H-32A-WP06 - Debt Service'!K$25,'H-32A-WP06 - Debt Service'!K$28/12,0)),"-")</f>
        <v>0</v>
      </c>
      <c r="N707" s="359">
        <f>IFERROR(IF(-SUM(N$21:N706)+N$16&lt;0.000001,0,IF($C707&gt;='H-32A-WP06 - Debt Service'!L$25,'H-32A-WP06 - Debt Service'!L$28/12,0)),"-")</f>
        <v>0</v>
      </c>
      <c r="O707" s="359">
        <f>IFERROR(IF(-SUM(O$21:O706)+O$16&lt;0.000001,0,IF($C707&gt;='H-32A-WP06 - Debt Service'!M$25,'H-32A-WP06 - Debt Service'!M$28/12,0)),"-")</f>
        <v>0</v>
      </c>
      <c r="P707" s="359">
        <f>IFERROR(IF(-SUM(P$21:P706)+P$16&lt;0.000001,0,IF($C707&gt;='H-32A-WP06 - Debt Service'!N$25,'H-32A-WP06 - Debt Service'!N$28/12,0)),"-")</f>
        <v>0</v>
      </c>
      <c r="Q707" s="449"/>
      <c r="R707" s="351">
        <f t="shared" si="42"/>
        <v>2076</v>
      </c>
      <c r="S707" s="368">
        <f t="shared" si="44"/>
        <v>64345</v>
      </c>
      <c r="T707" s="368"/>
      <c r="U707" s="359">
        <f>IFERROR(IF(-SUM(U$33:U706)+U$16&lt;0.000001,0,IF($C707&gt;='H-32A-WP06 - Debt Service'!R$25,'H-32A-WP06 - Debt Service'!R$28/12,0)),"-")</f>
        <v>0</v>
      </c>
      <c r="V707" s="359">
        <f>IFERROR(IF(-SUM(V$21:V706)+V$16&lt;0.000001,0,IF($C707&gt;='H-32A-WP06 - Debt Service'!S$25,'H-32A-WP06 - Debt Service'!S$28/12,0)),"-")</f>
        <v>0</v>
      </c>
      <c r="W707" s="359">
        <f>IFERROR(IF(-SUM(W$21:W706)+W$16&lt;0.000001,0,IF($C707&gt;='H-32A-WP06 - Debt Service'!T$25,'H-32A-WP06 - Debt Service'!T$28/12,0)),"-")</f>
        <v>0</v>
      </c>
      <c r="X707" s="359">
        <f>IFERROR(IF(-SUM(X$21:X706)+X$16&lt;0.000001,0,IF($C707&gt;='H-32A-WP06 - Debt Service'!U$25,'H-32A-WP06 - Debt Service'!U$28/12,0)),"-")</f>
        <v>0</v>
      </c>
      <c r="Y707" s="359">
        <f>IFERROR(IF(-SUM(Y$21:Y706)+Y$16&lt;0.000001,0,IF($C707&gt;='H-32A-WP06 - Debt Service'!W$25,'H-32A-WP06 - Debt Service'!V$28/12,0)),"-")</f>
        <v>0</v>
      </c>
      <c r="Z707" s="359">
        <f>IFERROR(IF(-SUM(Z$21:Z706)+Z$16&lt;0.000001,0,IF($C707&gt;='H-32A-WP06 - Debt Service'!W$25,'H-32A-WP06 - Debt Service'!W$28/12,0)),"-")</f>
        <v>0</v>
      </c>
      <c r="AA707" s="359">
        <f>IFERROR(IF(-SUM(AA$21:AA706)+AA$16&lt;0.000001,0,IF($C707&gt;='H-32A-WP06 - Debt Service'!Y$25,'H-32A-WP06 - Debt Service'!X$28/12,0)),"-")</f>
        <v>0</v>
      </c>
      <c r="AB707" s="359">
        <f>IFERROR(IF(-SUM(AB$21:AB706)+AB$16&lt;0.000001,0,IF($C707&gt;='H-32A-WP06 - Debt Service'!Y$25,'H-32A-WP06 - Debt Service'!Y$28/12,0)),"-")</f>
        <v>0</v>
      </c>
      <c r="AC707" s="359">
        <f>IFERROR(IF(-SUM(AC$21:AC706)+AC$16&lt;0.000001,0,IF($C707&gt;='H-32A-WP06 - Debt Service'!Z$25,'H-32A-WP06 - Debt Service'!Z$28/12,0)),"-")</f>
        <v>0</v>
      </c>
      <c r="AD707" s="359">
        <f>IFERROR(IF(-SUM(AD$21:AD706)+AD$16&lt;0.000001,0,IF($C707&gt;='H-32A-WP06 - Debt Service'!AB$25,'H-32A-WP06 - Debt Service'!AA$28/12,0)),"-")</f>
        <v>0</v>
      </c>
      <c r="AE707" s="359">
        <f>IFERROR(IF(-SUM(AE$21:AE706)+AE$16&lt;0.000001,0,IF($C707&gt;='H-32A-WP06 - Debt Service'!AC$25,'H-32A-WP06 - Debt Service'!AB$28/12,0)),"-")</f>
        <v>0</v>
      </c>
      <c r="AF707" s="359">
        <f>IFERROR(IF(-SUM(AF$21:AF706)+AF$16&lt;0.000001,0,IF($C707&gt;='H-32A-WP06 - Debt Service'!AD$25,'H-32A-WP06 - Debt Service'!AC$28/12,0)),"-")</f>
        <v>0</v>
      </c>
    </row>
    <row r="708" spans="2:32">
      <c r="B708" s="351">
        <f t="shared" si="41"/>
        <v>2076</v>
      </c>
      <c r="C708" s="368">
        <f t="shared" si="43"/>
        <v>64376</v>
      </c>
      <c r="D708" s="368"/>
      <c r="E708" s="359">
        <f>IFERROR(IF(-SUM(E$33:E707)+E$16&lt;0.000001,0,IF($C708&gt;='H-32A-WP06 - Debt Service'!C$25,'H-32A-WP06 - Debt Service'!C$28/12,0)),"-")</f>
        <v>0</v>
      </c>
      <c r="F708" s="359">
        <f>IFERROR(IF(-SUM(F$33:F707)+F$16&lt;0.000001,0,IF($C708&gt;='H-32A-WP06 - Debt Service'!D$25,'H-32A-WP06 - Debt Service'!D$28/12,0)),"-")</f>
        <v>0</v>
      </c>
      <c r="G708" s="359">
        <f>IFERROR(IF(-SUM(G$33:G707)+G$16&lt;0.000001,0,IF($C708&gt;='H-32A-WP06 - Debt Service'!E$25,'H-32A-WP06 - Debt Service'!E$28/12,0)),"-")</f>
        <v>0</v>
      </c>
      <c r="H708" s="359">
        <f>IFERROR(IF(-SUM(H$21:H707)+H$16&lt;0.000001,0,IF($C708&gt;='H-32A-WP06 - Debt Service'!F$25,'H-32A-WP06 - Debt Service'!F$28/12,0)),"-")</f>
        <v>0</v>
      </c>
      <c r="I708" s="359">
        <f>IFERROR(IF(-SUM(I$21:I707)+I$16&lt;0.000001,0,IF($C708&gt;='H-32A-WP06 - Debt Service'!G$25,'H-32A-WP06 - Debt Service'!G$28/12,0)),"-")</f>
        <v>0</v>
      </c>
      <c r="J708" s="359">
        <f>IFERROR(IF(-SUM(J$21:J707)+J$16&lt;0.000001,0,IF($C708&gt;='H-32A-WP06 - Debt Service'!H$25,'H-32A-WP06 - Debt Service'!H$28/12,0)),"-")</f>
        <v>0</v>
      </c>
      <c r="K708" s="359">
        <f>IFERROR(IF(-SUM(K$21:K707)+K$16&lt;0.000001,0,IF($C708&gt;='H-32A-WP06 - Debt Service'!I$25,'H-32A-WP06 - Debt Service'!I$28/12,0)),"-")</f>
        <v>0</v>
      </c>
      <c r="L708" s="359">
        <f>IFERROR(IF(-SUM(L$21:L707)+L$16&lt;0.000001,0,IF($C708&gt;='H-32A-WP06 - Debt Service'!J$25,'H-32A-WP06 - Debt Service'!J$28/12,0)),"-")</f>
        <v>0</v>
      </c>
      <c r="M708" s="359">
        <f>IFERROR(IF(-SUM(M$21:M707)+M$16&lt;0.000001,0,IF($C708&gt;='H-32A-WP06 - Debt Service'!K$25,'H-32A-WP06 - Debt Service'!K$28/12,0)),"-")</f>
        <v>0</v>
      </c>
      <c r="N708" s="359">
        <f>IFERROR(IF(-SUM(N$21:N707)+N$16&lt;0.000001,0,IF($C708&gt;='H-32A-WP06 - Debt Service'!L$25,'H-32A-WP06 - Debt Service'!L$28/12,0)),"-")</f>
        <v>0</v>
      </c>
      <c r="O708" s="359">
        <f>IFERROR(IF(-SUM(O$21:O707)+O$16&lt;0.000001,0,IF($C708&gt;='H-32A-WP06 - Debt Service'!M$25,'H-32A-WP06 - Debt Service'!M$28/12,0)),"-")</f>
        <v>0</v>
      </c>
      <c r="P708" s="359">
        <f>IFERROR(IF(-SUM(P$21:P707)+P$16&lt;0.000001,0,IF($C708&gt;='H-32A-WP06 - Debt Service'!N$25,'H-32A-WP06 - Debt Service'!N$28/12,0)),"-")</f>
        <v>0</v>
      </c>
      <c r="Q708" s="449"/>
      <c r="R708" s="351">
        <f t="shared" si="42"/>
        <v>2076</v>
      </c>
      <c r="S708" s="368">
        <f t="shared" si="44"/>
        <v>64376</v>
      </c>
      <c r="T708" s="368"/>
      <c r="U708" s="359">
        <f>IFERROR(IF(-SUM(U$33:U707)+U$16&lt;0.000001,0,IF($C708&gt;='H-32A-WP06 - Debt Service'!R$25,'H-32A-WP06 - Debt Service'!R$28/12,0)),"-")</f>
        <v>0</v>
      </c>
      <c r="V708" s="359">
        <f>IFERROR(IF(-SUM(V$21:V707)+V$16&lt;0.000001,0,IF($C708&gt;='H-32A-WP06 - Debt Service'!S$25,'H-32A-WP06 - Debt Service'!S$28/12,0)),"-")</f>
        <v>0</v>
      </c>
      <c r="W708" s="359">
        <f>IFERROR(IF(-SUM(W$21:W707)+W$16&lt;0.000001,0,IF($C708&gt;='H-32A-WP06 - Debt Service'!T$25,'H-32A-WP06 - Debt Service'!T$28/12,0)),"-")</f>
        <v>0</v>
      </c>
      <c r="X708" s="359">
        <f>IFERROR(IF(-SUM(X$21:X707)+X$16&lt;0.000001,0,IF($C708&gt;='H-32A-WP06 - Debt Service'!U$25,'H-32A-WP06 - Debt Service'!U$28/12,0)),"-")</f>
        <v>0</v>
      </c>
      <c r="Y708" s="359">
        <f>IFERROR(IF(-SUM(Y$21:Y707)+Y$16&lt;0.000001,0,IF($C708&gt;='H-32A-WP06 - Debt Service'!W$25,'H-32A-WP06 - Debt Service'!V$28/12,0)),"-")</f>
        <v>0</v>
      </c>
      <c r="Z708" s="359">
        <f>IFERROR(IF(-SUM(Z$21:Z707)+Z$16&lt;0.000001,0,IF($C708&gt;='H-32A-WP06 - Debt Service'!W$25,'H-32A-WP06 - Debt Service'!W$28/12,0)),"-")</f>
        <v>0</v>
      </c>
      <c r="AA708" s="359">
        <f>IFERROR(IF(-SUM(AA$21:AA707)+AA$16&lt;0.000001,0,IF($C708&gt;='H-32A-WP06 - Debt Service'!Y$25,'H-32A-WP06 - Debt Service'!X$28/12,0)),"-")</f>
        <v>0</v>
      </c>
      <c r="AB708" s="359">
        <f>IFERROR(IF(-SUM(AB$21:AB707)+AB$16&lt;0.000001,0,IF($C708&gt;='H-32A-WP06 - Debt Service'!Y$25,'H-32A-WP06 - Debt Service'!Y$28/12,0)),"-")</f>
        <v>0</v>
      </c>
      <c r="AC708" s="359">
        <f>IFERROR(IF(-SUM(AC$21:AC707)+AC$16&lt;0.000001,0,IF($C708&gt;='H-32A-WP06 - Debt Service'!Z$25,'H-32A-WP06 - Debt Service'!Z$28/12,0)),"-")</f>
        <v>0</v>
      </c>
      <c r="AD708" s="359">
        <f>IFERROR(IF(-SUM(AD$21:AD707)+AD$16&lt;0.000001,0,IF($C708&gt;='H-32A-WP06 - Debt Service'!AB$25,'H-32A-WP06 - Debt Service'!AA$28/12,0)),"-")</f>
        <v>0</v>
      </c>
      <c r="AE708" s="359">
        <f>IFERROR(IF(-SUM(AE$21:AE707)+AE$16&lt;0.000001,0,IF($C708&gt;='H-32A-WP06 - Debt Service'!AC$25,'H-32A-WP06 - Debt Service'!AB$28/12,0)),"-")</f>
        <v>0</v>
      </c>
      <c r="AF708" s="359">
        <f>IFERROR(IF(-SUM(AF$21:AF707)+AF$16&lt;0.000001,0,IF($C708&gt;='H-32A-WP06 - Debt Service'!AD$25,'H-32A-WP06 - Debt Service'!AC$28/12,0)),"-")</f>
        <v>0</v>
      </c>
    </row>
    <row r="709" spans="2:32">
      <c r="B709" s="351">
        <f t="shared" si="41"/>
        <v>2076</v>
      </c>
      <c r="C709" s="368">
        <f t="shared" si="43"/>
        <v>64406</v>
      </c>
      <c r="D709" s="368"/>
      <c r="E709" s="359">
        <f>IFERROR(IF(-SUM(E$33:E708)+E$16&lt;0.000001,0,IF($C709&gt;='H-32A-WP06 - Debt Service'!C$25,'H-32A-WP06 - Debt Service'!C$28/12,0)),"-")</f>
        <v>0</v>
      </c>
      <c r="F709" s="359">
        <f>IFERROR(IF(-SUM(F$33:F708)+F$16&lt;0.000001,0,IF($C709&gt;='H-32A-WP06 - Debt Service'!D$25,'H-32A-WP06 - Debt Service'!D$28/12,0)),"-")</f>
        <v>0</v>
      </c>
      <c r="G709" s="359">
        <f>IFERROR(IF(-SUM(G$33:G708)+G$16&lt;0.000001,0,IF($C709&gt;='H-32A-WP06 - Debt Service'!E$25,'H-32A-WP06 - Debt Service'!E$28/12,0)),"-")</f>
        <v>0</v>
      </c>
      <c r="H709" s="359">
        <f>IFERROR(IF(-SUM(H$21:H708)+H$16&lt;0.000001,0,IF($C709&gt;='H-32A-WP06 - Debt Service'!F$25,'H-32A-WP06 - Debt Service'!F$28/12,0)),"-")</f>
        <v>0</v>
      </c>
      <c r="I709" s="359">
        <f>IFERROR(IF(-SUM(I$21:I708)+I$16&lt;0.000001,0,IF($C709&gt;='H-32A-WP06 - Debt Service'!G$25,'H-32A-WP06 - Debt Service'!G$28/12,0)),"-")</f>
        <v>0</v>
      </c>
      <c r="J709" s="359">
        <f>IFERROR(IF(-SUM(J$21:J708)+J$16&lt;0.000001,0,IF($C709&gt;='H-32A-WP06 - Debt Service'!H$25,'H-32A-WP06 - Debt Service'!H$28/12,0)),"-")</f>
        <v>0</v>
      </c>
      <c r="K709" s="359">
        <f>IFERROR(IF(-SUM(K$21:K708)+K$16&lt;0.000001,0,IF($C709&gt;='H-32A-WP06 - Debt Service'!I$25,'H-32A-WP06 - Debt Service'!I$28/12,0)),"-")</f>
        <v>0</v>
      </c>
      <c r="L709" s="359">
        <f>IFERROR(IF(-SUM(L$21:L708)+L$16&lt;0.000001,0,IF($C709&gt;='H-32A-WP06 - Debt Service'!J$25,'H-32A-WP06 - Debt Service'!J$28/12,0)),"-")</f>
        <v>0</v>
      </c>
      <c r="M709" s="359">
        <f>IFERROR(IF(-SUM(M$21:M708)+M$16&lt;0.000001,0,IF($C709&gt;='H-32A-WP06 - Debt Service'!K$25,'H-32A-WP06 - Debt Service'!K$28/12,0)),"-")</f>
        <v>0</v>
      </c>
      <c r="N709" s="359">
        <f>IFERROR(IF(-SUM(N$21:N708)+N$16&lt;0.000001,0,IF($C709&gt;='H-32A-WP06 - Debt Service'!L$25,'H-32A-WP06 - Debt Service'!L$28/12,0)),"-")</f>
        <v>0</v>
      </c>
      <c r="O709" s="359">
        <f>IFERROR(IF(-SUM(O$21:O708)+O$16&lt;0.000001,0,IF($C709&gt;='H-32A-WP06 - Debt Service'!M$25,'H-32A-WP06 - Debt Service'!M$28/12,0)),"-")</f>
        <v>0</v>
      </c>
      <c r="P709" s="359">
        <f>IFERROR(IF(-SUM(P$21:P708)+P$16&lt;0.000001,0,IF($C709&gt;='H-32A-WP06 - Debt Service'!N$25,'H-32A-WP06 - Debt Service'!N$28/12,0)),"-")</f>
        <v>0</v>
      </c>
      <c r="Q709" s="449"/>
      <c r="R709" s="351">
        <f t="shared" si="42"/>
        <v>2076</v>
      </c>
      <c r="S709" s="368">
        <f t="shared" si="44"/>
        <v>64406</v>
      </c>
      <c r="T709" s="368"/>
      <c r="U709" s="359">
        <f>IFERROR(IF(-SUM(U$33:U708)+U$16&lt;0.000001,0,IF($C709&gt;='H-32A-WP06 - Debt Service'!R$25,'H-32A-WP06 - Debt Service'!R$28/12,0)),"-")</f>
        <v>0</v>
      </c>
      <c r="V709" s="359">
        <f>IFERROR(IF(-SUM(V$21:V708)+V$16&lt;0.000001,0,IF($C709&gt;='H-32A-WP06 - Debt Service'!S$25,'H-32A-WP06 - Debt Service'!S$28/12,0)),"-")</f>
        <v>0</v>
      </c>
      <c r="W709" s="359">
        <f>IFERROR(IF(-SUM(W$21:W708)+W$16&lt;0.000001,0,IF($C709&gt;='H-32A-WP06 - Debt Service'!T$25,'H-32A-WP06 - Debt Service'!T$28/12,0)),"-")</f>
        <v>0</v>
      </c>
      <c r="X709" s="359">
        <f>IFERROR(IF(-SUM(X$21:X708)+X$16&lt;0.000001,0,IF($C709&gt;='H-32A-WP06 - Debt Service'!U$25,'H-32A-WP06 - Debt Service'!U$28/12,0)),"-")</f>
        <v>0</v>
      </c>
      <c r="Y709" s="359">
        <f>IFERROR(IF(-SUM(Y$21:Y708)+Y$16&lt;0.000001,0,IF($C709&gt;='H-32A-WP06 - Debt Service'!W$25,'H-32A-WP06 - Debt Service'!V$28/12,0)),"-")</f>
        <v>0</v>
      </c>
      <c r="Z709" s="359">
        <f>IFERROR(IF(-SUM(Z$21:Z708)+Z$16&lt;0.000001,0,IF($C709&gt;='H-32A-WP06 - Debt Service'!W$25,'H-32A-WP06 - Debt Service'!W$28/12,0)),"-")</f>
        <v>0</v>
      </c>
      <c r="AA709" s="359">
        <f>IFERROR(IF(-SUM(AA$21:AA708)+AA$16&lt;0.000001,0,IF($C709&gt;='H-32A-WP06 - Debt Service'!Y$25,'H-32A-WP06 - Debt Service'!X$28/12,0)),"-")</f>
        <v>0</v>
      </c>
      <c r="AB709" s="359">
        <f>IFERROR(IF(-SUM(AB$21:AB708)+AB$16&lt;0.000001,0,IF($C709&gt;='H-32A-WP06 - Debt Service'!Y$25,'H-32A-WP06 - Debt Service'!Y$28/12,0)),"-")</f>
        <v>0</v>
      </c>
      <c r="AC709" s="359">
        <f>IFERROR(IF(-SUM(AC$21:AC708)+AC$16&lt;0.000001,0,IF($C709&gt;='H-32A-WP06 - Debt Service'!Z$25,'H-32A-WP06 - Debt Service'!Z$28/12,0)),"-")</f>
        <v>0</v>
      </c>
      <c r="AD709" s="359">
        <f>IFERROR(IF(-SUM(AD$21:AD708)+AD$16&lt;0.000001,0,IF($C709&gt;='H-32A-WP06 - Debt Service'!AB$25,'H-32A-WP06 - Debt Service'!AA$28/12,0)),"-")</f>
        <v>0</v>
      </c>
      <c r="AE709" s="359">
        <f>IFERROR(IF(-SUM(AE$21:AE708)+AE$16&lt;0.000001,0,IF($C709&gt;='H-32A-WP06 - Debt Service'!AC$25,'H-32A-WP06 - Debt Service'!AB$28/12,0)),"-")</f>
        <v>0</v>
      </c>
      <c r="AF709" s="359">
        <f>IFERROR(IF(-SUM(AF$21:AF708)+AF$16&lt;0.000001,0,IF($C709&gt;='H-32A-WP06 - Debt Service'!AD$25,'H-32A-WP06 - Debt Service'!AC$28/12,0)),"-")</f>
        <v>0</v>
      </c>
    </row>
    <row r="710" spans="2:32">
      <c r="B710" s="351">
        <f t="shared" si="41"/>
        <v>2076</v>
      </c>
      <c r="C710" s="368">
        <f t="shared" si="43"/>
        <v>64437</v>
      </c>
      <c r="D710" s="368"/>
      <c r="E710" s="359">
        <f>IFERROR(IF(-SUM(E$33:E709)+E$16&lt;0.000001,0,IF($C710&gt;='H-32A-WP06 - Debt Service'!C$25,'H-32A-WP06 - Debt Service'!C$28/12,0)),"-")</f>
        <v>0</v>
      </c>
      <c r="F710" s="359">
        <f>IFERROR(IF(-SUM(F$33:F709)+F$16&lt;0.000001,0,IF($C710&gt;='H-32A-WP06 - Debt Service'!D$25,'H-32A-WP06 - Debt Service'!D$28/12,0)),"-")</f>
        <v>0</v>
      </c>
      <c r="G710" s="359">
        <f>IFERROR(IF(-SUM(G$33:G709)+G$16&lt;0.000001,0,IF($C710&gt;='H-32A-WP06 - Debt Service'!E$25,'H-32A-WP06 - Debt Service'!E$28/12,0)),"-")</f>
        <v>0</v>
      </c>
      <c r="H710" s="359">
        <f>IFERROR(IF(-SUM(H$21:H709)+H$16&lt;0.000001,0,IF($C710&gt;='H-32A-WP06 - Debt Service'!F$25,'H-32A-WP06 - Debt Service'!F$28/12,0)),"-")</f>
        <v>0</v>
      </c>
      <c r="I710" s="359">
        <f>IFERROR(IF(-SUM(I$21:I709)+I$16&lt;0.000001,0,IF($C710&gt;='H-32A-WP06 - Debt Service'!G$25,'H-32A-WP06 - Debt Service'!G$28/12,0)),"-")</f>
        <v>0</v>
      </c>
      <c r="J710" s="359">
        <f>IFERROR(IF(-SUM(J$21:J709)+J$16&lt;0.000001,0,IF($C710&gt;='H-32A-WP06 - Debt Service'!H$25,'H-32A-WP06 - Debt Service'!H$28/12,0)),"-")</f>
        <v>0</v>
      </c>
      <c r="K710" s="359">
        <f>IFERROR(IF(-SUM(K$21:K709)+K$16&lt;0.000001,0,IF($C710&gt;='H-32A-WP06 - Debt Service'!I$25,'H-32A-WP06 - Debt Service'!I$28/12,0)),"-")</f>
        <v>0</v>
      </c>
      <c r="L710" s="359">
        <f>IFERROR(IF(-SUM(L$21:L709)+L$16&lt;0.000001,0,IF($C710&gt;='H-32A-WP06 - Debt Service'!J$25,'H-32A-WP06 - Debt Service'!J$28/12,0)),"-")</f>
        <v>0</v>
      </c>
      <c r="M710" s="359">
        <f>IFERROR(IF(-SUM(M$21:M709)+M$16&lt;0.000001,0,IF($C710&gt;='H-32A-WP06 - Debt Service'!K$25,'H-32A-WP06 - Debt Service'!K$28/12,0)),"-")</f>
        <v>0</v>
      </c>
      <c r="N710" s="359">
        <f>IFERROR(IF(-SUM(N$21:N709)+N$16&lt;0.000001,0,IF($C710&gt;='H-32A-WP06 - Debt Service'!L$25,'H-32A-WP06 - Debt Service'!L$28/12,0)),"-")</f>
        <v>0</v>
      </c>
      <c r="O710" s="359">
        <f>IFERROR(IF(-SUM(O$21:O709)+O$16&lt;0.000001,0,IF($C710&gt;='H-32A-WP06 - Debt Service'!M$25,'H-32A-WP06 - Debt Service'!M$28/12,0)),"-")</f>
        <v>0</v>
      </c>
      <c r="P710" s="359">
        <f>IFERROR(IF(-SUM(P$21:P709)+P$16&lt;0.000001,0,IF($C710&gt;='H-32A-WP06 - Debt Service'!N$25,'H-32A-WP06 - Debt Service'!N$28/12,0)),"-")</f>
        <v>0</v>
      </c>
      <c r="Q710" s="449"/>
      <c r="R710" s="351">
        <f t="shared" si="42"/>
        <v>2076</v>
      </c>
      <c r="S710" s="368">
        <f t="shared" si="44"/>
        <v>64437</v>
      </c>
      <c r="T710" s="368"/>
      <c r="U710" s="359">
        <f>IFERROR(IF(-SUM(U$33:U709)+U$16&lt;0.000001,0,IF($C710&gt;='H-32A-WP06 - Debt Service'!R$25,'H-32A-WP06 - Debt Service'!R$28/12,0)),"-")</f>
        <v>0</v>
      </c>
      <c r="V710" s="359">
        <f>IFERROR(IF(-SUM(V$21:V709)+V$16&lt;0.000001,0,IF($C710&gt;='H-32A-WP06 - Debt Service'!S$25,'H-32A-WP06 - Debt Service'!S$28/12,0)),"-")</f>
        <v>0</v>
      </c>
      <c r="W710" s="359">
        <f>IFERROR(IF(-SUM(W$21:W709)+W$16&lt;0.000001,0,IF($C710&gt;='H-32A-WP06 - Debt Service'!T$25,'H-32A-WP06 - Debt Service'!T$28/12,0)),"-")</f>
        <v>0</v>
      </c>
      <c r="X710" s="359">
        <f>IFERROR(IF(-SUM(X$21:X709)+X$16&lt;0.000001,0,IF($C710&gt;='H-32A-WP06 - Debt Service'!U$25,'H-32A-WP06 - Debt Service'!U$28/12,0)),"-")</f>
        <v>0</v>
      </c>
      <c r="Y710" s="359">
        <f>IFERROR(IF(-SUM(Y$21:Y709)+Y$16&lt;0.000001,0,IF($C710&gt;='H-32A-WP06 - Debt Service'!W$25,'H-32A-WP06 - Debt Service'!V$28/12,0)),"-")</f>
        <v>0</v>
      </c>
      <c r="Z710" s="359">
        <f>IFERROR(IF(-SUM(Z$21:Z709)+Z$16&lt;0.000001,0,IF($C710&gt;='H-32A-WP06 - Debt Service'!W$25,'H-32A-WP06 - Debt Service'!W$28/12,0)),"-")</f>
        <v>0</v>
      </c>
      <c r="AA710" s="359">
        <f>IFERROR(IF(-SUM(AA$21:AA709)+AA$16&lt;0.000001,0,IF($C710&gt;='H-32A-WP06 - Debt Service'!Y$25,'H-32A-WP06 - Debt Service'!X$28/12,0)),"-")</f>
        <v>0</v>
      </c>
      <c r="AB710" s="359">
        <f>IFERROR(IF(-SUM(AB$21:AB709)+AB$16&lt;0.000001,0,IF($C710&gt;='H-32A-WP06 - Debt Service'!Y$25,'H-32A-WP06 - Debt Service'!Y$28/12,0)),"-")</f>
        <v>0</v>
      </c>
      <c r="AC710" s="359">
        <f>IFERROR(IF(-SUM(AC$21:AC709)+AC$16&lt;0.000001,0,IF($C710&gt;='H-32A-WP06 - Debt Service'!Z$25,'H-32A-WP06 - Debt Service'!Z$28/12,0)),"-")</f>
        <v>0</v>
      </c>
      <c r="AD710" s="359">
        <f>IFERROR(IF(-SUM(AD$21:AD709)+AD$16&lt;0.000001,0,IF($C710&gt;='H-32A-WP06 - Debt Service'!AB$25,'H-32A-WP06 - Debt Service'!AA$28/12,0)),"-")</f>
        <v>0</v>
      </c>
      <c r="AE710" s="359">
        <f>IFERROR(IF(-SUM(AE$21:AE709)+AE$16&lt;0.000001,0,IF($C710&gt;='H-32A-WP06 - Debt Service'!AC$25,'H-32A-WP06 - Debt Service'!AB$28/12,0)),"-")</f>
        <v>0</v>
      </c>
      <c r="AF710" s="359">
        <f>IFERROR(IF(-SUM(AF$21:AF709)+AF$16&lt;0.000001,0,IF($C710&gt;='H-32A-WP06 - Debt Service'!AD$25,'H-32A-WP06 - Debt Service'!AC$28/12,0)),"-")</f>
        <v>0</v>
      </c>
    </row>
    <row r="711" spans="2:32">
      <c r="B711" s="351">
        <f t="shared" si="41"/>
        <v>2076</v>
      </c>
      <c r="C711" s="368">
        <f t="shared" si="43"/>
        <v>64467</v>
      </c>
      <c r="D711" s="368"/>
      <c r="E711" s="359">
        <f>IFERROR(IF(-SUM(E$33:E710)+E$16&lt;0.000001,0,IF($C711&gt;='H-32A-WP06 - Debt Service'!C$25,'H-32A-WP06 - Debt Service'!C$28/12,0)),"-")</f>
        <v>0</v>
      </c>
      <c r="F711" s="359">
        <f>IFERROR(IF(-SUM(F$33:F710)+F$16&lt;0.000001,0,IF($C711&gt;='H-32A-WP06 - Debt Service'!D$25,'H-32A-WP06 - Debt Service'!D$28/12,0)),"-")</f>
        <v>0</v>
      </c>
      <c r="G711" s="359">
        <f>IFERROR(IF(-SUM(G$33:G710)+G$16&lt;0.000001,0,IF($C711&gt;='H-32A-WP06 - Debt Service'!E$25,'H-32A-WP06 - Debt Service'!E$28/12,0)),"-")</f>
        <v>0</v>
      </c>
      <c r="H711" s="359">
        <f>IFERROR(IF(-SUM(H$21:H710)+H$16&lt;0.000001,0,IF($C711&gt;='H-32A-WP06 - Debt Service'!F$25,'H-32A-WP06 - Debt Service'!F$28/12,0)),"-")</f>
        <v>0</v>
      </c>
      <c r="I711" s="359">
        <f>IFERROR(IF(-SUM(I$21:I710)+I$16&lt;0.000001,0,IF($C711&gt;='H-32A-WP06 - Debt Service'!G$25,'H-32A-WP06 - Debt Service'!G$28/12,0)),"-")</f>
        <v>0</v>
      </c>
      <c r="J711" s="359">
        <f>IFERROR(IF(-SUM(J$21:J710)+J$16&lt;0.000001,0,IF($C711&gt;='H-32A-WP06 - Debt Service'!H$25,'H-32A-WP06 - Debt Service'!H$28/12,0)),"-")</f>
        <v>0</v>
      </c>
      <c r="K711" s="359">
        <f>IFERROR(IF(-SUM(K$21:K710)+K$16&lt;0.000001,0,IF($C711&gt;='H-32A-WP06 - Debt Service'!I$25,'H-32A-WP06 - Debt Service'!I$28/12,0)),"-")</f>
        <v>0</v>
      </c>
      <c r="L711" s="359">
        <f>IFERROR(IF(-SUM(L$21:L710)+L$16&lt;0.000001,0,IF($C711&gt;='H-32A-WP06 - Debt Service'!J$25,'H-32A-WP06 - Debt Service'!J$28/12,0)),"-")</f>
        <v>0</v>
      </c>
      <c r="M711" s="359">
        <f>IFERROR(IF(-SUM(M$21:M710)+M$16&lt;0.000001,0,IF($C711&gt;='H-32A-WP06 - Debt Service'!K$25,'H-32A-WP06 - Debt Service'!K$28/12,0)),"-")</f>
        <v>0</v>
      </c>
      <c r="N711" s="359">
        <f>IFERROR(IF(-SUM(N$21:N710)+N$16&lt;0.000001,0,IF($C711&gt;='H-32A-WP06 - Debt Service'!L$25,'H-32A-WP06 - Debt Service'!L$28/12,0)),"-")</f>
        <v>0</v>
      </c>
      <c r="O711" s="359">
        <f>IFERROR(IF(-SUM(O$21:O710)+O$16&lt;0.000001,0,IF($C711&gt;='H-32A-WP06 - Debt Service'!M$25,'H-32A-WP06 - Debt Service'!M$28/12,0)),"-")</f>
        <v>0</v>
      </c>
      <c r="P711" s="359">
        <f>IFERROR(IF(-SUM(P$21:P710)+P$16&lt;0.000001,0,IF($C711&gt;='H-32A-WP06 - Debt Service'!N$25,'H-32A-WP06 - Debt Service'!N$28/12,0)),"-")</f>
        <v>0</v>
      </c>
      <c r="Q711" s="449"/>
      <c r="R711" s="351">
        <f t="shared" si="42"/>
        <v>2076</v>
      </c>
      <c r="S711" s="368">
        <f t="shared" si="44"/>
        <v>64467</v>
      </c>
      <c r="T711" s="368"/>
      <c r="U711" s="359">
        <f>IFERROR(IF(-SUM(U$33:U710)+U$16&lt;0.000001,0,IF($C711&gt;='H-32A-WP06 - Debt Service'!R$25,'H-32A-WP06 - Debt Service'!R$28/12,0)),"-")</f>
        <v>0</v>
      </c>
      <c r="V711" s="359">
        <f>IFERROR(IF(-SUM(V$21:V710)+V$16&lt;0.000001,0,IF($C711&gt;='H-32A-WP06 - Debt Service'!S$25,'H-32A-WP06 - Debt Service'!S$28/12,0)),"-")</f>
        <v>0</v>
      </c>
      <c r="W711" s="359">
        <f>IFERROR(IF(-SUM(W$21:W710)+W$16&lt;0.000001,0,IF($C711&gt;='H-32A-WP06 - Debt Service'!T$25,'H-32A-WP06 - Debt Service'!T$28/12,0)),"-")</f>
        <v>0</v>
      </c>
      <c r="X711" s="359">
        <f>IFERROR(IF(-SUM(X$21:X710)+X$16&lt;0.000001,0,IF($C711&gt;='H-32A-WP06 - Debt Service'!U$25,'H-32A-WP06 - Debt Service'!U$28/12,0)),"-")</f>
        <v>0</v>
      </c>
      <c r="Y711" s="359">
        <f>IFERROR(IF(-SUM(Y$21:Y710)+Y$16&lt;0.000001,0,IF($C711&gt;='H-32A-WP06 - Debt Service'!W$25,'H-32A-WP06 - Debt Service'!V$28/12,0)),"-")</f>
        <v>0</v>
      </c>
      <c r="Z711" s="359">
        <f>IFERROR(IF(-SUM(Z$21:Z710)+Z$16&lt;0.000001,0,IF($C711&gt;='H-32A-WP06 - Debt Service'!W$25,'H-32A-WP06 - Debt Service'!W$28/12,0)),"-")</f>
        <v>0</v>
      </c>
      <c r="AA711" s="359">
        <f>IFERROR(IF(-SUM(AA$21:AA710)+AA$16&lt;0.000001,0,IF($C711&gt;='H-32A-WP06 - Debt Service'!Y$25,'H-32A-WP06 - Debt Service'!X$28/12,0)),"-")</f>
        <v>0</v>
      </c>
      <c r="AB711" s="359">
        <f>IFERROR(IF(-SUM(AB$21:AB710)+AB$16&lt;0.000001,0,IF($C711&gt;='H-32A-WP06 - Debt Service'!Y$25,'H-32A-WP06 - Debt Service'!Y$28/12,0)),"-")</f>
        <v>0</v>
      </c>
      <c r="AC711" s="359">
        <f>IFERROR(IF(-SUM(AC$21:AC710)+AC$16&lt;0.000001,0,IF($C711&gt;='H-32A-WP06 - Debt Service'!Z$25,'H-32A-WP06 - Debt Service'!Z$28/12,0)),"-")</f>
        <v>0</v>
      </c>
      <c r="AD711" s="359">
        <f>IFERROR(IF(-SUM(AD$21:AD710)+AD$16&lt;0.000001,0,IF($C711&gt;='H-32A-WP06 - Debt Service'!AB$25,'H-32A-WP06 - Debt Service'!AA$28/12,0)),"-")</f>
        <v>0</v>
      </c>
      <c r="AE711" s="359">
        <f>IFERROR(IF(-SUM(AE$21:AE710)+AE$16&lt;0.000001,0,IF($C711&gt;='H-32A-WP06 - Debt Service'!AC$25,'H-32A-WP06 - Debt Service'!AB$28/12,0)),"-")</f>
        <v>0</v>
      </c>
      <c r="AF711" s="359">
        <f>IFERROR(IF(-SUM(AF$21:AF710)+AF$16&lt;0.000001,0,IF($C711&gt;='H-32A-WP06 - Debt Service'!AD$25,'H-32A-WP06 - Debt Service'!AC$28/12,0)),"-")</f>
        <v>0</v>
      </c>
    </row>
    <row r="712" spans="2:32">
      <c r="B712" s="351">
        <f t="shared" si="41"/>
        <v>2076</v>
      </c>
      <c r="C712" s="368">
        <f t="shared" si="43"/>
        <v>64498</v>
      </c>
      <c r="D712" s="368"/>
      <c r="E712" s="359">
        <f>IFERROR(IF(-SUM(E$33:E711)+E$16&lt;0.000001,0,IF($C712&gt;='H-32A-WP06 - Debt Service'!C$25,'H-32A-WP06 - Debt Service'!C$28/12,0)),"-")</f>
        <v>0</v>
      </c>
      <c r="F712" s="359">
        <f>IFERROR(IF(-SUM(F$33:F711)+F$16&lt;0.000001,0,IF($C712&gt;='H-32A-WP06 - Debt Service'!D$25,'H-32A-WP06 - Debt Service'!D$28/12,0)),"-")</f>
        <v>0</v>
      </c>
      <c r="G712" s="359">
        <f>IFERROR(IF(-SUM(G$33:G711)+G$16&lt;0.000001,0,IF($C712&gt;='H-32A-WP06 - Debt Service'!E$25,'H-32A-WP06 - Debt Service'!E$28/12,0)),"-")</f>
        <v>0</v>
      </c>
      <c r="H712" s="359">
        <f>IFERROR(IF(-SUM(H$21:H711)+H$16&lt;0.000001,0,IF($C712&gt;='H-32A-WP06 - Debt Service'!F$25,'H-32A-WP06 - Debt Service'!F$28/12,0)),"-")</f>
        <v>0</v>
      </c>
      <c r="I712" s="359">
        <f>IFERROR(IF(-SUM(I$21:I711)+I$16&lt;0.000001,0,IF($C712&gt;='H-32A-WP06 - Debt Service'!G$25,'H-32A-WP06 - Debt Service'!G$28/12,0)),"-")</f>
        <v>0</v>
      </c>
      <c r="J712" s="359">
        <f>IFERROR(IF(-SUM(J$21:J711)+J$16&lt;0.000001,0,IF($C712&gt;='H-32A-WP06 - Debt Service'!H$25,'H-32A-WP06 - Debt Service'!H$28/12,0)),"-")</f>
        <v>0</v>
      </c>
      <c r="K712" s="359">
        <f>IFERROR(IF(-SUM(K$21:K711)+K$16&lt;0.000001,0,IF($C712&gt;='H-32A-WP06 - Debt Service'!I$25,'H-32A-WP06 - Debt Service'!I$28/12,0)),"-")</f>
        <v>0</v>
      </c>
      <c r="L712" s="359">
        <f>IFERROR(IF(-SUM(L$21:L711)+L$16&lt;0.000001,0,IF($C712&gt;='H-32A-WP06 - Debt Service'!J$25,'H-32A-WP06 - Debt Service'!J$28/12,0)),"-")</f>
        <v>0</v>
      </c>
      <c r="M712" s="359">
        <f>IFERROR(IF(-SUM(M$21:M711)+M$16&lt;0.000001,0,IF($C712&gt;='H-32A-WP06 - Debt Service'!K$25,'H-32A-WP06 - Debt Service'!K$28/12,0)),"-")</f>
        <v>0</v>
      </c>
      <c r="N712" s="359">
        <f>IFERROR(IF(-SUM(N$21:N711)+N$16&lt;0.000001,0,IF($C712&gt;='H-32A-WP06 - Debt Service'!L$25,'H-32A-WP06 - Debt Service'!L$28/12,0)),"-")</f>
        <v>0</v>
      </c>
      <c r="O712" s="359">
        <f>IFERROR(IF(-SUM(O$21:O711)+O$16&lt;0.000001,0,IF($C712&gt;='H-32A-WP06 - Debt Service'!M$25,'H-32A-WP06 - Debt Service'!M$28/12,0)),"-")</f>
        <v>0</v>
      </c>
      <c r="P712" s="359">
        <f>IFERROR(IF(-SUM(P$21:P711)+P$16&lt;0.000001,0,IF($C712&gt;='H-32A-WP06 - Debt Service'!N$25,'H-32A-WP06 - Debt Service'!N$28/12,0)),"-")</f>
        <v>0</v>
      </c>
      <c r="Q712" s="449"/>
      <c r="R712" s="351">
        <f t="shared" si="42"/>
        <v>2076</v>
      </c>
      <c r="S712" s="368">
        <f t="shared" si="44"/>
        <v>64498</v>
      </c>
      <c r="T712" s="368"/>
      <c r="U712" s="359">
        <f>IFERROR(IF(-SUM(U$33:U711)+U$16&lt;0.000001,0,IF($C712&gt;='H-32A-WP06 - Debt Service'!R$25,'H-32A-WP06 - Debt Service'!R$28/12,0)),"-")</f>
        <v>0</v>
      </c>
      <c r="V712" s="359">
        <f>IFERROR(IF(-SUM(V$21:V711)+V$16&lt;0.000001,0,IF($C712&gt;='H-32A-WP06 - Debt Service'!S$25,'H-32A-WP06 - Debt Service'!S$28/12,0)),"-")</f>
        <v>0</v>
      </c>
      <c r="W712" s="359">
        <f>IFERROR(IF(-SUM(W$21:W711)+W$16&lt;0.000001,0,IF($C712&gt;='H-32A-WP06 - Debt Service'!T$25,'H-32A-WP06 - Debt Service'!T$28/12,0)),"-")</f>
        <v>0</v>
      </c>
      <c r="X712" s="359">
        <f>IFERROR(IF(-SUM(X$21:X711)+X$16&lt;0.000001,0,IF($C712&gt;='H-32A-WP06 - Debt Service'!U$25,'H-32A-WP06 - Debt Service'!U$28/12,0)),"-")</f>
        <v>0</v>
      </c>
      <c r="Y712" s="359">
        <f>IFERROR(IF(-SUM(Y$21:Y711)+Y$16&lt;0.000001,0,IF($C712&gt;='H-32A-WP06 - Debt Service'!W$25,'H-32A-WP06 - Debt Service'!V$28/12,0)),"-")</f>
        <v>0</v>
      </c>
      <c r="Z712" s="359">
        <f>IFERROR(IF(-SUM(Z$21:Z711)+Z$16&lt;0.000001,0,IF($C712&gt;='H-32A-WP06 - Debt Service'!W$25,'H-32A-WP06 - Debt Service'!W$28/12,0)),"-")</f>
        <v>0</v>
      </c>
      <c r="AA712" s="359">
        <f>IFERROR(IF(-SUM(AA$21:AA711)+AA$16&lt;0.000001,0,IF($C712&gt;='H-32A-WP06 - Debt Service'!Y$25,'H-32A-WP06 - Debt Service'!X$28/12,0)),"-")</f>
        <v>0</v>
      </c>
      <c r="AB712" s="359">
        <f>IFERROR(IF(-SUM(AB$21:AB711)+AB$16&lt;0.000001,0,IF($C712&gt;='H-32A-WP06 - Debt Service'!Y$25,'H-32A-WP06 - Debt Service'!Y$28/12,0)),"-")</f>
        <v>0</v>
      </c>
      <c r="AC712" s="359">
        <f>IFERROR(IF(-SUM(AC$21:AC711)+AC$16&lt;0.000001,0,IF($C712&gt;='H-32A-WP06 - Debt Service'!Z$25,'H-32A-WP06 - Debt Service'!Z$28/12,0)),"-")</f>
        <v>0</v>
      </c>
      <c r="AD712" s="359">
        <f>IFERROR(IF(-SUM(AD$21:AD711)+AD$16&lt;0.000001,0,IF($C712&gt;='H-32A-WP06 - Debt Service'!AB$25,'H-32A-WP06 - Debt Service'!AA$28/12,0)),"-")</f>
        <v>0</v>
      </c>
      <c r="AE712" s="359">
        <f>IFERROR(IF(-SUM(AE$21:AE711)+AE$16&lt;0.000001,0,IF($C712&gt;='H-32A-WP06 - Debt Service'!AC$25,'H-32A-WP06 - Debt Service'!AB$28/12,0)),"-")</f>
        <v>0</v>
      </c>
      <c r="AF712" s="359">
        <f>IFERROR(IF(-SUM(AF$21:AF711)+AF$16&lt;0.000001,0,IF($C712&gt;='H-32A-WP06 - Debt Service'!AD$25,'H-32A-WP06 - Debt Service'!AC$28/12,0)),"-")</f>
        <v>0</v>
      </c>
    </row>
    <row r="713" spans="2:32">
      <c r="B713" s="351">
        <f t="shared" si="41"/>
        <v>2076</v>
      </c>
      <c r="C713" s="368">
        <f t="shared" si="43"/>
        <v>64529</v>
      </c>
      <c r="D713" s="368"/>
      <c r="E713" s="359">
        <f>IFERROR(IF(-SUM(E$33:E712)+E$16&lt;0.000001,0,IF($C713&gt;='H-32A-WP06 - Debt Service'!C$25,'H-32A-WP06 - Debt Service'!C$28/12,0)),"-")</f>
        <v>0</v>
      </c>
      <c r="F713" s="359">
        <f>IFERROR(IF(-SUM(F$33:F712)+F$16&lt;0.000001,0,IF($C713&gt;='H-32A-WP06 - Debt Service'!D$25,'H-32A-WP06 - Debt Service'!D$28/12,0)),"-")</f>
        <v>0</v>
      </c>
      <c r="G713" s="359">
        <f>IFERROR(IF(-SUM(G$33:G712)+G$16&lt;0.000001,0,IF($C713&gt;='H-32A-WP06 - Debt Service'!E$25,'H-32A-WP06 - Debt Service'!E$28/12,0)),"-")</f>
        <v>0</v>
      </c>
      <c r="H713" s="359">
        <f>IFERROR(IF(-SUM(H$21:H712)+H$16&lt;0.000001,0,IF($C713&gt;='H-32A-WP06 - Debt Service'!F$25,'H-32A-WP06 - Debt Service'!F$28/12,0)),"-")</f>
        <v>0</v>
      </c>
      <c r="I713" s="359">
        <f>IFERROR(IF(-SUM(I$21:I712)+I$16&lt;0.000001,0,IF($C713&gt;='H-32A-WP06 - Debt Service'!G$25,'H-32A-WP06 - Debt Service'!G$28/12,0)),"-")</f>
        <v>0</v>
      </c>
      <c r="J713" s="359">
        <f>IFERROR(IF(-SUM(J$21:J712)+J$16&lt;0.000001,0,IF($C713&gt;='H-32A-WP06 - Debt Service'!H$25,'H-32A-WP06 - Debt Service'!H$28/12,0)),"-")</f>
        <v>0</v>
      </c>
      <c r="K713" s="359">
        <f>IFERROR(IF(-SUM(K$21:K712)+K$16&lt;0.000001,0,IF($C713&gt;='H-32A-WP06 - Debt Service'!I$25,'H-32A-WP06 - Debt Service'!I$28/12,0)),"-")</f>
        <v>0</v>
      </c>
      <c r="L713" s="359">
        <f>IFERROR(IF(-SUM(L$21:L712)+L$16&lt;0.000001,0,IF($C713&gt;='H-32A-WP06 - Debt Service'!J$25,'H-32A-WP06 - Debt Service'!J$28/12,0)),"-")</f>
        <v>0</v>
      </c>
      <c r="M713" s="359">
        <f>IFERROR(IF(-SUM(M$21:M712)+M$16&lt;0.000001,0,IF($C713&gt;='H-32A-WP06 - Debt Service'!K$25,'H-32A-WP06 - Debt Service'!K$28/12,0)),"-")</f>
        <v>0</v>
      </c>
      <c r="N713" s="359">
        <f>IFERROR(IF(-SUM(N$21:N712)+N$16&lt;0.000001,0,IF($C713&gt;='H-32A-WP06 - Debt Service'!L$25,'H-32A-WP06 - Debt Service'!L$28/12,0)),"-")</f>
        <v>0</v>
      </c>
      <c r="O713" s="359">
        <f>IFERROR(IF(-SUM(O$21:O712)+O$16&lt;0.000001,0,IF($C713&gt;='H-32A-WP06 - Debt Service'!M$25,'H-32A-WP06 - Debt Service'!M$28/12,0)),"-")</f>
        <v>0</v>
      </c>
      <c r="P713" s="359">
        <f>IFERROR(IF(-SUM(P$21:P712)+P$16&lt;0.000001,0,IF($C713&gt;='H-32A-WP06 - Debt Service'!N$25,'H-32A-WP06 - Debt Service'!N$28/12,0)),"-")</f>
        <v>0</v>
      </c>
      <c r="Q713" s="449"/>
      <c r="R713" s="351">
        <f t="shared" si="42"/>
        <v>2076</v>
      </c>
      <c r="S713" s="368">
        <f t="shared" si="44"/>
        <v>64529</v>
      </c>
      <c r="T713" s="368"/>
      <c r="U713" s="359">
        <f>IFERROR(IF(-SUM(U$33:U712)+U$16&lt;0.000001,0,IF($C713&gt;='H-32A-WP06 - Debt Service'!R$25,'H-32A-WP06 - Debt Service'!R$28/12,0)),"-")</f>
        <v>0</v>
      </c>
      <c r="V713" s="359">
        <f>IFERROR(IF(-SUM(V$21:V712)+V$16&lt;0.000001,0,IF($C713&gt;='H-32A-WP06 - Debt Service'!S$25,'H-32A-WP06 - Debt Service'!S$28/12,0)),"-")</f>
        <v>0</v>
      </c>
      <c r="W713" s="359">
        <f>IFERROR(IF(-SUM(W$21:W712)+W$16&lt;0.000001,0,IF($C713&gt;='H-32A-WP06 - Debt Service'!T$25,'H-32A-WP06 - Debt Service'!T$28/12,0)),"-")</f>
        <v>0</v>
      </c>
      <c r="X713" s="359">
        <f>IFERROR(IF(-SUM(X$21:X712)+X$16&lt;0.000001,0,IF($C713&gt;='H-32A-WP06 - Debt Service'!U$25,'H-32A-WP06 - Debt Service'!U$28/12,0)),"-")</f>
        <v>0</v>
      </c>
      <c r="Y713" s="359">
        <f>IFERROR(IF(-SUM(Y$21:Y712)+Y$16&lt;0.000001,0,IF($C713&gt;='H-32A-WP06 - Debt Service'!W$25,'H-32A-WP06 - Debt Service'!V$28/12,0)),"-")</f>
        <v>0</v>
      </c>
      <c r="Z713" s="359">
        <f>IFERROR(IF(-SUM(Z$21:Z712)+Z$16&lt;0.000001,0,IF($C713&gt;='H-32A-WP06 - Debt Service'!W$25,'H-32A-WP06 - Debt Service'!W$28/12,0)),"-")</f>
        <v>0</v>
      </c>
      <c r="AA713" s="359">
        <f>IFERROR(IF(-SUM(AA$21:AA712)+AA$16&lt;0.000001,0,IF($C713&gt;='H-32A-WP06 - Debt Service'!Y$25,'H-32A-WP06 - Debt Service'!X$28/12,0)),"-")</f>
        <v>0</v>
      </c>
      <c r="AB713" s="359">
        <f>IFERROR(IF(-SUM(AB$21:AB712)+AB$16&lt;0.000001,0,IF($C713&gt;='H-32A-WP06 - Debt Service'!Y$25,'H-32A-WP06 - Debt Service'!Y$28/12,0)),"-")</f>
        <v>0</v>
      </c>
      <c r="AC713" s="359">
        <f>IFERROR(IF(-SUM(AC$21:AC712)+AC$16&lt;0.000001,0,IF($C713&gt;='H-32A-WP06 - Debt Service'!Z$25,'H-32A-WP06 - Debt Service'!Z$28/12,0)),"-")</f>
        <v>0</v>
      </c>
      <c r="AD713" s="359">
        <f>IFERROR(IF(-SUM(AD$21:AD712)+AD$16&lt;0.000001,0,IF($C713&gt;='H-32A-WP06 - Debt Service'!AB$25,'H-32A-WP06 - Debt Service'!AA$28/12,0)),"-")</f>
        <v>0</v>
      </c>
      <c r="AE713" s="359">
        <f>IFERROR(IF(-SUM(AE$21:AE712)+AE$16&lt;0.000001,0,IF($C713&gt;='H-32A-WP06 - Debt Service'!AC$25,'H-32A-WP06 - Debt Service'!AB$28/12,0)),"-")</f>
        <v>0</v>
      </c>
      <c r="AF713" s="359">
        <f>IFERROR(IF(-SUM(AF$21:AF712)+AF$16&lt;0.000001,0,IF($C713&gt;='H-32A-WP06 - Debt Service'!AD$25,'H-32A-WP06 - Debt Service'!AC$28/12,0)),"-")</f>
        <v>0</v>
      </c>
    </row>
    <row r="714" spans="2:32">
      <c r="B714" s="351">
        <f t="shared" si="41"/>
        <v>2076</v>
      </c>
      <c r="C714" s="368">
        <f t="shared" si="43"/>
        <v>64559</v>
      </c>
      <c r="D714" s="368"/>
      <c r="E714" s="359">
        <f>IFERROR(IF(-SUM(E$33:E713)+E$16&lt;0.000001,0,IF($C714&gt;='H-32A-WP06 - Debt Service'!C$25,'H-32A-WP06 - Debt Service'!C$28/12,0)),"-")</f>
        <v>0</v>
      </c>
      <c r="F714" s="359">
        <f>IFERROR(IF(-SUM(F$33:F713)+F$16&lt;0.000001,0,IF($C714&gt;='H-32A-WP06 - Debt Service'!D$25,'H-32A-WP06 - Debt Service'!D$28/12,0)),"-")</f>
        <v>0</v>
      </c>
      <c r="G714" s="359">
        <f>IFERROR(IF(-SUM(G$33:G713)+G$16&lt;0.000001,0,IF($C714&gt;='H-32A-WP06 - Debt Service'!E$25,'H-32A-WP06 - Debt Service'!E$28/12,0)),"-")</f>
        <v>0</v>
      </c>
      <c r="H714" s="359">
        <f>IFERROR(IF(-SUM(H$21:H713)+H$16&lt;0.000001,0,IF($C714&gt;='H-32A-WP06 - Debt Service'!F$25,'H-32A-WP06 - Debt Service'!F$28/12,0)),"-")</f>
        <v>0</v>
      </c>
      <c r="I714" s="359">
        <f>IFERROR(IF(-SUM(I$21:I713)+I$16&lt;0.000001,0,IF($C714&gt;='H-32A-WP06 - Debt Service'!G$25,'H-32A-WP06 - Debt Service'!G$28/12,0)),"-")</f>
        <v>0</v>
      </c>
      <c r="J714" s="359">
        <f>IFERROR(IF(-SUM(J$21:J713)+J$16&lt;0.000001,0,IF($C714&gt;='H-32A-WP06 - Debt Service'!H$25,'H-32A-WP06 - Debt Service'!H$28/12,0)),"-")</f>
        <v>0</v>
      </c>
      <c r="K714" s="359">
        <f>IFERROR(IF(-SUM(K$21:K713)+K$16&lt;0.000001,0,IF($C714&gt;='H-32A-WP06 - Debt Service'!I$25,'H-32A-WP06 - Debt Service'!I$28/12,0)),"-")</f>
        <v>0</v>
      </c>
      <c r="L714" s="359">
        <f>IFERROR(IF(-SUM(L$21:L713)+L$16&lt;0.000001,0,IF($C714&gt;='H-32A-WP06 - Debt Service'!J$25,'H-32A-WP06 - Debt Service'!J$28/12,0)),"-")</f>
        <v>0</v>
      </c>
      <c r="M714" s="359">
        <f>IFERROR(IF(-SUM(M$21:M713)+M$16&lt;0.000001,0,IF($C714&gt;='H-32A-WP06 - Debt Service'!K$25,'H-32A-WP06 - Debt Service'!K$28/12,0)),"-")</f>
        <v>0</v>
      </c>
      <c r="N714" s="359">
        <f>IFERROR(IF(-SUM(N$21:N713)+N$16&lt;0.000001,0,IF($C714&gt;='H-32A-WP06 - Debt Service'!L$25,'H-32A-WP06 - Debt Service'!L$28/12,0)),"-")</f>
        <v>0</v>
      </c>
      <c r="O714" s="359">
        <f>IFERROR(IF(-SUM(O$21:O713)+O$16&lt;0.000001,0,IF($C714&gt;='H-32A-WP06 - Debt Service'!M$25,'H-32A-WP06 - Debt Service'!M$28/12,0)),"-")</f>
        <v>0</v>
      </c>
      <c r="P714" s="359">
        <f>IFERROR(IF(-SUM(P$21:P713)+P$16&lt;0.000001,0,IF($C714&gt;='H-32A-WP06 - Debt Service'!N$25,'H-32A-WP06 - Debt Service'!N$28/12,0)),"-")</f>
        <v>0</v>
      </c>
      <c r="Q714" s="449"/>
      <c r="R714" s="351">
        <f t="shared" si="42"/>
        <v>2076</v>
      </c>
      <c r="S714" s="368">
        <f t="shared" si="44"/>
        <v>64559</v>
      </c>
      <c r="T714" s="368"/>
      <c r="U714" s="359">
        <f>IFERROR(IF(-SUM(U$33:U713)+U$16&lt;0.000001,0,IF($C714&gt;='H-32A-WP06 - Debt Service'!R$25,'H-32A-WP06 - Debt Service'!R$28/12,0)),"-")</f>
        <v>0</v>
      </c>
      <c r="V714" s="359">
        <f>IFERROR(IF(-SUM(V$21:V713)+V$16&lt;0.000001,0,IF($C714&gt;='H-32A-WP06 - Debt Service'!S$25,'H-32A-WP06 - Debt Service'!S$28/12,0)),"-")</f>
        <v>0</v>
      </c>
      <c r="W714" s="359">
        <f>IFERROR(IF(-SUM(W$21:W713)+W$16&lt;0.000001,0,IF($C714&gt;='H-32A-WP06 - Debt Service'!T$25,'H-32A-WP06 - Debt Service'!T$28/12,0)),"-")</f>
        <v>0</v>
      </c>
      <c r="X714" s="359">
        <f>IFERROR(IF(-SUM(X$21:X713)+X$16&lt;0.000001,0,IF($C714&gt;='H-32A-WP06 - Debt Service'!U$25,'H-32A-WP06 - Debt Service'!U$28/12,0)),"-")</f>
        <v>0</v>
      </c>
      <c r="Y714" s="359">
        <f>IFERROR(IF(-SUM(Y$21:Y713)+Y$16&lt;0.000001,0,IF($C714&gt;='H-32A-WP06 - Debt Service'!W$25,'H-32A-WP06 - Debt Service'!V$28/12,0)),"-")</f>
        <v>0</v>
      </c>
      <c r="Z714" s="359">
        <f>IFERROR(IF(-SUM(Z$21:Z713)+Z$16&lt;0.000001,0,IF($C714&gt;='H-32A-WP06 - Debt Service'!W$25,'H-32A-WP06 - Debt Service'!W$28/12,0)),"-")</f>
        <v>0</v>
      </c>
      <c r="AA714" s="359">
        <f>IFERROR(IF(-SUM(AA$21:AA713)+AA$16&lt;0.000001,0,IF($C714&gt;='H-32A-WP06 - Debt Service'!Y$25,'H-32A-WP06 - Debt Service'!X$28/12,0)),"-")</f>
        <v>0</v>
      </c>
      <c r="AB714" s="359">
        <f>IFERROR(IF(-SUM(AB$21:AB713)+AB$16&lt;0.000001,0,IF($C714&gt;='H-32A-WP06 - Debt Service'!Y$25,'H-32A-WP06 - Debt Service'!Y$28/12,0)),"-")</f>
        <v>0</v>
      </c>
      <c r="AC714" s="359">
        <f>IFERROR(IF(-SUM(AC$21:AC713)+AC$16&lt;0.000001,0,IF($C714&gt;='H-32A-WP06 - Debt Service'!Z$25,'H-32A-WP06 - Debt Service'!Z$28/12,0)),"-")</f>
        <v>0</v>
      </c>
      <c r="AD714" s="359">
        <f>IFERROR(IF(-SUM(AD$21:AD713)+AD$16&lt;0.000001,0,IF($C714&gt;='H-32A-WP06 - Debt Service'!AB$25,'H-32A-WP06 - Debt Service'!AA$28/12,0)),"-")</f>
        <v>0</v>
      </c>
      <c r="AE714" s="359">
        <f>IFERROR(IF(-SUM(AE$21:AE713)+AE$16&lt;0.000001,0,IF($C714&gt;='H-32A-WP06 - Debt Service'!AC$25,'H-32A-WP06 - Debt Service'!AB$28/12,0)),"-")</f>
        <v>0</v>
      </c>
      <c r="AF714" s="359">
        <f>IFERROR(IF(-SUM(AF$21:AF713)+AF$16&lt;0.000001,0,IF($C714&gt;='H-32A-WP06 - Debt Service'!AD$25,'H-32A-WP06 - Debt Service'!AC$28/12,0)),"-")</f>
        <v>0</v>
      </c>
    </row>
    <row r="715" spans="2:32">
      <c r="B715" s="351">
        <f t="shared" si="41"/>
        <v>2076</v>
      </c>
      <c r="C715" s="368">
        <f t="shared" si="43"/>
        <v>64590</v>
      </c>
      <c r="D715" s="368"/>
      <c r="E715" s="359">
        <f>IFERROR(IF(-SUM(E$33:E714)+E$16&lt;0.000001,0,IF($C715&gt;='H-32A-WP06 - Debt Service'!C$25,'H-32A-WP06 - Debt Service'!C$28/12,0)),"-")</f>
        <v>0</v>
      </c>
      <c r="F715" s="359">
        <f>IFERROR(IF(-SUM(F$33:F714)+F$16&lt;0.000001,0,IF($C715&gt;='H-32A-WP06 - Debt Service'!D$25,'H-32A-WP06 - Debt Service'!D$28/12,0)),"-")</f>
        <v>0</v>
      </c>
      <c r="G715" s="359">
        <f>IFERROR(IF(-SUM(G$33:G714)+G$16&lt;0.000001,0,IF($C715&gt;='H-32A-WP06 - Debt Service'!E$25,'H-32A-WP06 - Debt Service'!E$28/12,0)),"-")</f>
        <v>0</v>
      </c>
      <c r="H715" s="359">
        <f>IFERROR(IF(-SUM(H$21:H714)+H$16&lt;0.000001,0,IF($C715&gt;='H-32A-WP06 - Debt Service'!F$25,'H-32A-WP06 - Debt Service'!F$28/12,0)),"-")</f>
        <v>0</v>
      </c>
      <c r="I715" s="359">
        <f>IFERROR(IF(-SUM(I$21:I714)+I$16&lt;0.000001,0,IF($C715&gt;='H-32A-WP06 - Debt Service'!G$25,'H-32A-WP06 - Debt Service'!G$28/12,0)),"-")</f>
        <v>0</v>
      </c>
      <c r="J715" s="359">
        <f>IFERROR(IF(-SUM(J$21:J714)+J$16&lt;0.000001,0,IF($C715&gt;='H-32A-WP06 - Debt Service'!H$25,'H-32A-WP06 - Debt Service'!H$28/12,0)),"-")</f>
        <v>0</v>
      </c>
      <c r="K715" s="359">
        <f>IFERROR(IF(-SUM(K$21:K714)+K$16&lt;0.000001,0,IF($C715&gt;='H-32A-WP06 - Debt Service'!I$25,'H-32A-WP06 - Debt Service'!I$28/12,0)),"-")</f>
        <v>0</v>
      </c>
      <c r="L715" s="359">
        <f>IFERROR(IF(-SUM(L$21:L714)+L$16&lt;0.000001,0,IF($C715&gt;='H-32A-WP06 - Debt Service'!J$25,'H-32A-WP06 - Debt Service'!J$28/12,0)),"-")</f>
        <v>0</v>
      </c>
      <c r="M715" s="359">
        <f>IFERROR(IF(-SUM(M$21:M714)+M$16&lt;0.000001,0,IF($C715&gt;='H-32A-WP06 - Debt Service'!K$25,'H-32A-WP06 - Debt Service'!K$28/12,0)),"-")</f>
        <v>0</v>
      </c>
      <c r="N715" s="359">
        <f>IFERROR(IF(-SUM(N$21:N714)+N$16&lt;0.000001,0,IF($C715&gt;='H-32A-WP06 - Debt Service'!L$25,'H-32A-WP06 - Debt Service'!L$28/12,0)),"-")</f>
        <v>0</v>
      </c>
      <c r="O715" s="359">
        <f>IFERROR(IF(-SUM(O$21:O714)+O$16&lt;0.000001,0,IF($C715&gt;='H-32A-WP06 - Debt Service'!M$25,'H-32A-WP06 - Debt Service'!M$28/12,0)),"-")</f>
        <v>0</v>
      </c>
      <c r="P715" s="359">
        <f>IFERROR(IF(-SUM(P$21:P714)+P$16&lt;0.000001,0,IF($C715&gt;='H-32A-WP06 - Debt Service'!N$25,'H-32A-WP06 - Debt Service'!N$28/12,0)),"-")</f>
        <v>0</v>
      </c>
      <c r="Q715" s="449"/>
      <c r="R715" s="351">
        <f t="shared" si="42"/>
        <v>2076</v>
      </c>
      <c r="S715" s="368">
        <f t="shared" si="44"/>
        <v>64590</v>
      </c>
      <c r="T715" s="368"/>
      <c r="U715" s="359">
        <f>IFERROR(IF(-SUM(U$33:U714)+U$16&lt;0.000001,0,IF($C715&gt;='H-32A-WP06 - Debt Service'!R$25,'H-32A-WP06 - Debt Service'!R$28/12,0)),"-")</f>
        <v>0</v>
      </c>
      <c r="V715" s="359">
        <f>IFERROR(IF(-SUM(V$21:V714)+V$16&lt;0.000001,0,IF($C715&gt;='H-32A-WP06 - Debt Service'!S$25,'H-32A-WP06 - Debt Service'!S$28/12,0)),"-")</f>
        <v>0</v>
      </c>
      <c r="W715" s="359">
        <f>IFERROR(IF(-SUM(W$21:W714)+W$16&lt;0.000001,0,IF($C715&gt;='H-32A-WP06 - Debt Service'!T$25,'H-32A-WP06 - Debt Service'!T$28/12,0)),"-")</f>
        <v>0</v>
      </c>
      <c r="X715" s="359">
        <f>IFERROR(IF(-SUM(X$21:X714)+X$16&lt;0.000001,0,IF($C715&gt;='H-32A-WP06 - Debt Service'!U$25,'H-32A-WP06 - Debt Service'!U$28/12,0)),"-")</f>
        <v>0</v>
      </c>
      <c r="Y715" s="359">
        <f>IFERROR(IF(-SUM(Y$21:Y714)+Y$16&lt;0.000001,0,IF($C715&gt;='H-32A-WP06 - Debt Service'!W$25,'H-32A-WP06 - Debt Service'!V$28/12,0)),"-")</f>
        <v>0</v>
      </c>
      <c r="Z715" s="359">
        <f>IFERROR(IF(-SUM(Z$21:Z714)+Z$16&lt;0.000001,0,IF($C715&gt;='H-32A-WP06 - Debt Service'!W$25,'H-32A-WP06 - Debt Service'!W$28/12,0)),"-")</f>
        <v>0</v>
      </c>
      <c r="AA715" s="359">
        <f>IFERROR(IF(-SUM(AA$21:AA714)+AA$16&lt;0.000001,0,IF($C715&gt;='H-32A-WP06 - Debt Service'!Y$25,'H-32A-WP06 - Debt Service'!X$28/12,0)),"-")</f>
        <v>0</v>
      </c>
      <c r="AB715" s="359">
        <f>IFERROR(IF(-SUM(AB$21:AB714)+AB$16&lt;0.000001,0,IF($C715&gt;='H-32A-WP06 - Debt Service'!Y$25,'H-32A-WP06 - Debt Service'!Y$28/12,0)),"-")</f>
        <v>0</v>
      </c>
      <c r="AC715" s="359">
        <f>IFERROR(IF(-SUM(AC$21:AC714)+AC$16&lt;0.000001,0,IF($C715&gt;='H-32A-WP06 - Debt Service'!Z$25,'H-32A-WP06 - Debt Service'!Z$28/12,0)),"-")</f>
        <v>0</v>
      </c>
      <c r="AD715" s="359">
        <f>IFERROR(IF(-SUM(AD$21:AD714)+AD$16&lt;0.000001,0,IF($C715&gt;='H-32A-WP06 - Debt Service'!AB$25,'H-32A-WP06 - Debt Service'!AA$28/12,0)),"-")</f>
        <v>0</v>
      </c>
      <c r="AE715" s="359">
        <f>IFERROR(IF(-SUM(AE$21:AE714)+AE$16&lt;0.000001,0,IF($C715&gt;='H-32A-WP06 - Debt Service'!AC$25,'H-32A-WP06 - Debt Service'!AB$28/12,0)),"-")</f>
        <v>0</v>
      </c>
      <c r="AF715" s="359">
        <f>IFERROR(IF(-SUM(AF$21:AF714)+AF$16&lt;0.000001,0,IF($C715&gt;='H-32A-WP06 - Debt Service'!AD$25,'H-32A-WP06 - Debt Service'!AC$28/12,0)),"-")</f>
        <v>0</v>
      </c>
    </row>
    <row r="716" spans="2:32">
      <c r="B716" s="351">
        <f t="shared" si="41"/>
        <v>2076</v>
      </c>
      <c r="C716" s="368">
        <f t="shared" si="43"/>
        <v>64620</v>
      </c>
      <c r="D716" s="368"/>
      <c r="E716" s="359">
        <f>IFERROR(IF(-SUM(E$33:E715)+E$16&lt;0.000001,0,IF($C716&gt;='H-32A-WP06 - Debt Service'!C$25,'H-32A-WP06 - Debt Service'!C$28/12,0)),"-")</f>
        <v>0</v>
      </c>
      <c r="F716" s="359">
        <f>IFERROR(IF(-SUM(F$33:F715)+F$16&lt;0.000001,0,IF($C716&gt;='H-32A-WP06 - Debt Service'!D$25,'H-32A-WP06 - Debt Service'!D$28/12,0)),"-")</f>
        <v>0</v>
      </c>
      <c r="G716" s="359">
        <f>IFERROR(IF(-SUM(G$33:G715)+G$16&lt;0.000001,0,IF($C716&gt;='H-32A-WP06 - Debt Service'!E$25,'H-32A-WP06 - Debt Service'!E$28/12,0)),"-")</f>
        <v>0</v>
      </c>
      <c r="H716" s="359">
        <f>IFERROR(IF(-SUM(H$21:H715)+H$16&lt;0.000001,0,IF($C716&gt;='H-32A-WP06 - Debt Service'!F$25,'H-32A-WP06 - Debt Service'!F$28/12,0)),"-")</f>
        <v>0</v>
      </c>
      <c r="I716" s="359">
        <f>IFERROR(IF(-SUM(I$21:I715)+I$16&lt;0.000001,0,IF($C716&gt;='H-32A-WP06 - Debt Service'!G$25,'H-32A-WP06 - Debt Service'!G$28/12,0)),"-")</f>
        <v>0</v>
      </c>
      <c r="J716" s="359">
        <f>IFERROR(IF(-SUM(J$21:J715)+J$16&lt;0.000001,0,IF($C716&gt;='H-32A-WP06 - Debt Service'!H$25,'H-32A-WP06 - Debt Service'!H$28/12,0)),"-")</f>
        <v>0</v>
      </c>
      <c r="K716" s="359">
        <f>IFERROR(IF(-SUM(K$21:K715)+K$16&lt;0.000001,0,IF($C716&gt;='H-32A-WP06 - Debt Service'!I$25,'H-32A-WP06 - Debt Service'!I$28/12,0)),"-")</f>
        <v>0</v>
      </c>
      <c r="L716" s="359">
        <f>IFERROR(IF(-SUM(L$21:L715)+L$16&lt;0.000001,0,IF($C716&gt;='H-32A-WP06 - Debt Service'!J$25,'H-32A-WP06 - Debt Service'!J$28/12,0)),"-")</f>
        <v>0</v>
      </c>
      <c r="M716" s="359">
        <f>IFERROR(IF(-SUM(M$21:M715)+M$16&lt;0.000001,0,IF($C716&gt;='H-32A-WP06 - Debt Service'!K$25,'H-32A-WP06 - Debt Service'!K$28/12,0)),"-")</f>
        <v>0</v>
      </c>
      <c r="N716" s="359">
        <f>IFERROR(IF(-SUM(N$21:N715)+N$16&lt;0.000001,0,IF($C716&gt;='H-32A-WP06 - Debt Service'!L$25,'H-32A-WP06 - Debt Service'!L$28/12,0)),"-")</f>
        <v>0</v>
      </c>
      <c r="O716" s="359">
        <f>IFERROR(IF(-SUM(O$21:O715)+O$16&lt;0.000001,0,IF($C716&gt;='H-32A-WP06 - Debt Service'!M$25,'H-32A-WP06 - Debt Service'!M$28/12,0)),"-")</f>
        <v>0</v>
      </c>
      <c r="P716" s="359">
        <f>IFERROR(IF(-SUM(P$21:P715)+P$16&lt;0.000001,0,IF($C716&gt;='H-32A-WP06 - Debt Service'!N$25,'H-32A-WP06 - Debt Service'!N$28/12,0)),"-")</f>
        <v>0</v>
      </c>
      <c r="Q716" s="449"/>
      <c r="R716" s="351">
        <f t="shared" si="42"/>
        <v>2076</v>
      </c>
      <c r="S716" s="368">
        <f t="shared" si="44"/>
        <v>64620</v>
      </c>
      <c r="T716" s="368"/>
      <c r="U716" s="359">
        <f>IFERROR(IF(-SUM(U$33:U715)+U$16&lt;0.000001,0,IF($C716&gt;='H-32A-WP06 - Debt Service'!R$25,'H-32A-WP06 - Debt Service'!R$28/12,0)),"-")</f>
        <v>0</v>
      </c>
      <c r="V716" s="359">
        <f>IFERROR(IF(-SUM(V$21:V715)+V$16&lt;0.000001,0,IF($C716&gt;='H-32A-WP06 - Debt Service'!S$25,'H-32A-WP06 - Debt Service'!S$28/12,0)),"-")</f>
        <v>0</v>
      </c>
      <c r="W716" s="359">
        <f>IFERROR(IF(-SUM(W$21:W715)+W$16&lt;0.000001,0,IF($C716&gt;='H-32A-WP06 - Debt Service'!T$25,'H-32A-WP06 - Debt Service'!T$28/12,0)),"-")</f>
        <v>0</v>
      </c>
      <c r="X716" s="359">
        <f>IFERROR(IF(-SUM(X$21:X715)+X$16&lt;0.000001,0,IF($C716&gt;='H-32A-WP06 - Debt Service'!U$25,'H-32A-WP06 - Debt Service'!U$28/12,0)),"-")</f>
        <v>0</v>
      </c>
      <c r="Y716" s="359">
        <f>IFERROR(IF(-SUM(Y$21:Y715)+Y$16&lt;0.000001,0,IF($C716&gt;='H-32A-WP06 - Debt Service'!W$25,'H-32A-WP06 - Debt Service'!V$28/12,0)),"-")</f>
        <v>0</v>
      </c>
      <c r="Z716" s="359">
        <f>IFERROR(IF(-SUM(Z$21:Z715)+Z$16&lt;0.000001,0,IF($C716&gt;='H-32A-WP06 - Debt Service'!W$25,'H-32A-WP06 - Debt Service'!W$28/12,0)),"-")</f>
        <v>0</v>
      </c>
      <c r="AA716" s="359">
        <f>IFERROR(IF(-SUM(AA$21:AA715)+AA$16&lt;0.000001,0,IF($C716&gt;='H-32A-WP06 - Debt Service'!Y$25,'H-32A-WP06 - Debt Service'!X$28/12,0)),"-")</f>
        <v>0</v>
      </c>
      <c r="AB716" s="359">
        <f>IFERROR(IF(-SUM(AB$21:AB715)+AB$16&lt;0.000001,0,IF($C716&gt;='H-32A-WP06 - Debt Service'!Y$25,'H-32A-WP06 - Debt Service'!Y$28/12,0)),"-")</f>
        <v>0</v>
      </c>
      <c r="AC716" s="359">
        <f>IFERROR(IF(-SUM(AC$21:AC715)+AC$16&lt;0.000001,0,IF($C716&gt;='H-32A-WP06 - Debt Service'!Z$25,'H-32A-WP06 - Debt Service'!Z$28/12,0)),"-")</f>
        <v>0</v>
      </c>
      <c r="AD716" s="359">
        <f>IFERROR(IF(-SUM(AD$21:AD715)+AD$16&lt;0.000001,0,IF($C716&gt;='H-32A-WP06 - Debt Service'!AB$25,'H-32A-WP06 - Debt Service'!AA$28/12,0)),"-")</f>
        <v>0</v>
      </c>
      <c r="AE716" s="359">
        <f>IFERROR(IF(-SUM(AE$21:AE715)+AE$16&lt;0.000001,0,IF($C716&gt;='H-32A-WP06 - Debt Service'!AC$25,'H-32A-WP06 - Debt Service'!AB$28/12,0)),"-")</f>
        <v>0</v>
      </c>
      <c r="AF716" s="359">
        <f>IFERROR(IF(-SUM(AF$21:AF715)+AF$16&lt;0.000001,0,IF($C716&gt;='H-32A-WP06 - Debt Service'!AD$25,'H-32A-WP06 - Debt Service'!AC$28/12,0)),"-")</f>
        <v>0</v>
      </c>
    </row>
    <row r="717" spans="2:32">
      <c r="B717" s="351">
        <f t="shared" si="41"/>
        <v>2077</v>
      </c>
      <c r="C717" s="368">
        <f t="shared" si="43"/>
        <v>64651</v>
      </c>
      <c r="D717" s="368"/>
      <c r="E717" s="359">
        <f>IFERROR(IF(-SUM(E$33:E716)+E$16&lt;0.000001,0,IF($C717&gt;='H-32A-WP06 - Debt Service'!C$25,'H-32A-WP06 - Debt Service'!C$28/12,0)),"-")</f>
        <v>0</v>
      </c>
      <c r="F717" s="359">
        <f>IFERROR(IF(-SUM(F$33:F716)+F$16&lt;0.000001,0,IF($C717&gt;='H-32A-WP06 - Debt Service'!D$25,'H-32A-WP06 - Debt Service'!D$28/12,0)),"-")</f>
        <v>0</v>
      </c>
      <c r="G717" s="359">
        <f>IFERROR(IF(-SUM(G$33:G716)+G$16&lt;0.000001,0,IF($C717&gt;='H-32A-WP06 - Debt Service'!E$25,'H-32A-WP06 - Debt Service'!E$28/12,0)),"-")</f>
        <v>0</v>
      </c>
      <c r="H717" s="359">
        <f>IFERROR(IF(-SUM(H$21:H716)+H$16&lt;0.000001,0,IF($C717&gt;='H-32A-WP06 - Debt Service'!F$25,'H-32A-WP06 - Debt Service'!F$28/12,0)),"-")</f>
        <v>0</v>
      </c>
      <c r="I717" s="359">
        <f>IFERROR(IF(-SUM(I$21:I716)+I$16&lt;0.000001,0,IF($C717&gt;='H-32A-WP06 - Debt Service'!G$25,'H-32A-WP06 - Debt Service'!G$28/12,0)),"-")</f>
        <v>0</v>
      </c>
      <c r="J717" s="359">
        <f>IFERROR(IF(-SUM(J$21:J716)+J$16&lt;0.000001,0,IF($C717&gt;='H-32A-WP06 - Debt Service'!H$25,'H-32A-WP06 - Debt Service'!H$28/12,0)),"-")</f>
        <v>0</v>
      </c>
      <c r="K717" s="359">
        <f>IFERROR(IF(-SUM(K$21:K716)+K$16&lt;0.000001,0,IF($C717&gt;='H-32A-WP06 - Debt Service'!I$25,'H-32A-WP06 - Debt Service'!I$28/12,0)),"-")</f>
        <v>0</v>
      </c>
      <c r="L717" s="359">
        <f>IFERROR(IF(-SUM(L$21:L716)+L$16&lt;0.000001,0,IF($C717&gt;='H-32A-WP06 - Debt Service'!J$25,'H-32A-WP06 - Debt Service'!J$28/12,0)),"-")</f>
        <v>0</v>
      </c>
      <c r="M717" s="359">
        <f>IFERROR(IF(-SUM(M$21:M716)+M$16&lt;0.000001,0,IF($C717&gt;='H-32A-WP06 - Debt Service'!K$25,'H-32A-WP06 - Debt Service'!K$28/12,0)),"-")</f>
        <v>0</v>
      </c>
      <c r="N717" s="359">
        <f>IFERROR(IF(-SUM(N$21:N716)+N$16&lt;0.000001,0,IF($C717&gt;='H-32A-WP06 - Debt Service'!L$25,'H-32A-WP06 - Debt Service'!L$28/12,0)),"-")</f>
        <v>0</v>
      </c>
      <c r="O717" s="359">
        <f>IFERROR(IF(-SUM(O$21:O716)+O$16&lt;0.000001,0,IF($C717&gt;='H-32A-WP06 - Debt Service'!M$25,'H-32A-WP06 - Debt Service'!M$28/12,0)),"-")</f>
        <v>0</v>
      </c>
      <c r="P717" s="359">
        <f>IFERROR(IF(-SUM(P$21:P716)+P$16&lt;0.000001,0,IF($C717&gt;='H-32A-WP06 - Debt Service'!N$25,'H-32A-WP06 - Debt Service'!N$28/12,0)),"-")</f>
        <v>0</v>
      </c>
      <c r="Q717" s="449"/>
      <c r="R717" s="351">
        <f t="shared" si="42"/>
        <v>2077</v>
      </c>
      <c r="S717" s="368">
        <f t="shared" si="44"/>
        <v>64651</v>
      </c>
      <c r="T717" s="368"/>
      <c r="U717" s="359">
        <f>IFERROR(IF(-SUM(U$33:U716)+U$16&lt;0.000001,0,IF($C717&gt;='H-32A-WP06 - Debt Service'!R$25,'H-32A-WP06 - Debt Service'!R$28/12,0)),"-")</f>
        <v>0</v>
      </c>
      <c r="V717" s="359">
        <f>IFERROR(IF(-SUM(V$21:V716)+V$16&lt;0.000001,0,IF($C717&gt;='H-32A-WP06 - Debt Service'!S$25,'H-32A-WP06 - Debt Service'!S$28/12,0)),"-")</f>
        <v>0</v>
      </c>
      <c r="W717" s="359">
        <f>IFERROR(IF(-SUM(W$21:W716)+W$16&lt;0.000001,0,IF($C717&gt;='H-32A-WP06 - Debt Service'!T$25,'H-32A-WP06 - Debt Service'!T$28/12,0)),"-")</f>
        <v>0</v>
      </c>
      <c r="X717" s="359">
        <f>IFERROR(IF(-SUM(X$21:X716)+X$16&lt;0.000001,0,IF($C717&gt;='H-32A-WP06 - Debt Service'!U$25,'H-32A-WP06 - Debt Service'!U$28/12,0)),"-")</f>
        <v>0</v>
      </c>
      <c r="Y717" s="359">
        <f>IFERROR(IF(-SUM(Y$21:Y716)+Y$16&lt;0.000001,0,IF($C717&gt;='H-32A-WP06 - Debt Service'!W$25,'H-32A-WP06 - Debt Service'!V$28/12,0)),"-")</f>
        <v>0</v>
      </c>
      <c r="Z717" s="359">
        <f>IFERROR(IF(-SUM(Z$21:Z716)+Z$16&lt;0.000001,0,IF($C717&gt;='H-32A-WP06 - Debt Service'!W$25,'H-32A-WP06 - Debt Service'!W$28/12,0)),"-")</f>
        <v>0</v>
      </c>
      <c r="AA717" s="359">
        <f>IFERROR(IF(-SUM(AA$21:AA716)+AA$16&lt;0.000001,0,IF($C717&gt;='H-32A-WP06 - Debt Service'!Y$25,'H-32A-WP06 - Debt Service'!X$28/12,0)),"-")</f>
        <v>0</v>
      </c>
      <c r="AB717" s="359">
        <f>IFERROR(IF(-SUM(AB$21:AB716)+AB$16&lt;0.000001,0,IF($C717&gt;='H-32A-WP06 - Debt Service'!Y$25,'H-32A-WP06 - Debt Service'!Y$28/12,0)),"-")</f>
        <v>0</v>
      </c>
      <c r="AC717" s="359">
        <f>IFERROR(IF(-SUM(AC$21:AC716)+AC$16&lt;0.000001,0,IF($C717&gt;='H-32A-WP06 - Debt Service'!Z$25,'H-32A-WP06 - Debt Service'!Z$28/12,0)),"-")</f>
        <v>0</v>
      </c>
      <c r="AD717" s="359">
        <f>IFERROR(IF(-SUM(AD$21:AD716)+AD$16&lt;0.000001,0,IF($C717&gt;='H-32A-WP06 - Debt Service'!AB$25,'H-32A-WP06 - Debt Service'!AA$28/12,0)),"-")</f>
        <v>0</v>
      </c>
      <c r="AE717" s="359">
        <f>IFERROR(IF(-SUM(AE$21:AE716)+AE$16&lt;0.000001,0,IF($C717&gt;='H-32A-WP06 - Debt Service'!AC$25,'H-32A-WP06 - Debt Service'!AB$28/12,0)),"-")</f>
        <v>0</v>
      </c>
      <c r="AF717" s="359">
        <f>IFERROR(IF(-SUM(AF$21:AF716)+AF$16&lt;0.000001,0,IF($C717&gt;='H-32A-WP06 - Debt Service'!AD$25,'H-32A-WP06 - Debt Service'!AC$28/12,0)),"-")</f>
        <v>0</v>
      </c>
    </row>
    <row r="718" spans="2:32">
      <c r="B718" s="351">
        <f t="shared" si="41"/>
        <v>2077</v>
      </c>
      <c r="C718" s="368">
        <f t="shared" si="43"/>
        <v>64682</v>
      </c>
      <c r="D718" s="368"/>
      <c r="E718" s="359">
        <f>IFERROR(IF(-SUM(E$33:E717)+E$16&lt;0.000001,0,IF($C718&gt;='H-32A-WP06 - Debt Service'!C$25,'H-32A-WP06 - Debt Service'!C$28/12,0)),"-")</f>
        <v>0</v>
      </c>
      <c r="F718" s="359">
        <f>IFERROR(IF(-SUM(F$33:F717)+F$16&lt;0.000001,0,IF($C718&gt;='H-32A-WP06 - Debt Service'!D$25,'H-32A-WP06 - Debt Service'!D$28/12,0)),"-")</f>
        <v>0</v>
      </c>
      <c r="G718" s="359">
        <f>IFERROR(IF(-SUM(G$33:G717)+G$16&lt;0.000001,0,IF($C718&gt;='H-32A-WP06 - Debt Service'!E$25,'H-32A-WP06 - Debt Service'!E$28/12,0)),"-")</f>
        <v>0</v>
      </c>
      <c r="H718" s="359">
        <f>IFERROR(IF(-SUM(H$21:H717)+H$16&lt;0.000001,0,IF($C718&gt;='H-32A-WP06 - Debt Service'!F$25,'H-32A-WP06 - Debt Service'!F$28/12,0)),"-")</f>
        <v>0</v>
      </c>
      <c r="I718" s="359">
        <f>IFERROR(IF(-SUM(I$21:I717)+I$16&lt;0.000001,0,IF($C718&gt;='H-32A-WP06 - Debt Service'!G$25,'H-32A-WP06 - Debt Service'!G$28/12,0)),"-")</f>
        <v>0</v>
      </c>
      <c r="J718" s="359">
        <f>IFERROR(IF(-SUM(J$21:J717)+J$16&lt;0.000001,0,IF($C718&gt;='H-32A-WP06 - Debt Service'!H$25,'H-32A-WP06 - Debt Service'!H$28/12,0)),"-")</f>
        <v>0</v>
      </c>
      <c r="K718" s="359">
        <f>IFERROR(IF(-SUM(K$21:K717)+K$16&lt;0.000001,0,IF($C718&gt;='H-32A-WP06 - Debt Service'!I$25,'H-32A-WP06 - Debt Service'!I$28/12,0)),"-")</f>
        <v>0</v>
      </c>
      <c r="L718" s="359">
        <f>IFERROR(IF(-SUM(L$21:L717)+L$16&lt;0.000001,0,IF($C718&gt;='H-32A-WP06 - Debt Service'!J$25,'H-32A-WP06 - Debt Service'!J$28/12,0)),"-")</f>
        <v>0</v>
      </c>
      <c r="M718" s="359">
        <f>IFERROR(IF(-SUM(M$21:M717)+M$16&lt;0.000001,0,IF($C718&gt;='H-32A-WP06 - Debt Service'!K$25,'H-32A-WP06 - Debt Service'!K$28/12,0)),"-")</f>
        <v>0</v>
      </c>
      <c r="N718" s="359">
        <f>IFERROR(IF(-SUM(N$21:N717)+N$16&lt;0.000001,0,IF($C718&gt;='H-32A-WP06 - Debt Service'!L$25,'H-32A-WP06 - Debt Service'!L$28/12,0)),"-")</f>
        <v>0</v>
      </c>
      <c r="O718" s="359">
        <f>IFERROR(IF(-SUM(O$21:O717)+O$16&lt;0.000001,0,IF($C718&gt;='H-32A-WP06 - Debt Service'!M$25,'H-32A-WP06 - Debt Service'!M$28/12,0)),"-")</f>
        <v>0</v>
      </c>
      <c r="P718" s="359">
        <f>IFERROR(IF(-SUM(P$21:P717)+P$16&lt;0.000001,0,IF($C718&gt;='H-32A-WP06 - Debt Service'!N$25,'H-32A-WP06 - Debt Service'!N$28/12,0)),"-")</f>
        <v>0</v>
      </c>
      <c r="Q718" s="449"/>
      <c r="R718" s="351">
        <f t="shared" si="42"/>
        <v>2077</v>
      </c>
      <c r="S718" s="368">
        <f t="shared" si="44"/>
        <v>64682</v>
      </c>
      <c r="T718" s="368"/>
      <c r="U718" s="359">
        <f>IFERROR(IF(-SUM(U$33:U717)+U$16&lt;0.000001,0,IF($C718&gt;='H-32A-WP06 - Debt Service'!R$25,'H-32A-WP06 - Debt Service'!R$28/12,0)),"-")</f>
        <v>0</v>
      </c>
      <c r="V718" s="359">
        <f>IFERROR(IF(-SUM(V$21:V717)+V$16&lt;0.000001,0,IF($C718&gt;='H-32A-WP06 - Debt Service'!S$25,'H-32A-WP06 - Debt Service'!S$28/12,0)),"-")</f>
        <v>0</v>
      </c>
      <c r="W718" s="359">
        <f>IFERROR(IF(-SUM(W$21:W717)+W$16&lt;0.000001,0,IF($C718&gt;='H-32A-WP06 - Debt Service'!T$25,'H-32A-WP06 - Debt Service'!T$28/12,0)),"-")</f>
        <v>0</v>
      </c>
      <c r="X718" s="359">
        <f>IFERROR(IF(-SUM(X$21:X717)+X$16&lt;0.000001,0,IF($C718&gt;='H-32A-WP06 - Debt Service'!U$25,'H-32A-WP06 - Debt Service'!U$28/12,0)),"-")</f>
        <v>0</v>
      </c>
      <c r="Y718" s="359">
        <f>IFERROR(IF(-SUM(Y$21:Y717)+Y$16&lt;0.000001,0,IF($C718&gt;='H-32A-WP06 - Debt Service'!W$25,'H-32A-WP06 - Debt Service'!V$28/12,0)),"-")</f>
        <v>0</v>
      </c>
      <c r="Z718" s="359">
        <f>IFERROR(IF(-SUM(Z$21:Z717)+Z$16&lt;0.000001,0,IF($C718&gt;='H-32A-WP06 - Debt Service'!W$25,'H-32A-WP06 - Debt Service'!W$28/12,0)),"-")</f>
        <v>0</v>
      </c>
      <c r="AA718" s="359">
        <f>IFERROR(IF(-SUM(AA$21:AA717)+AA$16&lt;0.000001,0,IF($C718&gt;='H-32A-WP06 - Debt Service'!Y$25,'H-32A-WP06 - Debt Service'!X$28/12,0)),"-")</f>
        <v>0</v>
      </c>
      <c r="AB718" s="359">
        <f>IFERROR(IF(-SUM(AB$21:AB717)+AB$16&lt;0.000001,0,IF($C718&gt;='H-32A-WP06 - Debt Service'!Y$25,'H-32A-WP06 - Debt Service'!Y$28/12,0)),"-")</f>
        <v>0</v>
      </c>
      <c r="AC718" s="359">
        <f>IFERROR(IF(-SUM(AC$21:AC717)+AC$16&lt;0.000001,0,IF($C718&gt;='H-32A-WP06 - Debt Service'!Z$25,'H-32A-WP06 - Debt Service'!Z$28/12,0)),"-")</f>
        <v>0</v>
      </c>
      <c r="AD718" s="359">
        <f>IFERROR(IF(-SUM(AD$21:AD717)+AD$16&lt;0.000001,0,IF($C718&gt;='H-32A-WP06 - Debt Service'!AB$25,'H-32A-WP06 - Debt Service'!AA$28/12,0)),"-")</f>
        <v>0</v>
      </c>
      <c r="AE718" s="359">
        <f>IFERROR(IF(-SUM(AE$21:AE717)+AE$16&lt;0.000001,0,IF($C718&gt;='H-32A-WP06 - Debt Service'!AC$25,'H-32A-WP06 - Debt Service'!AB$28/12,0)),"-")</f>
        <v>0</v>
      </c>
      <c r="AF718" s="359">
        <f>IFERROR(IF(-SUM(AF$21:AF717)+AF$16&lt;0.000001,0,IF($C718&gt;='H-32A-WP06 - Debt Service'!AD$25,'H-32A-WP06 - Debt Service'!AC$28/12,0)),"-")</f>
        <v>0</v>
      </c>
    </row>
    <row r="719" spans="2:32">
      <c r="B719" s="351">
        <f t="shared" si="41"/>
        <v>2077</v>
      </c>
      <c r="C719" s="368">
        <f t="shared" si="43"/>
        <v>64710</v>
      </c>
      <c r="D719" s="368"/>
      <c r="E719" s="359">
        <f>IFERROR(IF(-SUM(E$33:E718)+E$16&lt;0.000001,0,IF($C719&gt;='H-32A-WP06 - Debt Service'!C$25,'H-32A-WP06 - Debt Service'!C$28/12,0)),"-")</f>
        <v>0</v>
      </c>
      <c r="F719" s="359">
        <f>IFERROR(IF(-SUM(F$33:F718)+F$16&lt;0.000001,0,IF($C719&gt;='H-32A-WP06 - Debt Service'!D$25,'H-32A-WP06 - Debt Service'!D$28/12,0)),"-")</f>
        <v>0</v>
      </c>
      <c r="G719" s="359">
        <f>IFERROR(IF(-SUM(G$33:G718)+G$16&lt;0.000001,0,IF($C719&gt;='H-32A-WP06 - Debt Service'!E$25,'H-32A-WP06 - Debt Service'!E$28/12,0)),"-")</f>
        <v>0</v>
      </c>
      <c r="H719" s="359">
        <f>IFERROR(IF(-SUM(H$21:H718)+H$16&lt;0.000001,0,IF($C719&gt;='H-32A-WP06 - Debt Service'!F$25,'H-32A-WP06 - Debt Service'!F$28/12,0)),"-")</f>
        <v>0</v>
      </c>
      <c r="I719" s="359">
        <f>IFERROR(IF(-SUM(I$21:I718)+I$16&lt;0.000001,0,IF($C719&gt;='H-32A-WP06 - Debt Service'!G$25,'H-32A-WP06 - Debt Service'!G$28/12,0)),"-")</f>
        <v>0</v>
      </c>
      <c r="J719" s="359">
        <f>IFERROR(IF(-SUM(J$21:J718)+J$16&lt;0.000001,0,IF($C719&gt;='H-32A-WP06 - Debt Service'!H$25,'H-32A-WP06 - Debt Service'!H$28/12,0)),"-")</f>
        <v>0</v>
      </c>
      <c r="K719" s="359">
        <f>IFERROR(IF(-SUM(K$21:K718)+K$16&lt;0.000001,0,IF($C719&gt;='H-32A-WP06 - Debt Service'!I$25,'H-32A-WP06 - Debt Service'!I$28/12,0)),"-")</f>
        <v>0</v>
      </c>
      <c r="L719" s="359">
        <f>IFERROR(IF(-SUM(L$21:L718)+L$16&lt;0.000001,0,IF($C719&gt;='H-32A-WP06 - Debt Service'!J$25,'H-32A-WP06 - Debt Service'!J$28/12,0)),"-")</f>
        <v>0</v>
      </c>
      <c r="M719" s="359">
        <f>IFERROR(IF(-SUM(M$21:M718)+M$16&lt;0.000001,0,IF($C719&gt;='H-32A-WP06 - Debt Service'!K$25,'H-32A-WP06 - Debt Service'!K$28/12,0)),"-")</f>
        <v>0</v>
      </c>
      <c r="N719" s="359">
        <f>IFERROR(IF(-SUM(N$21:N718)+N$16&lt;0.000001,0,IF($C719&gt;='H-32A-WP06 - Debt Service'!L$25,'H-32A-WP06 - Debt Service'!L$28/12,0)),"-")</f>
        <v>0</v>
      </c>
      <c r="O719" s="359">
        <f>IFERROR(IF(-SUM(O$21:O718)+O$16&lt;0.000001,0,IF($C719&gt;='H-32A-WP06 - Debt Service'!M$25,'H-32A-WP06 - Debt Service'!M$28/12,0)),"-")</f>
        <v>0</v>
      </c>
      <c r="P719" s="359">
        <f>IFERROR(IF(-SUM(P$21:P718)+P$16&lt;0.000001,0,IF($C719&gt;='H-32A-WP06 - Debt Service'!N$25,'H-32A-WP06 - Debt Service'!N$28/12,0)),"-")</f>
        <v>0</v>
      </c>
      <c r="Q719" s="449"/>
      <c r="R719" s="351">
        <f t="shared" si="42"/>
        <v>2077</v>
      </c>
      <c r="S719" s="368">
        <f t="shared" si="44"/>
        <v>64710</v>
      </c>
      <c r="T719" s="368"/>
      <c r="U719" s="359">
        <f>IFERROR(IF(-SUM(U$33:U718)+U$16&lt;0.000001,0,IF($C719&gt;='H-32A-WP06 - Debt Service'!R$25,'H-32A-WP06 - Debt Service'!R$28/12,0)),"-")</f>
        <v>0</v>
      </c>
      <c r="V719" s="359">
        <f>IFERROR(IF(-SUM(V$21:V718)+V$16&lt;0.000001,0,IF($C719&gt;='H-32A-WP06 - Debt Service'!S$25,'H-32A-WP06 - Debt Service'!S$28/12,0)),"-")</f>
        <v>0</v>
      </c>
      <c r="W719" s="359">
        <f>IFERROR(IF(-SUM(W$21:W718)+W$16&lt;0.000001,0,IF($C719&gt;='H-32A-WP06 - Debt Service'!T$25,'H-32A-WP06 - Debt Service'!T$28/12,0)),"-")</f>
        <v>0</v>
      </c>
      <c r="X719" s="359">
        <f>IFERROR(IF(-SUM(X$21:X718)+X$16&lt;0.000001,0,IF($C719&gt;='H-32A-WP06 - Debt Service'!U$25,'H-32A-WP06 - Debt Service'!U$28/12,0)),"-")</f>
        <v>0</v>
      </c>
      <c r="Y719" s="359">
        <f>IFERROR(IF(-SUM(Y$21:Y718)+Y$16&lt;0.000001,0,IF($C719&gt;='H-32A-WP06 - Debt Service'!W$25,'H-32A-WP06 - Debt Service'!V$28/12,0)),"-")</f>
        <v>0</v>
      </c>
      <c r="Z719" s="359">
        <f>IFERROR(IF(-SUM(Z$21:Z718)+Z$16&lt;0.000001,0,IF($C719&gt;='H-32A-WP06 - Debt Service'!W$25,'H-32A-WP06 - Debt Service'!W$28/12,0)),"-")</f>
        <v>0</v>
      </c>
      <c r="AA719" s="359">
        <f>IFERROR(IF(-SUM(AA$21:AA718)+AA$16&lt;0.000001,0,IF($C719&gt;='H-32A-WP06 - Debt Service'!Y$25,'H-32A-WP06 - Debt Service'!X$28/12,0)),"-")</f>
        <v>0</v>
      </c>
      <c r="AB719" s="359">
        <f>IFERROR(IF(-SUM(AB$21:AB718)+AB$16&lt;0.000001,0,IF($C719&gt;='H-32A-WP06 - Debt Service'!Y$25,'H-32A-WP06 - Debt Service'!Y$28/12,0)),"-")</f>
        <v>0</v>
      </c>
      <c r="AC719" s="359">
        <f>IFERROR(IF(-SUM(AC$21:AC718)+AC$16&lt;0.000001,0,IF($C719&gt;='H-32A-WP06 - Debt Service'!Z$25,'H-32A-WP06 - Debt Service'!Z$28/12,0)),"-")</f>
        <v>0</v>
      </c>
      <c r="AD719" s="359">
        <f>IFERROR(IF(-SUM(AD$21:AD718)+AD$16&lt;0.000001,0,IF($C719&gt;='H-32A-WP06 - Debt Service'!AB$25,'H-32A-WP06 - Debt Service'!AA$28/12,0)),"-")</f>
        <v>0</v>
      </c>
      <c r="AE719" s="359">
        <f>IFERROR(IF(-SUM(AE$21:AE718)+AE$16&lt;0.000001,0,IF($C719&gt;='H-32A-WP06 - Debt Service'!AC$25,'H-32A-WP06 - Debt Service'!AB$28/12,0)),"-")</f>
        <v>0</v>
      </c>
      <c r="AF719" s="359">
        <f>IFERROR(IF(-SUM(AF$21:AF718)+AF$16&lt;0.000001,0,IF($C719&gt;='H-32A-WP06 - Debt Service'!AD$25,'H-32A-WP06 - Debt Service'!AC$28/12,0)),"-")</f>
        <v>0</v>
      </c>
    </row>
    <row r="720" spans="2:32">
      <c r="B720" s="351">
        <f t="shared" si="41"/>
        <v>2077</v>
      </c>
      <c r="C720" s="368">
        <f t="shared" si="43"/>
        <v>64741</v>
      </c>
      <c r="D720" s="368"/>
      <c r="E720" s="359">
        <f>IFERROR(IF(-SUM(E$33:E719)+E$16&lt;0.000001,0,IF($C720&gt;='H-32A-WP06 - Debt Service'!C$25,'H-32A-WP06 - Debt Service'!C$28/12,0)),"-")</f>
        <v>0</v>
      </c>
      <c r="F720" s="359">
        <f>IFERROR(IF(-SUM(F$33:F719)+F$16&lt;0.000001,0,IF($C720&gt;='H-32A-WP06 - Debt Service'!D$25,'H-32A-WP06 - Debt Service'!D$28/12,0)),"-")</f>
        <v>0</v>
      </c>
      <c r="G720" s="359">
        <f>IFERROR(IF(-SUM(G$33:G719)+G$16&lt;0.000001,0,IF($C720&gt;='H-32A-WP06 - Debt Service'!E$25,'H-32A-WP06 - Debt Service'!E$28/12,0)),"-")</f>
        <v>0</v>
      </c>
      <c r="H720" s="359">
        <f>IFERROR(IF(-SUM(H$21:H719)+H$16&lt;0.000001,0,IF($C720&gt;='H-32A-WP06 - Debt Service'!F$25,'H-32A-WP06 - Debt Service'!F$28/12,0)),"-")</f>
        <v>0</v>
      </c>
      <c r="I720" s="359">
        <f>IFERROR(IF(-SUM(I$21:I719)+I$16&lt;0.000001,0,IF($C720&gt;='H-32A-WP06 - Debt Service'!G$25,'H-32A-WP06 - Debt Service'!G$28/12,0)),"-")</f>
        <v>0</v>
      </c>
      <c r="J720" s="359">
        <f>IFERROR(IF(-SUM(J$21:J719)+J$16&lt;0.000001,0,IF($C720&gt;='H-32A-WP06 - Debt Service'!H$25,'H-32A-WP06 - Debt Service'!H$28/12,0)),"-")</f>
        <v>0</v>
      </c>
      <c r="K720" s="359">
        <f>IFERROR(IF(-SUM(K$21:K719)+K$16&lt;0.000001,0,IF($C720&gt;='H-32A-WP06 - Debt Service'!I$25,'H-32A-WP06 - Debt Service'!I$28/12,0)),"-")</f>
        <v>0</v>
      </c>
      <c r="L720" s="359">
        <f>IFERROR(IF(-SUM(L$21:L719)+L$16&lt;0.000001,0,IF($C720&gt;='H-32A-WP06 - Debt Service'!J$25,'H-32A-WP06 - Debt Service'!J$28/12,0)),"-")</f>
        <v>0</v>
      </c>
      <c r="M720" s="359">
        <f>IFERROR(IF(-SUM(M$21:M719)+M$16&lt;0.000001,0,IF($C720&gt;='H-32A-WP06 - Debt Service'!K$25,'H-32A-WP06 - Debt Service'!K$28/12,0)),"-")</f>
        <v>0</v>
      </c>
      <c r="N720" s="359">
        <f>IFERROR(IF(-SUM(N$21:N719)+N$16&lt;0.000001,0,IF($C720&gt;='H-32A-WP06 - Debt Service'!L$25,'H-32A-WP06 - Debt Service'!L$28/12,0)),"-")</f>
        <v>0</v>
      </c>
      <c r="O720" s="359">
        <f>IFERROR(IF(-SUM(O$21:O719)+O$16&lt;0.000001,0,IF($C720&gt;='H-32A-WP06 - Debt Service'!M$25,'H-32A-WP06 - Debt Service'!M$28/12,0)),"-")</f>
        <v>0</v>
      </c>
      <c r="P720" s="359">
        <f>IFERROR(IF(-SUM(P$21:P719)+P$16&lt;0.000001,0,IF($C720&gt;='H-32A-WP06 - Debt Service'!N$25,'H-32A-WP06 - Debt Service'!N$28/12,0)),"-")</f>
        <v>0</v>
      </c>
      <c r="Q720" s="449"/>
      <c r="R720" s="351">
        <f t="shared" si="42"/>
        <v>2077</v>
      </c>
      <c r="S720" s="368">
        <f t="shared" si="44"/>
        <v>64741</v>
      </c>
      <c r="T720" s="368"/>
      <c r="U720" s="359">
        <f>IFERROR(IF(-SUM(U$33:U719)+U$16&lt;0.000001,0,IF($C720&gt;='H-32A-WP06 - Debt Service'!R$25,'H-32A-WP06 - Debt Service'!R$28/12,0)),"-")</f>
        <v>0</v>
      </c>
      <c r="V720" s="359">
        <f>IFERROR(IF(-SUM(V$21:V719)+V$16&lt;0.000001,0,IF($C720&gt;='H-32A-WP06 - Debt Service'!S$25,'H-32A-WP06 - Debt Service'!S$28/12,0)),"-")</f>
        <v>0</v>
      </c>
      <c r="W720" s="359">
        <f>IFERROR(IF(-SUM(W$21:W719)+W$16&lt;0.000001,0,IF($C720&gt;='H-32A-WP06 - Debt Service'!T$25,'H-32A-WP06 - Debt Service'!T$28/12,0)),"-")</f>
        <v>0</v>
      </c>
      <c r="X720" s="359">
        <f>IFERROR(IF(-SUM(X$21:X719)+X$16&lt;0.000001,0,IF($C720&gt;='H-32A-WP06 - Debt Service'!U$25,'H-32A-WP06 - Debt Service'!U$28/12,0)),"-")</f>
        <v>0</v>
      </c>
      <c r="Y720" s="359">
        <f>IFERROR(IF(-SUM(Y$21:Y719)+Y$16&lt;0.000001,0,IF($C720&gt;='H-32A-WP06 - Debt Service'!W$25,'H-32A-WP06 - Debt Service'!V$28/12,0)),"-")</f>
        <v>0</v>
      </c>
      <c r="Z720" s="359">
        <f>IFERROR(IF(-SUM(Z$21:Z719)+Z$16&lt;0.000001,0,IF($C720&gt;='H-32A-WP06 - Debt Service'!W$25,'H-32A-WP06 - Debt Service'!W$28/12,0)),"-")</f>
        <v>0</v>
      </c>
      <c r="AA720" s="359">
        <f>IFERROR(IF(-SUM(AA$21:AA719)+AA$16&lt;0.000001,0,IF($C720&gt;='H-32A-WP06 - Debt Service'!Y$25,'H-32A-WP06 - Debt Service'!X$28/12,0)),"-")</f>
        <v>0</v>
      </c>
      <c r="AB720" s="359">
        <f>IFERROR(IF(-SUM(AB$21:AB719)+AB$16&lt;0.000001,0,IF($C720&gt;='H-32A-WP06 - Debt Service'!Y$25,'H-32A-WP06 - Debt Service'!Y$28/12,0)),"-")</f>
        <v>0</v>
      </c>
      <c r="AC720" s="359">
        <f>IFERROR(IF(-SUM(AC$21:AC719)+AC$16&lt;0.000001,0,IF($C720&gt;='H-32A-WP06 - Debt Service'!Z$25,'H-32A-WP06 - Debt Service'!Z$28/12,0)),"-")</f>
        <v>0</v>
      </c>
      <c r="AD720" s="359">
        <f>IFERROR(IF(-SUM(AD$21:AD719)+AD$16&lt;0.000001,0,IF($C720&gt;='H-32A-WP06 - Debt Service'!AB$25,'H-32A-WP06 - Debt Service'!AA$28/12,0)),"-")</f>
        <v>0</v>
      </c>
      <c r="AE720" s="359">
        <f>IFERROR(IF(-SUM(AE$21:AE719)+AE$16&lt;0.000001,0,IF($C720&gt;='H-32A-WP06 - Debt Service'!AC$25,'H-32A-WP06 - Debt Service'!AB$28/12,0)),"-")</f>
        <v>0</v>
      </c>
      <c r="AF720" s="359">
        <f>IFERROR(IF(-SUM(AF$21:AF719)+AF$16&lt;0.000001,0,IF($C720&gt;='H-32A-WP06 - Debt Service'!AD$25,'H-32A-WP06 - Debt Service'!AC$28/12,0)),"-")</f>
        <v>0</v>
      </c>
    </row>
    <row r="721" spans="2:32">
      <c r="B721" s="351">
        <f t="shared" si="41"/>
        <v>2077</v>
      </c>
      <c r="C721" s="368">
        <f t="shared" si="43"/>
        <v>64771</v>
      </c>
      <c r="D721" s="368"/>
      <c r="E721" s="359">
        <f>IFERROR(IF(-SUM(E$33:E720)+E$16&lt;0.000001,0,IF($C721&gt;='H-32A-WP06 - Debt Service'!C$25,'H-32A-WP06 - Debt Service'!C$28/12,0)),"-")</f>
        <v>0</v>
      </c>
      <c r="F721" s="359">
        <f>IFERROR(IF(-SUM(F$33:F720)+F$16&lt;0.000001,0,IF($C721&gt;='H-32A-WP06 - Debt Service'!D$25,'H-32A-WP06 - Debt Service'!D$28/12,0)),"-")</f>
        <v>0</v>
      </c>
      <c r="G721" s="359">
        <f>IFERROR(IF(-SUM(G$33:G720)+G$16&lt;0.000001,0,IF($C721&gt;='H-32A-WP06 - Debt Service'!E$25,'H-32A-WP06 - Debt Service'!E$28/12,0)),"-")</f>
        <v>0</v>
      </c>
      <c r="H721" s="359">
        <f>IFERROR(IF(-SUM(H$21:H720)+H$16&lt;0.000001,0,IF($C721&gt;='H-32A-WP06 - Debt Service'!F$25,'H-32A-WP06 - Debt Service'!F$28/12,0)),"-")</f>
        <v>0</v>
      </c>
      <c r="I721" s="359">
        <f>IFERROR(IF(-SUM(I$21:I720)+I$16&lt;0.000001,0,IF($C721&gt;='H-32A-WP06 - Debt Service'!G$25,'H-32A-WP06 - Debt Service'!G$28/12,0)),"-")</f>
        <v>0</v>
      </c>
      <c r="J721" s="359">
        <f>IFERROR(IF(-SUM(J$21:J720)+J$16&lt;0.000001,0,IF($C721&gt;='H-32A-WP06 - Debt Service'!H$25,'H-32A-WP06 - Debt Service'!H$28/12,0)),"-")</f>
        <v>0</v>
      </c>
      <c r="K721" s="359">
        <f>IFERROR(IF(-SUM(K$21:K720)+K$16&lt;0.000001,0,IF($C721&gt;='H-32A-WP06 - Debt Service'!I$25,'H-32A-WP06 - Debt Service'!I$28/12,0)),"-")</f>
        <v>0</v>
      </c>
      <c r="L721" s="359">
        <f>IFERROR(IF(-SUM(L$21:L720)+L$16&lt;0.000001,0,IF($C721&gt;='H-32A-WP06 - Debt Service'!J$25,'H-32A-WP06 - Debt Service'!J$28/12,0)),"-")</f>
        <v>0</v>
      </c>
      <c r="M721" s="359">
        <f>IFERROR(IF(-SUM(M$21:M720)+M$16&lt;0.000001,0,IF($C721&gt;='H-32A-WP06 - Debt Service'!K$25,'H-32A-WP06 - Debt Service'!K$28/12,0)),"-")</f>
        <v>0</v>
      </c>
      <c r="N721" s="359">
        <f>IFERROR(IF(-SUM(N$21:N720)+N$16&lt;0.000001,0,IF($C721&gt;='H-32A-WP06 - Debt Service'!L$25,'H-32A-WP06 - Debt Service'!L$28/12,0)),"-")</f>
        <v>0</v>
      </c>
      <c r="O721" s="359">
        <f>IFERROR(IF(-SUM(O$21:O720)+O$16&lt;0.000001,0,IF($C721&gt;='H-32A-WP06 - Debt Service'!M$25,'H-32A-WP06 - Debt Service'!M$28/12,0)),"-")</f>
        <v>0</v>
      </c>
      <c r="P721" s="359">
        <f>IFERROR(IF(-SUM(P$21:P720)+P$16&lt;0.000001,0,IF($C721&gt;='H-32A-WP06 - Debt Service'!N$25,'H-32A-WP06 - Debt Service'!N$28/12,0)),"-")</f>
        <v>0</v>
      </c>
      <c r="Q721" s="449"/>
      <c r="R721" s="351">
        <f t="shared" si="42"/>
        <v>2077</v>
      </c>
      <c r="S721" s="368">
        <f t="shared" si="44"/>
        <v>64771</v>
      </c>
      <c r="T721" s="368"/>
      <c r="U721" s="359">
        <f>IFERROR(IF(-SUM(U$33:U720)+U$16&lt;0.000001,0,IF($C721&gt;='H-32A-WP06 - Debt Service'!R$25,'H-32A-WP06 - Debt Service'!R$28/12,0)),"-")</f>
        <v>0</v>
      </c>
      <c r="V721" s="359">
        <f>IFERROR(IF(-SUM(V$21:V720)+V$16&lt;0.000001,0,IF($C721&gt;='H-32A-WP06 - Debt Service'!S$25,'H-32A-WP06 - Debt Service'!S$28/12,0)),"-")</f>
        <v>0</v>
      </c>
      <c r="W721" s="359">
        <f>IFERROR(IF(-SUM(W$21:W720)+W$16&lt;0.000001,0,IF($C721&gt;='H-32A-WP06 - Debt Service'!T$25,'H-32A-WP06 - Debt Service'!T$28/12,0)),"-")</f>
        <v>0</v>
      </c>
      <c r="X721" s="359">
        <f>IFERROR(IF(-SUM(X$21:X720)+X$16&lt;0.000001,0,IF($C721&gt;='H-32A-WP06 - Debt Service'!U$25,'H-32A-WP06 - Debt Service'!U$28/12,0)),"-")</f>
        <v>0</v>
      </c>
      <c r="Y721" s="359">
        <f>IFERROR(IF(-SUM(Y$21:Y720)+Y$16&lt;0.000001,0,IF($C721&gt;='H-32A-WP06 - Debt Service'!W$25,'H-32A-WP06 - Debt Service'!V$28/12,0)),"-")</f>
        <v>0</v>
      </c>
      <c r="Z721" s="359">
        <f>IFERROR(IF(-SUM(Z$21:Z720)+Z$16&lt;0.000001,0,IF($C721&gt;='H-32A-WP06 - Debt Service'!W$25,'H-32A-WP06 - Debt Service'!W$28/12,0)),"-")</f>
        <v>0</v>
      </c>
      <c r="AA721" s="359">
        <f>IFERROR(IF(-SUM(AA$21:AA720)+AA$16&lt;0.000001,0,IF($C721&gt;='H-32A-WP06 - Debt Service'!Y$25,'H-32A-WP06 - Debt Service'!X$28/12,0)),"-")</f>
        <v>0</v>
      </c>
      <c r="AB721" s="359">
        <f>IFERROR(IF(-SUM(AB$21:AB720)+AB$16&lt;0.000001,0,IF($C721&gt;='H-32A-WP06 - Debt Service'!Y$25,'H-32A-WP06 - Debt Service'!Y$28/12,0)),"-")</f>
        <v>0</v>
      </c>
      <c r="AC721" s="359">
        <f>IFERROR(IF(-SUM(AC$21:AC720)+AC$16&lt;0.000001,0,IF($C721&gt;='H-32A-WP06 - Debt Service'!Z$25,'H-32A-WP06 - Debt Service'!Z$28/12,0)),"-")</f>
        <v>0</v>
      </c>
      <c r="AD721" s="359">
        <f>IFERROR(IF(-SUM(AD$21:AD720)+AD$16&lt;0.000001,0,IF($C721&gt;='H-32A-WP06 - Debt Service'!AB$25,'H-32A-WP06 - Debt Service'!AA$28/12,0)),"-")</f>
        <v>0</v>
      </c>
      <c r="AE721" s="359">
        <f>IFERROR(IF(-SUM(AE$21:AE720)+AE$16&lt;0.000001,0,IF($C721&gt;='H-32A-WP06 - Debt Service'!AC$25,'H-32A-WP06 - Debt Service'!AB$28/12,0)),"-")</f>
        <v>0</v>
      </c>
      <c r="AF721" s="359">
        <f>IFERROR(IF(-SUM(AF$21:AF720)+AF$16&lt;0.000001,0,IF($C721&gt;='H-32A-WP06 - Debt Service'!AD$25,'H-32A-WP06 - Debt Service'!AC$28/12,0)),"-")</f>
        <v>0</v>
      </c>
    </row>
    <row r="722" spans="2:32">
      <c r="B722" s="351">
        <f t="shared" si="41"/>
        <v>2077</v>
      </c>
      <c r="C722" s="368">
        <f t="shared" si="43"/>
        <v>64802</v>
      </c>
      <c r="D722" s="368"/>
      <c r="E722" s="359">
        <f>IFERROR(IF(-SUM(E$33:E721)+E$16&lt;0.000001,0,IF($C722&gt;='H-32A-WP06 - Debt Service'!C$25,'H-32A-WP06 - Debt Service'!C$28/12,0)),"-")</f>
        <v>0</v>
      </c>
      <c r="F722" s="359">
        <f>IFERROR(IF(-SUM(F$33:F721)+F$16&lt;0.000001,0,IF($C722&gt;='H-32A-WP06 - Debt Service'!D$25,'H-32A-WP06 - Debt Service'!D$28/12,0)),"-")</f>
        <v>0</v>
      </c>
      <c r="G722" s="359">
        <f>IFERROR(IF(-SUM(G$33:G721)+G$16&lt;0.000001,0,IF($C722&gt;='H-32A-WP06 - Debt Service'!E$25,'H-32A-WP06 - Debt Service'!E$28/12,0)),"-")</f>
        <v>0</v>
      </c>
      <c r="H722" s="359">
        <f>IFERROR(IF(-SUM(H$21:H721)+H$16&lt;0.000001,0,IF($C722&gt;='H-32A-WP06 - Debt Service'!F$25,'H-32A-WP06 - Debt Service'!F$28/12,0)),"-")</f>
        <v>0</v>
      </c>
      <c r="I722" s="359">
        <f>IFERROR(IF(-SUM(I$21:I721)+I$16&lt;0.000001,0,IF($C722&gt;='H-32A-WP06 - Debt Service'!G$25,'H-32A-WP06 - Debt Service'!G$28/12,0)),"-")</f>
        <v>0</v>
      </c>
      <c r="J722" s="359">
        <f>IFERROR(IF(-SUM(J$21:J721)+J$16&lt;0.000001,0,IF($C722&gt;='H-32A-WP06 - Debt Service'!H$25,'H-32A-WP06 - Debt Service'!H$28/12,0)),"-")</f>
        <v>0</v>
      </c>
      <c r="K722" s="359">
        <f>IFERROR(IF(-SUM(K$21:K721)+K$16&lt;0.000001,0,IF($C722&gt;='H-32A-WP06 - Debt Service'!I$25,'H-32A-WP06 - Debt Service'!I$28/12,0)),"-")</f>
        <v>0</v>
      </c>
      <c r="L722" s="359">
        <f>IFERROR(IF(-SUM(L$21:L721)+L$16&lt;0.000001,0,IF($C722&gt;='H-32A-WP06 - Debt Service'!J$25,'H-32A-WP06 - Debt Service'!J$28/12,0)),"-")</f>
        <v>0</v>
      </c>
      <c r="M722" s="359">
        <f>IFERROR(IF(-SUM(M$21:M721)+M$16&lt;0.000001,0,IF($C722&gt;='H-32A-WP06 - Debt Service'!K$25,'H-32A-WP06 - Debt Service'!K$28/12,0)),"-")</f>
        <v>0</v>
      </c>
      <c r="N722" s="359">
        <f>IFERROR(IF(-SUM(N$21:N721)+N$16&lt;0.000001,0,IF($C722&gt;='H-32A-WP06 - Debt Service'!L$25,'H-32A-WP06 - Debt Service'!L$28/12,0)),"-")</f>
        <v>0</v>
      </c>
      <c r="O722" s="359">
        <f>IFERROR(IF(-SUM(O$21:O721)+O$16&lt;0.000001,0,IF($C722&gt;='H-32A-WP06 - Debt Service'!M$25,'H-32A-WP06 - Debt Service'!M$28/12,0)),"-")</f>
        <v>0</v>
      </c>
      <c r="P722" s="359">
        <f>IFERROR(IF(-SUM(P$21:P721)+P$16&lt;0.000001,0,IF($C722&gt;='H-32A-WP06 - Debt Service'!N$25,'H-32A-WP06 - Debt Service'!N$28/12,0)),"-")</f>
        <v>0</v>
      </c>
      <c r="Q722" s="449"/>
      <c r="R722" s="351">
        <f t="shared" si="42"/>
        <v>2077</v>
      </c>
      <c r="S722" s="368">
        <f t="shared" si="44"/>
        <v>64802</v>
      </c>
      <c r="T722" s="368"/>
      <c r="U722" s="359">
        <f>IFERROR(IF(-SUM(U$33:U721)+U$16&lt;0.000001,0,IF($C722&gt;='H-32A-WP06 - Debt Service'!R$25,'H-32A-WP06 - Debt Service'!R$28/12,0)),"-")</f>
        <v>0</v>
      </c>
      <c r="V722" s="359">
        <f>IFERROR(IF(-SUM(V$21:V721)+V$16&lt;0.000001,0,IF($C722&gt;='H-32A-WP06 - Debt Service'!S$25,'H-32A-WP06 - Debt Service'!S$28/12,0)),"-")</f>
        <v>0</v>
      </c>
      <c r="W722" s="359">
        <f>IFERROR(IF(-SUM(W$21:W721)+W$16&lt;0.000001,0,IF($C722&gt;='H-32A-WP06 - Debt Service'!T$25,'H-32A-WP06 - Debt Service'!T$28/12,0)),"-")</f>
        <v>0</v>
      </c>
      <c r="X722" s="359">
        <f>IFERROR(IF(-SUM(X$21:X721)+X$16&lt;0.000001,0,IF($C722&gt;='H-32A-WP06 - Debt Service'!U$25,'H-32A-WP06 - Debt Service'!U$28/12,0)),"-")</f>
        <v>0</v>
      </c>
      <c r="Y722" s="359">
        <f>IFERROR(IF(-SUM(Y$21:Y721)+Y$16&lt;0.000001,0,IF($C722&gt;='H-32A-WP06 - Debt Service'!W$25,'H-32A-WP06 - Debt Service'!V$28/12,0)),"-")</f>
        <v>0</v>
      </c>
      <c r="Z722" s="359">
        <f>IFERROR(IF(-SUM(Z$21:Z721)+Z$16&lt;0.000001,0,IF($C722&gt;='H-32A-WP06 - Debt Service'!W$25,'H-32A-WP06 - Debt Service'!W$28/12,0)),"-")</f>
        <v>0</v>
      </c>
      <c r="AA722" s="359">
        <f>IFERROR(IF(-SUM(AA$21:AA721)+AA$16&lt;0.000001,0,IF($C722&gt;='H-32A-WP06 - Debt Service'!Y$25,'H-32A-WP06 - Debt Service'!X$28/12,0)),"-")</f>
        <v>0</v>
      </c>
      <c r="AB722" s="359">
        <f>IFERROR(IF(-SUM(AB$21:AB721)+AB$16&lt;0.000001,0,IF($C722&gt;='H-32A-WP06 - Debt Service'!Y$25,'H-32A-WP06 - Debt Service'!Y$28/12,0)),"-")</f>
        <v>0</v>
      </c>
      <c r="AC722" s="359">
        <f>IFERROR(IF(-SUM(AC$21:AC721)+AC$16&lt;0.000001,0,IF($C722&gt;='H-32A-WP06 - Debt Service'!Z$25,'H-32A-WP06 - Debt Service'!Z$28/12,0)),"-")</f>
        <v>0</v>
      </c>
      <c r="AD722" s="359">
        <f>IFERROR(IF(-SUM(AD$21:AD721)+AD$16&lt;0.000001,0,IF($C722&gt;='H-32A-WP06 - Debt Service'!AB$25,'H-32A-WP06 - Debt Service'!AA$28/12,0)),"-")</f>
        <v>0</v>
      </c>
      <c r="AE722" s="359">
        <f>IFERROR(IF(-SUM(AE$21:AE721)+AE$16&lt;0.000001,0,IF($C722&gt;='H-32A-WP06 - Debt Service'!AC$25,'H-32A-WP06 - Debt Service'!AB$28/12,0)),"-")</f>
        <v>0</v>
      </c>
      <c r="AF722" s="359">
        <f>IFERROR(IF(-SUM(AF$21:AF721)+AF$16&lt;0.000001,0,IF($C722&gt;='H-32A-WP06 - Debt Service'!AD$25,'H-32A-WP06 - Debt Service'!AC$28/12,0)),"-")</f>
        <v>0</v>
      </c>
    </row>
    <row r="723" spans="2:32">
      <c r="B723" s="351">
        <f t="shared" si="41"/>
        <v>2077</v>
      </c>
      <c r="C723" s="368">
        <f t="shared" si="43"/>
        <v>64832</v>
      </c>
      <c r="D723" s="368"/>
      <c r="E723" s="359">
        <f>IFERROR(IF(-SUM(E$33:E722)+E$16&lt;0.000001,0,IF($C723&gt;='H-32A-WP06 - Debt Service'!C$25,'H-32A-WP06 - Debt Service'!C$28/12,0)),"-")</f>
        <v>0</v>
      </c>
      <c r="F723" s="359">
        <f>IFERROR(IF(-SUM(F$33:F722)+F$16&lt;0.000001,0,IF($C723&gt;='H-32A-WP06 - Debt Service'!D$25,'H-32A-WP06 - Debt Service'!D$28/12,0)),"-")</f>
        <v>0</v>
      </c>
      <c r="G723" s="359">
        <f>IFERROR(IF(-SUM(G$33:G722)+G$16&lt;0.000001,0,IF($C723&gt;='H-32A-WP06 - Debt Service'!E$25,'H-32A-WP06 - Debt Service'!E$28/12,0)),"-")</f>
        <v>0</v>
      </c>
      <c r="H723" s="359">
        <f>IFERROR(IF(-SUM(H$21:H722)+H$16&lt;0.000001,0,IF($C723&gt;='H-32A-WP06 - Debt Service'!F$25,'H-32A-WP06 - Debt Service'!F$28/12,0)),"-")</f>
        <v>0</v>
      </c>
      <c r="I723" s="359">
        <f>IFERROR(IF(-SUM(I$21:I722)+I$16&lt;0.000001,0,IF($C723&gt;='H-32A-WP06 - Debt Service'!G$25,'H-32A-WP06 - Debt Service'!G$28/12,0)),"-")</f>
        <v>0</v>
      </c>
      <c r="J723" s="359">
        <f>IFERROR(IF(-SUM(J$21:J722)+J$16&lt;0.000001,0,IF($C723&gt;='H-32A-WP06 - Debt Service'!H$25,'H-32A-WP06 - Debt Service'!H$28/12,0)),"-")</f>
        <v>0</v>
      </c>
      <c r="K723" s="359">
        <f>IFERROR(IF(-SUM(K$21:K722)+K$16&lt;0.000001,0,IF($C723&gt;='H-32A-WP06 - Debt Service'!I$25,'H-32A-WP06 - Debt Service'!I$28/12,0)),"-")</f>
        <v>0</v>
      </c>
      <c r="L723" s="359">
        <f>IFERROR(IF(-SUM(L$21:L722)+L$16&lt;0.000001,0,IF($C723&gt;='H-32A-WP06 - Debt Service'!J$25,'H-32A-WP06 - Debt Service'!J$28/12,0)),"-")</f>
        <v>0</v>
      </c>
      <c r="M723" s="359">
        <f>IFERROR(IF(-SUM(M$21:M722)+M$16&lt;0.000001,0,IF($C723&gt;='H-32A-WP06 - Debt Service'!K$25,'H-32A-WP06 - Debt Service'!K$28/12,0)),"-")</f>
        <v>0</v>
      </c>
      <c r="N723" s="359">
        <f>IFERROR(IF(-SUM(N$21:N722)+N$16&lt;0.000001,0,IF($C723&gt;='H-32A-WP06 - Debt Service'!L$25,'H-32A-WP06 - Debt Service'!L$28/12,0)),"-")</f>
        <v>0</v>
      </c>
      <c r="O723" s="359">
        <f>IFERROR(IF(-SUM(O$21:O722)+O$16&lt;0.000001,0,IF($C723&gt;='H-32A-WP06 - Debt Service'!M$25,'H-32A-WP06 - Debt Service'!M$28/12,0)),"-")</f>
        <v>0</v>
      </c>
      <c r="P723" s="359">
        <f>IFERROR(IF(-SUM(P$21:P722)+P$16&lt;0.000001,0,IF($C723&gt;='H-32A-WP06 - Debt Service'!N$25,'H-32A-WP06 - Debt Service'!N$28/12,0)),"-")</f>
        <v>0</v>
      </c>
      <c r="Q723" s="449"/>
      <c r="R723" s="351">
        <f t="shared" si="42"/>
        <v>2077</v>
      </c>
      <c r="S723" s="368">
        <f t="shared" si="44"/>
        <v>64832</v>
      </c>
      <c r="T723" s="368"/>
      <c r="U723" s="359">
        <f>IFERROR(IF(-SUM(U$33:U722)+U$16&lt;0.000001,0,IF($C723&gt;='H-32A-WP06 - Debt Service'!R$25,'H-32A-WP06 - Debt Service'!R$28/12,0)),"-")</f>
        <v>0</v>
      </c>
      <c r="V723" s="359">
        <f>IFERROR(IF(-SUM(V$21:V722)+V$16&lt;0.000001,0,IF($C723&gt;='H-32A-WP06 - Debt Service'!S$25,'H-32A-WP06 - Debt Service'!S$28/12,0)),"-")</f>
        <v>0</v>
      </c>
      <c r="W723" s="359">
        <f>IFERROR(IF(-SUM(W$21:W722)+W$16&lt;0.000001,0,IF($C723&gt;='H-32A-WP06 - Debt Service'!T$25,'H-32A-WP06 - Debt Service'!T$28/12,0)),"-")</f>
        <v>0</v>
      </c>
      <c r="X723" s="359">
        <f>IFERROR(IF(-SUM(X$21:X722)+X$16&lt;0.000001,0,IF($C723&gt;='H-32A-WP06 - Debt Service'!U$25,'H-32A-WP06 - Debt Service'!U$28/12,0)),"-")</f>
        <v>0</v>
      </c>
      <c r="Y723" s="359">
        <f>IFERROR(IF(-SUM(Y$21:Y722)+Y$16&lt;0.000001,0,IF($C723&gt;='H-32A-WP06 - Debt Service'!W$25,'H-32A-WP06 - Debt Service'!V$28/12,0)),"-")</f>
        <v>0</v>
      </c>
      <c r="Z723" s="359">
        <f>IFERROR(IF(-SUM(Z$21:Z722)+Z$16&lt;0.000001,0,IF($C723&gt;='H-32A-WP06 - Debt Service'!W$25,'H-32A-WP06 - Debt Service'!W$28/12,0)),"-")</f>
        <v>0</v>
      </c>
      <c r="AA723" s="359">
        <f>IFERROR(IF(-SUM(AA$21:AA722)+AA$16&lt;0.000001,0,IF($C723&gt;='H-32A-WP06 - Debt Service'!Y$25,'H-32A-WP06 - Debt Service'!X$28/12,0)),"-")</f>
        <v>0</v>
      </c>
      <c r="AB723" s="359">
        <f>IFERROR(IF(-SUM(AB$21:AB722)+AB$16&lt;0.000001,0,IF($C723&gt;='H-32A-WP06 - Debt Service'!Y$25,'H-32A-WP06 - Debt Service'!Y$28/12,0)),"-")</f>
        <v>0</v>
      </c>
      <c r="AC723" s="359">
        <f>IFERROR(IF(-SUM(AC$21:AC722)+AC$16&lt;0.000001,0,IF($C723&gt;='H-32A-WP06 - Debt Service'!Z$25,'H-32A-WP06 - Debt Service'!Z$28/12,0)),"-")</f>
        <v>0</v>
      </c>
      <c r="AD723" s="359">
        <f>IFERROR(IF(-SUM(AD$21:AD722)+AD$16&lt;0.000001,0,IF($C723&gt;='H-32A-WP06 - Debt Service'!AB$25,'H-32A-WP06 - Debt Service'!AA$28/12,0)),"-")</f>
        <v>0</v>
      </c>
      <c r="AE723" s="359">
        <f>IFERROR(IF(-SUM(AE$21:AE722)+AE$16&lt;0.000001,0,IF($C723&gt;='H-32A-WP06 - Debt Service'!AC$25,'H-32A-WP06 - Debt Service'!AB$28/12,0)),"-")</f>
        <v>0</v>
      </c>
      <c r="AF723" s="359">
        <f>IFERROR(IF(-SUM(AF$21:AF722)+AF$16&lt;0.000001,0,IF($C723&gt;='H-32A-WP06 - Debt Service'!AD$25,'H-32A-WP06 - Debt Service'!AC$28/12,0)),"-")</f>
        <v>0</v>
      </c>
    </row>
    <row r="724" spans="2:32">
      <c r="B724" s="351">
        <f t="shared" si="41"/>
        <v>2077</v>
      </c>
      <c r="C724" s="368">
        <f t="shared" si="43"/>
        <v>64863</v>
      </c>
      <c r="D724" s="368"/>
      <c r="E724" s="359">
        <f>IFERROR(IF(-SUM(E$33:E723)+E$16&lt;0.000001,0,IF($C724&gt;='H-32A-WP06 - Debt Service'!C$25,'H-32A-WP06 - Debt Service'!C$28/12,0)),"-")</f>
        <v>0</v>
      </c>
      <c r="F724" s="359">
        <f>IFERROR(IF(-SUM(F$33:F723)+F$16&lt;0.000001,0,IF($C724&gt;='H-32A-WP06 - Debt Service'!D$25,'H-32A-WP06 - Debt Service'!D$28/12,0)),"-")</f>
        <v>0</v>
      </c>
      <c r="G724" s="359">
        <f>IFERROR(IF(-SUM(G$33:G723)+G$16&lt;0.000001,0,IF($C724&gt;='H-32A-WP06 - Debt Service'!E$25,'H-32A-WP06 - Debt Service'!E$28/12,0)),"-")</f>
        <v>0</v>
      </c>
      <c r="H724" s="359">
        <f>IFERROR(IF(-SUM(H$21:H723)+H$16&lt;0.000001,0,IF($C724&gt;='H-32A-WP06 - Debt Service'!F$25,'H-32A-WP06 - Debt Service'!F$28/12,0)),"-")</f>
        <v>0</v>
      </c>
      <c r="I724" s="359">
        <f>IFERROR(IF(-SUM(I$21:I723)+I$16&lt;0.000001,0,IF($C724&gt;='H-32A-WP06 - Debt Service'!G$25,'H-32A-WP06 - Debt Service'!G$28/12,0)),"-")</f>
        <v>0</v>
      </c>
      <c r="J724" s="359">
        <f>IFERROR(IF(-SUM(J$21:J723)+J$16&lt;0.000001,0,IF($C724&gt;='H-32A-WP06 - Debt Service'!H$25,'H-32A-WP06 - Debt Service'!H$28/12,0)),"-")</f>
        <v>0</v>
      </c>
      <c r="K724" s="359">
        <f>IFERROR(IF(-SUM(K$21:K723)+K$16&lt;0.000001,0,IF($C724&gt;='H-32A-WP06 - Debt Service'!I$25,'H-32A-WP06 - Debt Service'!I$28/12,0)),"-")</f>
        <v>0</v>
      </c>
      <c r="L724" s="359">
        <f>IFERROR(IF(-SUM(L$21:L723)+L$16&lt;0.000001,0,IF($C724&gt;='H-32A-WP06 - Debt Service'!J$25,'H-32A-WP06 - Debt Service'!J$28/12,0)),"-")</f>
        <v>0</v>
      </c>
      <c r="M724" s="359">
        <f>IFERROR(IF(-SUM(M$21:M723)+M$16&lt;0.000001,0,IF($C724&gt;='H-32A-WP06 - Debt Service'!K$25,'H-32A-WP06 - Debt Service'!K$28/12,0)),"-")</f>
        <v>0</v>
      </c>
      <c r="N724" s="359">
        <f>IFERROR(IF(-SUM(N$21:N723)+N$16&lt;0.000001,0,IF($C724&gt;='H-32A-WP06 - Debt Service'!L$25,'H-32A-WP06 - Debt Service'!L$28/12,0)),"-")</f>
        <v>0</v>
      </c>
      <c r="O724" s="359">
        <f>IFERROR(IF(-SUM(O$21:O723)+O$16&lt;0.000001,0,IF($C724&gt;='H-32A-WP06 - Debt Service'!M$25,'H-32A-WP06 - Debt Service'!M$28/12,0)),"-")</f>
        <v>0</v>
      </c>
      <c r="P724" s="359">
        <f>IFERROR(IF(-SUM(P$21:P723)+P$16&lt;0.000001,0,IF($C724&gt;='H-32A-WP06 - Debt Service'!N$25,'H-32A-WP06 - Debt Service'!N$28/12,0)),"-")</f>
        <v>0</v>
      </c>
      <c r="Q724" s="449"/>
      <c r="R724" s="351">
        <f t="shared" si="42"/>
        <v>2077</v>
      </c>
      <c r="S724" s="368">
        <f t="shared" si="44"/>
        <v>64863</v>
      </c>
      <c r="T724" s="368"/>
      <c r="U724" s="359">
        <f>IFERROR(IF(-SUM(U$33:U723)+U$16&lt;0.000001,0,IF($C724&gt;='H-32A-WP06 - Debt Service'!R$25,'H-32A-WP06 - Debt Service'!R$28/12,0)),"-")</f>
        <v>0</v>
      </c>
      <c r="V724" s="359">
        <f>IFERROR(IF(-SUM(V$21:V723)+V$16&lt;0.000001,0,IF($C724&gt;='H-32A-WP06 - Debt Service'!S$25,'H-32A-WP06 - Debt Service'!S$28/12,0)),"-")</f>
        <v>0</v>
      </c>
      <c r="W724" s="359">
        <f>IFERROR(IF(-SUM(W$21:W723)+W$16&lt;0.000001,0,IF($C724&gt;='H-32A-WP06 - Debt Service'!T$25,'H-32A-WP06 - Debt Service'!T$28/12,0)),"-")</f>
        <v>0</v>
      </c>
      <c r="X724" s="359">
        <f>IFERROR(IF(-SUM(X$21:X723)+X$16&lt;0.000001,0,IF($C724&gt;='H-32A-WP06 - Debt Service'!U$25,'H-32A-WP06 - Debt Service'!U$28/12,0)),"-")</f>
        <v>0</v>
      </c>
      <c r="Y724" s="359">
        <f>IFERROR(IF(-SUM(Y$21:Y723)+Y$16&lt;0.000001,0,IF($C724&gt;='H-32A-WP06 - Debt Service'!W$25,'H-32A-WP06 - Debt Service'!V$28/12,0)),"-")</f>
        <v>0</v>
      </c>
      <c r="Z724" s="359">
        <f>IFERROR(IF(-SUM(Z$21:Z723)+Z$16&lt;0.000001,0,IF($C724&gt;='H-32A-WP06 - Debt Service'!W$25,'H-32A-WP06 - Debt Service'!W$28/12,0)),"-")</f>
        <v>0</v>
      </c>
      <c r="AA724" s="359">
        <f>IFERROR(IF(-SUM(AA$21:AA723)+AA$16&lt;0.000001,0,IF($C724&gt;='H-32A-WP06 - Debt Service'!Y$25,'H-32A-WP06 - Debt Service'!X$28/12,0)),"-")</f>
        <v>0</v>
      </c>
      <c r="AB724" s="359">
        <f>IFERROR(IF(-SUM(AB$21:AB723)+AB$16&lt;0.000001,0,IF($C724&gt;='H-32A-WP06 - Debt Service'!Y$25,'H-32A-WP06 - Debt Service'!Y$28/12,0)),"-")</f>
        <v>0</v>
      </c>
      <c r="AC724" s="359">
        <f>IFERROR(IF(-SUM(AC$21:AC723)+AC$16&lt;0.000001,0,IF($C724&gt;='H-32A-WP06 - Debt Service'!Z$25,'H-32A-WP06 - Debt Service'!Z$28/12,0)),"-")</f>
        <v>0</v>
      </c>
      <c r="AD724" s="359">
        <f>IFERROR(IF(-SUM(AD$21:AD723)+AD$16&lt;0.000001,0,IF($C724&gt;='H-32A-WP06 - Debt Service'!AB$25,'H-32A-WP06 - Debt Service'!AA$28/12,0)),"-")</f>
        <v>0</v>
      </c>
      <c r="AE724" s="359">
        <f>IFERROR(IF(-SUM(AE$21:AE723)+AE$16&lt;0.000001,0,IF($C724&gt;='H-32A-WP06 - Debt Service'!AC$25,'H-32A-WP06 - Debt Service'!AB$28/12,0)),"-")</f>
        <v>0</v>
      </c>
      <c r="AF724" s="359">
        <f>IFERROR(IF(-SUM(AF$21:AF723)+AF$16&lt;0.000001,0,IF($C724&gt;='H-32A-WP06 - Debt Service'!AD$25,'H-32A-WP06 - Debt Service'!AC$28/12,0)),"-")</f>
        <v>0</v>
      </c>
    </row>
    <row r="725" spans="2:32">
      <c r="B725" s="351">
        <f t="shared" si="41"/>
        <v>2077</v>
      </c>
      <c r="C725" s="368">
        <f t="shared" si="43"/>
        <v>64894</v>
      </c>
      <c r="D725" s="368"/>
      <c r="E725" s="359">
        <f>IFERROR(IF(-SUM(E$33:E724)+E$16&lt;0.000001,0,IF($C725&gt;='H-32A-WP06 - Debt Service'!C$25,'H-32A-WP06 - Debt Service'!C$28/12,0)),"-")</f>
        <v>0</v>
      </c>
      <c r="F725" s="359">
        <f>IFERROR(IF(-SUM(F$33:F724)+F$16&lt;0.000001,0,IF($C725&gt;='H-32A-WP06 - Debt Service'!D$25,'H-32A-WP06 - Debt Service'!D$28/12,0)),"-")</f>
        <v>0</v>
      </c>
      <c r="G725" s="359">
        <f>IFERROR(IF(-SUM(G$33:G724)+G$16&lt;0.000001,0,IF($C725&gt;='H-32A-WP06 - Debt Service'!E$25,'H-32A-WP06 - Debt Service'!E$28/12,0)),"-")</f>
        <v>0</v>
      </c>
      <c r="H725" s="359">
        <f>IFERROR(IF(-SUM(H$21:H724)+H$16&lt;0.000001,0,IF($C725&gt;='H-32A-WP06 - Debt Service'!F$25,'H-32A-WP06 - Debt Service'!F$28/12,0)),"-")</f>
        <v>0</v>
      </c>
      <c r="I725" s="359">
        <f>IFERROR(IF(-SUM(I$21:I724)+I$16&lt;0.000001,0,IF($C725&gt;='H-32A-WP06 - Debt Service'!G$25,'H-32A-WP06 - Debt Service'!G$28/12,0)),"-")</f>
        <v>0</v>
      </c>
      <c r="J725" s="359">
        <f>IFERROR(IF(-SUM(J$21:J724)+J$16&lt;0.000001,0,IF($C725&gt;='H-32A-WP06 - Debt Service'!H$25,'H-32A-WP06 - Debt Service'!H$28/12,0)),"-")</f>
        <v>0</v>
      </c>
      <c r="K725" s="359">
        <f>IFERROR(IF(-SUM(K$21:K724)+K$16&lt;0.000001,0,IF($C725&gt;='H-32A-WP06 - Debt Service'!I$25,'H-32A-WP06 - Debt Service'!I$28/12,0)),"-")</f>
        <v>0</v>
      </c>
      <c r="L725" s="359">
        <f>IFERROR(IF(-SUM(L$21:L724)+L$16&lt;0.000001,0,IF($C725&gt;='H-32A-WP06 - Debt Service'!J$25,'H-32A-WP06 - Debt Service'!J$28/12,0)),"-")</f>
        <v>0</v>
      </c>
      <c r="M725" s="359">
        <f>IFERROR(IF(-SUM(M$21:M724)+M$16&lt;0.000001,0,IF($C725&gt;='H-32A-WP06 - Debt Service'!K$25,'H-32A-WP06 - Debt Service'!K$28/12,0)),"-")</f>
        <v>0</v>
      </c>
      <c r="N725" s="359">
        <f>IFERROR(IF(-SUM(N$21:N724)+N$16&lt;0.000001,0,IF($C725&gt;='H-32A-WP06 - Debt Service'!L$25,'H-32A-WP06 - Debt Service'!L$28/12,0)),"-")</f>
        <v>0</v>
      </c>
      <c r="O725" s="359">
        <f>IFERROR(IF(-SUM(O$21:O724)+O$16&lt;0.000001,0,IF($C725&gt;='H-32A-WP06 - Debt Service'!M$25,'H-32A-WP06 - Debt Service'!M$28/12,0)),"-")</f>
        <v>0</v>
      </c>
      <c r="P725" s="359">
        <f>IFERROR(IF(-SUM(P$21:P724)+P$16&lt;0.000001,0,IF($C725&gt;='H-32A-WP06 - Debt Service'!N$25,'H-32A-WP06 - Debt Service'!N$28/12,0)),"-")</f>
        <v>0</v>
      </c>
      <c r="Q725" s="449"/>
      <c r="R725" s="351">
        <f t="shared" si="42"/>
        <v>2077</v>
      </c>
      <c r="S725" s="368">
        <f t="shared" si="44"/>
        <v>64894</v>
      </c>
      <c r="T725" s="368"/>
      <c r="U725" s="359">
        <f>IFERROR(IF(-SUM(U$33:U724)+U$16&lt;0.000001,0,IF($C725&gt;='H-32A-WP06 - Debt Service'!R$25,'H-32A-WP06 - Debt Service'!R$28/12,0)),"-")</f>
        <v>0</v>
      </c>
      <c r="V725" s="359">
        <f>IFERROR(IF(-SUM(V$21:V724)+V$16&lt;0.000001,0,IF($C725&gt;='H-32A-WP06 - Debt Service'!S$25,'H-32A-WP06 - Debt Service'!S$28/12,0)),"-")</f>
        <v>0</v>
      </c>
      <c r="W725" s="359">
        <f>IFERROR(IF(-SUM(W$21:W724)+W$16&lt;0.000001,0,IF($C725&gt;='H-32A-WP06 - Debt Service'!T$25,'H-32A-WP06 - Debt Service'!T$28/12,0)),"-")</f>
        <v>0</v>
      </c>
      <c r="X725" s="359">
        <f>IFERROR(IF(-SUM(X$21:X724)+X$16&lt;0.000001,0,IF($C725&gt;='H-32A-WP06 - Debt Service'!U$25,'H-32A-WP06 - Debt Service'!U$28/12,0)),"-")</f>
        <v>0</v>
      </c>
      <c r="Y725" s="359">
        <f>IFERROR(IF(-SUM(Y$21:Y724)+Y$16&lt;0.000001,0,IF($C725&gt;='H-32A-WP06 - Debt Service'!W$25,'H-32A-WP06 - Debt Service'!V$28/12,0)),"-")</f>
        <v>0</v>
      </c>
      <c r="Z725" s="359">
        <f>IFERROR(IF(-SUM(Z$21:Z724)+Z$16&lt;0.000001,0,IF($C725&gt;='H-32A-WP06 - Debt Service'!W$25,'H-32A-WP06 - Debt Service'!W$28/12,0)),"-")</f>
        <v>0</v>
      </c>
      <c r="AA725" s="359">
        <f>IFERROR(IF(-SUM(AA$21:AA724)+AA$16&lt;0.000001,0,IF($C725&gt;='H-32A-WP06 - Debt Service'!Y$25,'H-32A-WP06 - Debt Service'!X$28/12,0)),"-")</f>
        <v>0</v>
      </c>
      <c r="AB725" s="359">
        <f>IFERROR(IF(-SUM(AB$21:AB724)+AB$16&lt;0.000001,0,IF($C725&gt;='H-32A-WP06 - Debt Service'!Y$25,'H-32A-WP06 - Debt Service'!Y$28/12,0)),"-")</f>
        <v>0</v>
      </c>
      <c r="AC725" s="359">
        <f>IFERROR(IF(-SUM(AC$21:AC724)+AC$16&lt;0.000001,0,IF($C725&gt;='H-32A-WP06 - Debt Service'!Z$25,'H-32A-WP06 - Debt Service'!Z$28/12,0)),"-")</f>
        <v>0</v>
      </c>
      <c r="AD725" s="359">
        <f>IFERROR(IF(-SUM(AD$21:AD724)+AD$16&lt;0.000001,0,IF($C725&gt;='H-32A-WP06 - Debt Service'!AB$25,'H-32A-WP06 - Debt Service'!AA$28/12,0)),"-")</f>
        <v>0</v>
      </c>
      <c r="AE725" s="359">
        <f>IFERROR(IF(-SUM(AE$21:AE724)+AE$16&lt;0.000001,0,IF($C725&gt;='H-32A-WP06 - Debt Service'!AC$25,'H-32A-WP06 - Debt Service'!AB$28/12,0)),"-")</f>
        <v>0</v>
      </c>
      <c r="AF725" s="359">
        <f>IFERROR(IF(-SUM(AF$21:AF724)+AF$16&lt;0.000001,0,IF($C725&gt;='H-32A-WP06 - Debt Service'!AD$25,'H-32A-WP06 - Debt Service'!AC$28/12,0)),"-")</f>
        <v>0</v>
      </c>
    </row>
    <row r="726" spans="2:32">
      <c r="B726" s="351">
        <f t="shared" ref="B726:B789" si="45">YEAR(C726)</f>
        <v>2077</v>
      </c>
      <c r="C726" s="368">
        <f t="shared" si="43"/>
        <v>64924</v>
      </c>
      <c r="D726" s="368"/>
      <c r="E726" s="359">
        <f>IFERROR(IF(-SUM(E$33:E725)+E$16&lt;0.000001,0,IF($C726&gt;='H-32A-WP06 - Debt Service'!C$25,'H-32A-WP06 - Debt Service'!C$28/12,0)),"-")</f>
        <v>0</v>
      </c>
      <c r="F726" s="359">
        <f>IFERROR(IF(-SUM(F$33:F725)+F$16&lt;0.000001,0,IF($C726&gt;='H-32A-WP06 - Debt Service'!D$25,'H-32A-WP06 - Debt Service'!D$28/12,0)),"-")</f>
        <v>0</v>
      </c>
      <c r="G726" s="359">
        <f>IFERROR(IF(-SUM(G$33:G725)+G$16&lt;0.000001,0,IF($C726&gt;='H-32A-WP06 - Debt Service'!E$25,'H-32A-WP06 - Debt Service'!E$28/12,0)),"-")</f>
        <v>0</v>
      </c>
      <c r="H726" s="359">
        <f>IFERROR(IF(-SUM(H$21:H725)+H$16&lt;0.000001,0,IF($C726&gt;='H-32A-WP06 - Debt Service'!F$25,'H-32A-WP06 - Debt Service'!F$28/12,0)),"-")</f>
        <v>0</v>
      </c>
      <c r="I726" s="359">
        <f>IFERROR(IF(-SUM(I$21:I725)+I$16&lt;0.000001,0,IF($C726&gt;='H-32A-WP06 - Debt Service'!G$25,'H-32A-WP06 - Debt Service'!G$28/12,0)),"-")</f>
        <v>0</v>
      </c>
      <c r="J726" s="359">
        <f>IFERROR(IF(-SUM(J$21:J725)+J$16&lt;0.000001,0,IF($C726&gt;='H-32A-WP06 - Debt Service'!H$25,'H-32A-WP06 - Debt Service'!H$28/12,0)),"-")</f>
        <v>0</v>
      </c>
      <c r="K726" s="359">
        <f>IFERROR(IF(-SUM(K$21:K725)+K$16&lt;0.000001,0,IF($C726&gt;='H-32A-WP06 - Debt Service'!I$25,'H-32A-WP06 - Debt Service'!I$28/12,0)),"-")</f>
        <v>0</v>
      </c>
      <c r="L726" s="359">
        <f>IFERROR(IF(-SUM(L$21:L725)+L$16&lt;0.000001,0,IF($C726&gt;='H-32A-WP06 - Debt Service'!J$25,'H-32A-WP06 - Debt Service'!J$28/12,0)),"-")</f>
        <v>0</v>
      </c>
      <c r="M726" s="359">
        <f>IFERROR(IF(-SUM(M$21:M725)+M$16&lt;0.000001,0,IF($C726&gt;='H-32A-WP06 - Debt Service'!K$25,'H-32A-WP06 - Debt Service'!K$28/12,0)),"-")</f>
        <v>0</v>
      </c>
      <c r="N726" s="359">
        <f>IFERROR(IF(-SUM(N$21:N725)+N$16&lt;0.000001,0,IF($C726&gt;='H-32A-WP06 - Debt Service'!L$25,'H-32A-WP06 - Debt Service'!L$28/12,0)),"-")</f>
        <v>0</v>
      </c>
      <c r="O726" s="359">
        <f>IFERROR(IF(-SUM(O$21:O725)+O$16&lt;0.000001,0,IF($C726&gt;='H-32A-WP06 - Debt Service'!M$25,'H-32A-WP06 - Debt Service'!M$28/12,0)),"-")</f>
        <v>0</v>
      </c>
      <c r="P726" s="359">
        <f>IFERROR(IF(-SUM(P$21:P725)+P$16&lt;0.000001,0,IF($C726&gt;='H-32A-WP06 - Debt Service'!N$25,'H-32A-WP06 - Debt Service'!N$28/12,0)),"-")</f>
        <v>0</v>
      </c>
      <c r="Q726" s="449"/>
      <c r="R726" s="351">
        <f t="shared" ref="R726:R789" si="46">YEAR(S726)</f>
        <v>2077</v>
      </c>
      <c r="S726" s="368">
        <f t="shared" si="44"/>
        <v>64924</v>
      </c>
      <c r="T726" s="368"/>
      <c r="U726" s="359">
        <f>IFERROR(IF(-SUM(U$33:U725)+U$16&lt;0.000001,0,IF($C726&gt;='H-32A-WP06 - Debt Service'!R$25,'H-32A-WP06 - Debt Service'!R$28/12,0)),"-")</f>
        <v>0</v>
      </c>
      <c r="V726" s="359">
        <f>IFERROR(IF(-SUM(V$21:V725)+V$16&lt;0.000001,0,IF($C726&gt;='H-32A-WP06 - Debt Service'!S$25,'H-32A-WP06 - Debt Service'!S$28/12,0)),"-")</f>
        <v>0</v>
      </c>
      <c r="W726" s="359">
        <f>IFERROR(IF(-SUM(W$21:W725)+W$16&lt;0.000001,0,IF($C726&gt;='H-32A-WP06 - Debt Service'!T$25,'H-32A-WP06 - Debt Service'!T$28/12,0)),"-")</f>
        <v>0</v>
      </c>
      <c r="X726" s="359">
        <f>IFERROR(IF(-SUM(X$21:X725)+X$16&lt;0.000001,0,IF($C726&gt;='H-32A-WP06 - Debt Service'!U$25,'H-32A-WP06 - Debt Service'!U$28/12,0)),"-")</f>
        <v>0</v>
      </c>
      <c r="Y726" s="359">
        <f>IFERROR(IF(-SUM(Y$21:Y725)+Y$16&lt;0.000001,0,IF($C726&gt;='H-32A-WP06 - Debt Service'!W$25,'H-32A-WP06 - Debt Service'!V$28/12,0)),"-")</f>
        <v>0</v>
      </c>
      <c r="Z726" s="359">
        <f>IFERROR(IF(-SUM(Z$21:Z725)+Z$16&lt;0.000001,0,IF($C726&gt;='H-32A-WP06 - Debt Service'!W$25,'H-32A-WP06 - Debt Service'!W$28/12,0)),"-")</f>
        <v>0</v>
      </c>
      <c r="AA726" s="359">
        <f>IFERROR(IF(-SUM(AA$21:AA725)+AA$16&lt;0.000001,0,IF($C726&gt;='H-32A-WP06 - Debt Service'!Y$25,'H-32A-WP06 - Debt Service'!X$28/12,0)),"-")</f>
        <v>0</v>
      </c>
      <c r="AB726" s="359">
        <f>IFERROR(IF(-SUM(AB$21:AB725)+AB$16&lt;0.000001,0,IF($C726&gt;='H-32A-WP06 - Debt Service'!Y$25,'H-32A-WP06 - Debt Service'!Y$28/12,0)),"-")</f>
        <v>0</v>
      </c>
      <c r="AC726" s="359">
        <f>IFERROR(IF(-SUM(AC$21:AC725)+AC$16&lt;0.000001,0,IF($C726&gt;='H-32A-WP06 - Debt Service'!Z$25,'H-32A-WP06 - Debt Service'!Z$28/12,0)),"-")</f>
        <v>0</v>
      </c>
      <c r="AD726" s="359">
        <f>IFERROR(IF(-SUM(AD$21:AD725)+AD$16&lt;0.000001,0,IF($C726&gt;='H-32A-WP06 - Debt Service'!AB$25,'H-32A-WP06 - Debt Service'!AA$28/12,0)),"-")</f>
        <v>0</v>
      </c>
      <c r="AE726" s="359">
        <f>IFERROR(IF(-SUM(AE$21:AE725)+AE$16&lt;0.000001,0,IF($C726&gt;='H-32A-WP06 - Debt Service'!AC$25,'H-32A-WP06 - Debt Service'!AB$28/12,0)),"-")</f>
        <v>0</v>
      </c>
      <c r="AF726" s="359">
        <f>IFERROR(IF(-SUM(AF$21:AF725)+AF$16&lt;0.000001,0,IF($C726&gt;='H-32A-WP06 - Debt Service'!AD$25,'H-32A-WP06 - Debt Service'!AC$28/12,0)),"-")</f>
        <v>0</v>
      </c>
    </row>
    <row r="727" spans="2:32">
      <c r="B727" s="351">
        <f t="shared" si="45"/>
        <v>2077</v>
      </c>
      <c r="C727" s="368">
        <f t="shared" ref="C727:C790" si="47">EOMONTH(C726,0)+1</f>
        <v>64955</v>
      </c>
      <c r="D727" s="368"/>
      <c r="E727" s="359">
        <f>IFERROR(IF(-SUM(E$33:E726)+E$16&lt;0.000001,0,IF($C727&gt;='H-32A-WP06 - Debt Service'!C$25,'H-32A-WP06 - Debt Service'!C$28/12,0)),"-")</f>
        <v>0</v>
      </c>
      <c r="F727" s="359">
        <f>IFERROR(IF(-SUM(F$33:F726)+F$16&lt;0.000001,0,IF($C727&gt;='H-32A-WP06 - Debt Service'!D$25,'H-32A-WP06 - Debt Service'!D$28/12,0)),"-")</f>
        <v>0</v>
      </c>
      <c r="G727" s="359">
        <f>IFERROR(IF(-SUM(G$33:G726)+G$16&lt;0.000001,0,IF($C727&gt;='H-32A-WP06 - Debt Service'!E$25,'H-32A-WP06 - Debt Service'!E$28/12,0)),"-")</f>
        <v>0</v>
      </c>
      <c r="H727" s="359">
        <f>IFERROR(IF(-SUM(H$21:H726)+H$16&lt;0.000001,0,IF($C727&gt;='H-32A-WP06 - Debt Service'!F$25,'H-32A-WP06 - Debt Service'!F$28/12,0)),"-")</f>
        <v>0</v>
      </c>
      <c r="I727" s="359">
        <f>IFERROR(IF(-SUM(I$21:I726)+I$16&lt;0.000001,0,IF($C727&gt;='H-32A-WP06 - Debt Service'!G$25,'H-32A-WP06 - Debt Service'!G$28/12,0)),"-")</f>
        <v>0</v>
      </c>
      <c r="J727" s="359">
        <f>IFERROR(IF(-SUM(J$21:J726)+J$16&lt;0.000001,0,IF($C727&gt;='H-32A-WP06 - Debt Service'!H$25,'H-32A-WP06 - Debt Service'!H$28/12,0)),"-")</f>
        <v>0</v>
      </c>
      <c r="K727" s="359">
        <f>IFERROR(IF(-SUM(K$21:K726)+K$16&lt;0.000001,0,IF($C727&gt;='H-32A-WP06 - Debt Service'!I$25,'H-32A-WP06 - Debt Service'!I$28/12,0)),"-")</f>
        <v>0</v>
      </c>
      <c r="L727" s="359">
        <f>IFERROR(IF(-SUM(L$21:L726)+L$16&lt;0.000001,0,IF($C727&gt;='H-32A-WP06 - Debt Service'!J$25,'H-32A-WP06 - Debt Service'!J$28/12,0)),"-")</f>
        <v>0</v>
      </c>
      <c r="M727" s="359">
        <f>IFERROR(IF(-SUM(M$21:M726)+M$16&lt;0.000001,0,IF($C727&gt;='H-32A-WP06 - Debt Service'!K$25,'H-32A-WP06 - Debt Service'!K$28/12,0)),"-")</f>
        <v>0</v>
      </c>
      <c r="N727" s="359">
        <f>IFERROR(IF(-SUM(N$21:N726)+N$16&lt;0.000001,0,IF($C727&gt;='H-32A-WP06 - Debt Service'!L$25,'H-32A-WP06 - Debt Service'!L$28/12,0)),"-")</f>
        <v>0</v>
      </c>
      <c r="O727" s="359">
        <f>IFERROR(IF(-SUM(O$21:O726)+O$16&lt;0.000001,0,IF($C727&gt;='H-32A-WP06 - Debt Service'!M$25,'H-32A-WP06 - Debt Service'!M$28/12,0)),"-")</f>
        <v>0</v>
      </c>
      <c r="P727" s="359">
        <f>IFERROR(IF(-SUM(P$21:P726)+P$16&lt;0.000001,0,IF($C727&gt;='H-32A-WP06 - Debt Service'!N$25,'H-32A-WP06 - Debt Service'!N$28/12,0)),"-")</f>
        <v>0</v>
      </c>
      <c r="Q727" s="449"/>
      <c r="R727" s="351">
        <f t="shared" si="46"/>
        <v>2077</v>
      </c>
      <c r="S727" s="368">
        <f t="shared" ref="S727:S790" si="48">EOMONTH(S726,0)+1</f>
        <v>64955</v>
      </c>
      <c r="T727" s="368"/>
      <c r="U727" s="359">
        <f>IFERROR(IF(-SUM(U$33:U726)+U$16&lt;0.000001,0,IF($C727&gt;='H-32A-WP06 - Debt Service'!R$25,'H-32A-WP06 - Debt Service'!R$28/12,0)),"-")</f>
        <v>0</v>
      </c>
      <c r="V727" s="359">
        <f>IFERROR(IF(-SUM(V$21:V726)+V$16&lt;0.000001,0,IF($C727&gt;='H-32A-WP06 - Debt Service'!S$25,'H-32A-WP06 - Debt Service'!S$28/12,0)),"-")</f>
        <v>0</v>
      </c>
      <c r="W727" s="359">
        <f>IFERROR(IF(-SUM(W$21:W726)+W$16&lt;0.000001,0,IF($C727&gt;='H-32A-WP06 - Debt Service'!T$25,'H-32A-WP06 - Debt Service'!T$28/12,0)),"-")</f>
        <v>0</v>
      </c>
      <c r="X727" s="359">
        <f>IFERROR(IF(-SUM(X$21:X726)+X$16&lt;0.000001,0,IF($C727&gt;='H-32A-WP06 - Debt Service'!U$25,'H-32A-WP06 - Debt Service'!U$28/12,0)),"-")</f>
        <v>0</v>
      </c>
      <c r="Y727" s="359">
        <f>IFERROR(IF(-SUM(Y$21:Y726)+Y$16&lt;0.000001,0,IF($C727&gt;='H-32A-WP06 - Debt Service'!W$25,'H-32A-WP06 - Debt Service'!V$28/12,0)),"-")</f>
        <v>0</v>
      </c>
      <c r="Z727" s="359">
        <f>IFERROR(IF(-SUM(Z$21:Z726)+Z$16&lt;0.000001,0,IF($C727&gt;='H-32A-WP06 - Debt Service'!W$25,'H-32A-WP06 - Debt Service'!W$28/12,0)),"-")</f>
        <v>0</v>
      </c>
      <c r="AA727" s="359">
        <f>IFERROR(IF(-SUM(AA$21:AA726)+AA$16&lt;0.000001,0,IF($C727&gt;='H-32A-WP06 - Debt Service'!Y$25,'H-32A-WP06 - Debt Service'!X$28/12,0)),"-")</f>
        <v>0</v>
      </c>
      <c r="AB727" s="359">
        <f>IFERROR(IF(-SUM(AB$21:AB726)+AB$16&lt;0.000001,0,IF($C727&gt;='H-32A-WP06 - Debt Service'!Y$25,'H-32A-WP06 - Debt Service'!Y$28/12,0)),"-")</f>
        <v>0</v>
      </c>
      <c r="AC727" s="359">
        <f>IFERROR(IF(-SUM(AC$21:AC726)+AC$16&lt;0.000001,0,IF($C727&gt;='H-32A-WP06 - Debt Service'!Z$25,'H-32A-WP06 - Debt Service'!Z$28/12,0)),"-")</f>
        <v>0</v>
      </c>
      <c r="AD727" s="359">
        <f>IFERROR(IF(-SUM(AD$21:AD726)+AD$16&lt;0.000001,0,IF($C727&gt;='H-32A-WP06 - Debt Service'!AB$25,'H-32A-WP06 - Debt Service'!AA$28/12,0)),"-")</f>
        <v>0</v>
      </c>
      <c r="AE727" s="359">
        <f>IFERROR(IF(-SUM(AE$21:AE726)+AE$16&lt;0.000001,0,IF($C727&gt;='H-32A-WP06 - Debt Service'!AC$25,'H-32A-WP06 - Debt Service'!AB$28/12,0)),"-")</f>
        <v>0</v>
      </c>
      <c r="AF727" s="359">
        <f>IFERROR(IF(-SUM(AF$21:AF726)+AF$16&lt;0.000001,0,IF($C727&gt;='H-32A-WP06 - Debt Service'!AD$25,'H-32A-WP06 - Debt Service'!AC$28/12,0)),"-")</f>
        <v>0</v>
      </c>
    </row>
    <row r="728" spans="2:32">
      <c r="B728" s="351">
        <f t="shared" si="45"/>
        <v>2077</v>
      </c>
      <c r="C728" s="368">
        <f t="shared" si="47"/>
        <v>64985</v>
      </c>
      <c r="D728" s="368"/>
      <c r="E728" s="359">
        <f>IFERROR(IF(-SUM(E$33:E727)+E$16&lt;0.000001,0,IF($C728&gt;='H-32A-WP06 - Debt Service'!C$25,'H-32A-WP06 - Debt Service'!C$28/12,0)),"-")</f>
        <v>0</v>
      </c>
      <c r="F728" s="359">
        <f>IFERROR(IF(-SUM(F$33:F727)+F$16&lt;0.000001,0,IF($C728&gt;='H-32A-WP06 - Debt Service'!D$25,'H-32A-WP06 - Debt Service'!D$28/12,0)),"-")</f>
        <v>0</v>
      </c>
      <c r="G728" s="359">
        <f>IFERROR(IF(-SUM(G$33:G727)+G$16&lt;0.000001,0,IF($C728&gt;='H-32A-WP06 - Debt Service'!E$25,'H-32A-WP06 - Debt Service'!E$28/12,0)),"-")</f>
        <v>0</v>
      </c>
      <c r="H728" s="359">
        <f>IFERROR(IF(-SUM(H$21:H727)+H$16&lt;0.000001,0,IF($C728&gt;='H-32A-WP06 - Debt Service'!F$25,'H-32A-WP06 - Debt Service'!F$28/12,0)),"-")</f>
        <v>0</v>
      </c>
      <c r="I728" s="359">
        <f>IFERROR(IF(-SUM(I$21:I727)+I$16&lt;0.000001,0,IF($C728&gt;='H-32A-WP06 - Debt Service'!G$25,'H-32A-WP06 - Debt Service'!G$28/12,0)),"-")</f>
        <v>0</v>
      </c>
      <c r="J728" s="359">
        <f>IFERROR(IF(-SUM(J$21:J727)+J$16&lt;0.000001,0,IF($C728&gt;='H-32A-WP06 - Debt Service'!H$25,'H-32A-WP06 - Debt Service'!H$28/12,0)),"-")</f>
        <v>0</v>
      </c>
      <c r="K728" s="359">
        <f>IFERROR(IF(-SUM(K$21:K727)+K$16&lt;0.000001,0,IF($C728&gt;='H-32A-WP06 - Debt Service'!I$25,'H-32A-WP06 - Debt Service'!I$28/12,0)),"-")</f>
        <v>0</v>
      </c>
      <c r="L728" s="359">
        <f>IFERROR(IF(-SUM(L$21:L727)+L$16&lt;0.000001,0,IF($C728&gt;='H-32A-WP06 - Debt Service'!J$25,'H-32A-WP06 - Debt Service'!J$28/12,0)),"-")</f>
        <v>0</v>
      </c>
      <c r="M728" s="359">
        <f>IFERROR(IF(-SUM(M$21:M727)+M$16&lt;0.000001,0,IF($C728&gt;='H-32A-WP06 - Debt Service'!K$25,'H-32A-WP06 - Debt Service'!K$28/12,0)),"-")</f>
        <v>0</v>
      </c>
      <c r="N728" s="359">
        <f>IFERROR(IF(-SUM(N$21:N727)+N$16&lt;0.000001,0,IF($C728&gt;='H-32A-WP06 - Debt Service'!L$25,'H-32A-WP06 - Debt Service'!L$28/12,0)),"-")</f>
        <v>0</v>
      </c>
      <c r="O728" s="359">
        <f>IFERROR(IF(-SUM(O$21:O727)+O$16&lt;0.000001,0,IF($C728&gt;='H-32A-WP06 - Debt Service'!M$25,'H-32A-WP06 - Debt Service'!M$28/12,0)),"-")</f>
        <v>0</v>
      </c>
      <c r="P728" s="359">
        <f>IFERROR(IF(-SUM(P$21:P727)+P$16&lt;0.000001,0,IF($C728&gt;='H-32A-WP06 - Debt Service'!N$25,'H-32A-WP06 - Debt Service'!N$28/12,0)),"-")</f>
        <v>0</v>
      </c>
      <c r="Q728" s="449"/>
      <c r="R728" s="351">
        <f t="shared" si="46"/>
        <v>2077</v>
      </c>
      <c r="S728" s="368">
        <f t="shared" si="48"/>
        <v>64985</v>
      </c>
      <c r="T728" s="368"/>
      <c r="U728" s="359">
        <f>IFERROR(IF(-SUM(U$33:U727)+U$16&lt;0.000001,0,IF($C728&gt;='H-32A-WP06 - Debt Service'!R$25,'H-32A-WP06 - Debt Service'!R$28/12,0)),"-")</f>
        <v>0</v>
      </c>
      <c r="V728" s="359">
        <f>IFERROR(IF(-SUM(V$21:V727)+V$16&lt;0.000001,0,IF($C728&gt;='H-32A-WP06 - Debt Service'!S$25,'H-32A-WP06 - Debt Service'!S$28/12,0)),"-")</f>
        <v>0</v>
      </c>
      <c r="W728" s="359">
        <f>IFERROR(IF(-SUM(W$21:W727)+W$16&lt;0.000001,0,IF($C728&gt;='H-32A-WP06 - Debt Service'!T$25,'H-32A-WP06 - Debt Service'!T$28/12,0)),"-")</f>
        <v>0</v>
      </c>
      <c r="X728" s="359">
        <f>IFERROR(IF(-SUM(X$21:X727)+X$16&lt;0.000001,0,IF($C728&gt;='H-32A-WP06 - Debt Service'!U$25,'H-32A-WP06 - Debt Service'!U$28/12,0)),"-")</f>
        <v>0</v>
      </c>
      <c r="Y728" s="359">
        <f>IFERROR(IF(-SUM(Y$21:Y727)+Y$16&lt;0.000001,0,IF($C728&gt;='H-32A-WP06 - Debt Service'!W$25,'H-32A-WP06 - Debt Service'!V$28/12,0)),"-")</f>
        <v>0</v>
      </c>
      <c r="Z728" s="359">
        <f>IFERROR(IF(-SUM(Z$21:Z727)+Z$16&lt;0.000001,0,IF($C728&gt;='H-32A-WP06 - Debt Service'!W$25,'H-32A-WP06 - Debt Service'!W$28/12,0)),"-")</f>
        <v>0</v>
      </c>
      <c r="AA728" s="359">
        <f>IFERROR(IF(-SUM(AA$21:AA727)+AA$16&lt;0.000001,0,IF($C728&gt;='H-32A-WP06 - Debt Service'!Y$25,'H-32A-WP06 - Debt Service'!X$28/12,0)),"-")</f>
        <v>0</v>
      </c>
      <c r="AB728" s="359">
        <f>IFERROR(IF(-SUM(AB$21:AB727)+AB$16&lt;0.000001,0,IF($C728&gt;='H-32A-WP06 - Debt Service'!Y$25,'H-32A-WP06 - Debt Service'!Y$28/12,0)),"-")</f>
        <v>0</v>
      </c>
      <c r="AC728" s="359">
        <f>IFERROR(IF(-SUM(AC$21:AC727)+AC$16&lt;0.000001,0,IF($C728&gt;='H-32A-WP06 - Debt Service'!Z$25,'H-32A-WP06 - Debt Service'!Z$28/12,0)),"-")</f>
        <v>0</v>
      </c>
      <c r="AD728" s="359">
        <f>IFERROR(IF(-SUM(AD$21:AD727)+AD$16&lt;0.000001,0,IF($C728&gt;='H-32A-WP06 - Debt Service'!AB$25,'H-32A-WP06 - Debt Service'!AA$28/12,0)),"-")</f>
        <v>0</v>
      </c>
      <c r="AE728" s="359">
        <f>IFERROR(IF(-SUM(AE$21:AE727)+AE$16&lt;0.000001,0,IF($C728&gt;='H-32A-WP06 - Debt Service'!AC$25,'H-32A-WP06 - Debt Service'!AB$28/12,0)),"-")</f>
        <v>0</v>
      </c>
      <c r="AF728" s="359">
        <f>IFERROR(IF(-SUM(AF$21:AF727)+AF$16&lt;0.000001,0,IF($C728&gt;='H-32A-WP06 - Debt Service'!AD$25,'H-32A-WP06 - Debt Service'!AC$28/12,0)),"-")</f>
        <v>0</v>
      </c>
    </row>
    <row r="729" spans="2:32">
      <c r="B729" s="351">
        <f t="shared" si="45"/>
        <v>2078</v>
      </c>
      <c r="C729" s="368">
        <f t="shared" si="47"/>
        <v>65016</v>
      </c>
      <c r="D729" s="368"/>
      <c r="E729" s="359">
        <f>IFERROR(IF(-SUM(E$33:E728)+E$16&lt;0.000001,0,IF($C729&gt;='H-32A-WP06 - Debt Service'!C$25,'H-32A-WP06 - Debt Service'!C$28/12,0)),"-")</f>
        <v>0</v>
      </c>
      <c r="F729" s="359">
        <f>IFERROR(IF(-SUM(F$33:F728)+F$16&lt;0.000001,0,IF($C729&gt;='H-32A-WP06 - Debt Service'!D$25,'H-32A-WP06 - Debt Service'!D$28/12,0)),"-")</f>
        <v>0</v>
      </c>
      <c r="G729" s="359">
        <f>IFERROR(IF(-SUM(G$33:G728)+G$16&lt;0.000001,0,IF($C729&gt;='H-32A-WP06 - Debt Service'!E$25,'H-32A-WP06 - Debt Service'!E$28/12,0)),"-")</f>
        <v>0</v>
      </c>
      <c r="H729" s="359">
        <f>IFERROR(IF(-SUM(H$21:H728)+H$16&lt;0.000001,0,IF($C729&gt;='H-32A-WP06 - Debt Service'!F$25,'H-32A-WP06 - Debt Service'!F$28/12,0)),"-")</f>
        <v>0</v>
      </c>
      <c r="I729" s="359">
        <f>IFERROR(IF(-SUM(I$21:I728)+I$16&lt;0.000001,0,IF($C729&gt;='H-32A-WP06 - Debt Service'!G$25,'H-32A-WP06 - Debt Service'!G$28/12,0)),"-")</f>
        <v>0</v>
      </c>
      <c r="J729" s="359">
        <f>IFERROR(IF(-SUM(J$21:J728)+J$16&lt;0.000001,0,IF($C729&gt;='H-32A-WP06 - Debt Service'!H$25,'H-32A-WP06 - Debt Service'!H$28/12,0)),"-")</f>
        <v>0</v>
      </c>
      <c r="K729" s="359">
        <f>IFERROR(IF(-SUM(K$21:K728)+K$16&lt;0.000001,0,IF($C729&gt;='H-32A-WP06 - Debt Service'!I$25,'H-32A-WP06 - Debt Service'!I$28/12,0)),"-")</f>
        <v>0</v>
      </c>
      <c r="L729" s="359">
        <f>IFERROR(IF(-SUM(L$21:L728)+L$16&lt;0.000001,0,IF($C729&gt;='H-32A-WP06 - Debt Service'!J$25,'H-32A-WP06 - Debt Service'!J$28/12,0)),"-")</f>
        <v>0</v>
      </c>
      <c r="M729" s="359">
        <f>IFERROR(IF(-SUM(M$21:M728)+M$16&lt;0.000001,0,IF($C729&gt;='H-32A-WP06 - Debt Service'!K$25,'H-32A-WP06 - Debt Service'!K$28/12,0)),"-")</f>
        <v>0</v>
      </c>
      <c r="N729" s="359">
        <f>IFERROR(IF(-SUM(N$21:N728)+N$16&lt;0.000001,0,IF($C729&gt;='H-32A-WP06 - Debt Service'!L$25,'H-32A-WP06 - Debt Service'!L$28/12,0)),"-")</f>
        <v>0</v>
      </c>
      <c r="O729" s="359">
        <f>IFERROR(IF(-SUM(O$21:O728)+O$16&lt;0.000001,0,IF($C729&gt;='H-32A-WP06 - Debt Service'!M$25,'H-32A-WP06 - Debt Service'!M$28/12,0)),"-")</f>
        <v>0</v>
      </c>
      <c r="P729" s="359">
        <f>IFERROR(IF(-SUM(P$21:P728)+P$16&lt;0.000001,0,IF($C729&gt;='H-32A-WP06 - Debt Service'!N$25,'H-32A-WP06 - Debt Service'!N$28/12,0)),"-")</f>
        <v>0</v>
      </c>
      <c r="Q729" s="449"/>
      <c r="R729" s="351">
        <f t="shared" si="46"/>
        <v>2078</v>
      </c>
      <c r="S729" s="368">
        <f t="shared" si="48"/>
        <v>65016</v>
      </c>
      <c r="T729" s="368"/>
      <c r="U729" s="359">
        <f>IFERROR(IF(-SUM(U$33:U728)+U$16&lt;0.000001,0,IF($C729&gt;='H-32A-WP06 - Debt Service'!R$25,'H-32A-WP06 - Debt Service'!R$28/12,0)),"-")</f>
        <v>0</v>
      </c>
      <c r="V729" s="359">
        <f>IFERROR(IF(-SUM(V$21:V728)+V$16&lt;0.000001,0,IF($C729&gt;='H-32A-WP06 - Debt Service'!S$25,'H-32A-WP06 - Debt Service'!S$28/12,0)),"-")</f>
        <v>0</v>
      </c>
      <c r="W729" s="359">
        <f>IFERROR(IF(-SUM(W$21:W728)+W$16&lt;0.000001,0,IF($C729&gt;='H-32A-WP06 - Debt Service'!T$25,'H-32A-WP06 - Debt Service'!T$28/12,0)),"-")</f>
        <v>0</v>
      </c>
      <c r="X729" s="359">
        <f>IFERROR(IF(-SUM(X$21:X728)+X$16&lt;0.000001,0,IF($C729&gt;='H-32A-WP06 - Debt Service'!U$25,'H-32A-WP06 - Debt Service'!U$28/12,0)),"-")</f>
        <v>0</v>
      </c>
      <c r="Y729" s="359">
        <f>IFERROR(IF(-SUM(Y$21:Y728)+Y$16&lt;0.000001,0,IF($C729&gt;='H-32A-WP06 - Debt Service'!W$25,'H-32A-WP06 - Debt Service'!V$28/12,0)),"-")</f>
        <v>0</v>
      </c>
      <c r="Z729" s="359">
        <f>IFERROR(IF(-SUM(Z$21:Z728)+Z$16&lt;0.000001,0,IF($C729&gt;='H-32A-WP06 - Debt Service'!W$25,'H-32A-WP06 - Debt Service'!W$28/12,0)),"-")</f>
        <v>0</v>
      </c>
      <c r="AA729" s="359">
        <f>IFERROR(IF(-SUM(AA$21:AA728)+AA$16&lt;0.000001,0,IF($C729&gt;='H-32A-WP06 - Debt Service'!Y$25,'H-32A-WP06 - Debt Service'!X$28/12,0)),"-")</f>
        <v>0</v>
      </c>
      <c r="AB729" s="359">
        <f>IFERROR(IF(-SUM(AB$21:AB728)+AB$16&lt;0.000001,0,IF($C729&gt;='H-32A-WP06 - Debt Service'!Y$25,'H-32A-WP06 - Debt Service'!Y$28/12,0)),"-")</f>
        <v>0</v>
      </c>
      <c r="AC729" s="359">
        <f>IFERROR(IF(-SUM(AC$21:AC728)+AC$16&lt;0.000001,0,IF($C729&gt;='H-32A-WP06 - Debt Service'!Z$25,'H-32A-WP06 - Debt Service'!Z$28/12,0)),"-")</f>
        <v>0</v>
      </c>
      <c r="AD729" s="359">
        <f>IFERROR(IF(-SUM(AD$21:AD728)+AD$16&lt;0.000001,0,IF($C729&gt;='H-32A-WP06 - Debt Service'!AB$25,'H-32A-WP06 - Debt Service'!AA$28/12,0)),"-")</f>
        <v>0</v>
      </c>
      <c r="AE729" s="359">
        <f>IFERROR(IF(-SUM(AE$21:AE728)+AE$16&lt;0.000001,0,IF($C729&gt;='H-32A-WP06 - Debt Service'!AC$25,'H-32A-WP06 - Debt Service'!AB$28/12,0)),"-")</f>
        <v>0</v>
      </c>
      <c r="AF729" s="359">
        <f>IFERROR(IF(-SUM(AF$21:AF728)+AF$16&lt;0.000001,0,IF($C729&gt;='H-32A-WP06 - Debt Service'!AD$25,'H-32A-WP06 - Debt Service'!AC$28/12,0)),"-")</f>
        <v>0</v>
      </c>
    </row>
    <row r="730" spans="2:32">
      <c r="B730" s="351">
        <f t="shared" si="45"/>
        <v>2078</v>
      </c>
      <c r="C730" s="368">
        <f t="shared" si="47"/>
        <v>65047</v>
      </c>
      <c r="D730" s="368"/>
      <c r="E730" s="359">
        <f>IFERROR(IF(-SUM(E$33:E729)+E$16&lt;0.000001,0,IF($C730&gt;='H-32A-WP06 - Debt Service'!C$25,'H-32A-WP06 - Debt Service'!C$28/12,0)),"-")</f>
        <v>0</v>
      </c>
      <c r="F730" s="359">
        <f>IFERROR(IF(-SUM(F$33:F729)+F$16&lt;0.000001,0,IF($C730&gt;='H-32A-WP06 - Debt Service'!D$25,'H-32A-WP06 - Debt Service'!D$28/12,0)),"-")</f>
        <v>0</v>
      </c>
      <c r="G730" s="359">
        <f>IFERROR(IF(-SUM(G$33:G729)+G$16&lt;0.000001,0,IF($C730&gt;='H-32A-WP06 - Debt Service'!E$25,'H-32A-WP06 - Debt Service'!E$28/12,0)),"-")</f>
        <v>0</v>
      </c>
      <c r="H730" s="359">
        <f>IFERROR(IF(-SUM(H$21:H729)+H$16&lt;0.000001,0,IF($C730&gt;='H-32A-WP06 - Debt Service'!F$25,'H-32A-WP06 - Debt Service'!F$28/12,0)),"-")</f>
        <v>0</v>
      </c>
      <c r="I730" s="359">
        <f>IFERROR(IF(-SUM(I$21:I729)+I$16&lt;0.000001,0,IF($C730&gt;='H-32A-WP06 - Debt Service'!G$25,'H-32A-WP06 - Debt Service'!G$28/12,0)),"-")</f>
        <v>0</v>
      </c>
      <c r="J730" s="359">
        <f>IFERROR(IF(-SUM(J$21:J729)+J$16&lt;0.000001,0,IF($C730&gt;='H-32A-WP06 - Debt Service'!H$25,'H-32A-WP06 - Debt Service'!H$28/12,0)),"-")</f>
        <v>0</v>
      </c>
      <c r="K730" s="359">
        <f>IFERROR(IF(-SUM(K$21:K729)+K$16&lt;0.000001,0,IF($C730&gt;='H-32A-WP06 - Debt Service'!I$25,'H-32A-WP06 - Debt Service'!I$28/12,0)),"-")</f>
        <v>0</v>
      </c>
      <c r="L730" s="359">
        <f>IFERROR(IF(-SUM(L$21:L729)+L$16&lt;0.000001,0,IF($C730&gt;='H-32A-WP06 - Debt Service'!J$25,'H-32A-WP06 - Debt Service'!J$28/12,0)),"-")</f>
        <v>0</v>
      </c>
      <c r="M730" s="359">
        <f>IFERROR(IF(-SUM(M$21:M729)+M$16&lt;0.000001,0,IF($C730&gt;='H-32A-WP06 - Debt Service'!K$25,'H-32A-WP06 - Debt Service'!K$28/12,0)),"-")</f>
        <v>0</v>
      </c>
      <c r="N730" s="359">
        <f>IFERROR(IF(-SUM(N$21:N729)+N$16&lt;0.000001,0,IF($C730&gt;='H-32A-WP06 - Debt Service'!L$25,'H-32A-WP06 - Debt Service'!L$28/12,0)),"-")</f>
        <v>0</v>
      </c>
      <c r="O730" s="359">
        <f>IFERROR(IF(-SUM(O$21:O729)+O$16&lt;0.000001,0,IF($C730&gt;='H-32A-WP06 - Debt Service'!M$25,'H-32A-WP06 - Debt Service'!M$28/12,0)),"-")</f>
        <v>0</v>
      </c>
      <c r="P730" s="359">
        <f>IFERROR(IF(-SUM(P$21:P729)+P$16&lt;0.000001,0,IF($C730&gt;='H-32A-WP06 - Debt Service'!N$25,'H-32A-WP06 - Debt Service'!N$28/12,0)),"-")</f>
        <v>0</v>
      </c>
      <c r="Q730" s="449"/>
      <c r="R730" s="351">
        <f t="shared" si="46"/>
        <v>2078</v>
      </c>
      <c r="S730" s="368">
        <f t="shared" si="48"/>
        <v>65047</v>
      </c>
      <c r="T730" s="368"/>
      <c r="U730" s="359">
        <f>IFERROR(IF(-SUM(U$33:U729)+U$16&lt;0.000001,0,IF($C730&gt;='H-32A-WP06 - Debt Service'!R$25,'H-32A-WP06 - Debt Service'!R$28/12,0)),"-")</f>
        <v>0</v>
      </c>
      <c r="V730" s="359">
        <f>IFERROR(IF(-SUM(V$21:V729)+V$16&lt;0.000001,0,IF($C730&gt;='H-32A-WP06 - Debt Service'!S$25,'H-32A-WP06 - Debt Service'!S$28/12,0)),"-")</f>
        <v>0</v>
      </c>
      <c r="W730" s="359">
        <f>IFERROR(IF(-SUM(W$21:W729)+W$16&lt;0.000001,0,IF($C730&gt;='H-32A-WP06 - Debt Service'!T$25,'H-32A-WP06 - Debt Service'!T$28/12,0)),"-")</f>
        <v>0</v>
      </c>
      <c r="X730" s="359">
        <f>IFERROR(IF(-SUM(X$21:X729)+X$16&lt;0.000001,0,IF($C730&gt;='H-32A-WP06 - Debt Service'!U$25,'H-32A-WP06 - Debt Service'!U$28/12,0)),"-")</f>
        <v>0</v>
      </c>
      <c r="Y730" s="359">
        <f>IFERROR(IF(-SUM(Y$21:Y729)+Y$16&lt;0.000001,0,IF($C730&gt;='H-32A-WP06 - Debt Service'!W$25,'H-32A-WP06 - Debt Service'!V$28/12,0)),"-")</f>
        <v>0</v>
      </c>
      <c r="Z730" s="359">
        <f>IFERROR(IF(-SUM(Z$21:Z729)+Z$16&lt;0.000001,0,IF($C730&gt;='H-32A-WP06 - Debt Service'!W$25,'H-32A-WP06 - Debt Service'!W$28/12,0)),"-")</f>
        <v>0</v>
      </c>
      <c r="AA730" s="359">
        <f>IFERROR(IF(-SUM(AA$21:AA729)+AA$16&lt;0.000001,0,IF($C730&gt;='H-32A-WP06 - Debt Service'!Y$25,'H-32A-WP06 - Debt Service'!X$28/12,0)),"-")</f>
        <v>0</v>
      </c>
      <c r="AB730" s="359">
        <f>IFERROR(IF(-SUM(AB$21:AB729)+AB$16&lt;0.000001,0,IF($C730&gt;='H-32A-WP06 - Debt Service'!Y$25,'H-32A-WP06 - Debt Service'!Y$28/12,0)),"-")</f>
        <v>0</v>
      </c>
      <c r="AC730" s="359">
        <f>IFERROR(IF(-SUM(AC$21:AC729)+AC$16&lt;0.000001,0,IF($C730&gt;='H-32A-WP06 - Debt Service'!Z$25,'H-32A-WP06 - Debt Service'!Z$28/12,0)),"-")</f>
        <v>0</v>
      </c>
      <c r="AD730" s="359">
        <f>IFERROR(IF(-SUM(AD$21:AD729)+AD$16&lt;0.000001,0,IF($C730&gt;='H-32A-WP06 - Debt Service'!AB$25,'H-32A-WP06 - Debt Service'!AA$28/12,0)),"-")</f>
        <v>0</v>
      </c>
      <c r="AE730" s="359">
        <f>IFERROR(IF(-SUM(AE$21:AE729)+AE$16&lt;0.000001,0,IF($C730&gt;='H-32A-WP06 - Debt Service'!AC$25,'H-32A-WP06 - Debt Service'!AB$28/12,0)),"-")</f>
        <v>0</v>
      </c>
      <c r="AF730" s="359">
        <f>IFERROR(IF(-SUM(AF$21:AF729)+AF$16&lt;0.000001,0,IF($C730&gt;='H-32A-WP06 - Debt Service'!AD$25,'H-32A-WP06 - Debt Service'!AC$28/12,0)),"-")</f>
        <v>0</v>
      </c>
    </row>
    <row r="731" spans="2:32">
      <c r="B731" s="351">
        <f t="shared" si="45"/>
        <v>2078</v>
      </c>
      <c r="C731" s="368">
        <f t="shared" si="47"/>
        <v>65075</v>
      </c>
      <c r="D731" s="368"/>
      <c r="E731" s="359">
        <f>IFERROR(IF(-SUM(E$33:E730)+E$16&lt;0.000001,0,IF($C731&gt;='H-32A-WP06 - Debt Service'!C$25,'H-32A-WP06 - Debt Service'!C$28/12,0)),"-")</f>
        <v>0</v>
      </c>
      <c r="F731" s="359">
        <f>IFERROR(IF(-SUM(F$33:F730)+F$16&lt;0.000001,0,IF($C731&gt;='H-32A-WP06 - Debt Service'!D$25,'H-32A-WP06 - Debt Service'!D$28/12,0)),"-")</f>
        <v>0</v>
      </c>
      <c r="G731" s="359">
        <f>IFERROR(IF(-SUM(G$33:G730)+G$16&lt;0.000001,0,IF($C731&gt;='H-32A-WP06 - Debt Service'!E$25,'H-32A-WP06 - Debt Service'!E$28/12,0)),"-")</f>
        <v>0</v>
      </c>
      <c r="H731" s="359">
        <f>IFERROR(IF(-SUM(H$21:H730)+H$16&lt;0.000001,0,IF($C731&gt;='H-32A-WP06 - Debt Service'!F$25,'H-32A-WP06 - Debt Service'!F$28/12,0)),"-")</f>
        <v>0</v>
      </c>
      <c r="I731" s="359">
        <f>IFERROR(IF(-SUM(I$21:I730)+I$16&lt;0.000001,0,IF($C731&gt;='H-32A-WP06 - Debt Service'!G$25,'H-32A-WP06 - Debt Service'!G$28/12,0)),"-")</f>
        <v>0</v>
      </c>
      <c r="J731" s="359">
        <f>IFERROR(IF(-SUM(J$21:J730)+J$16&lt;0.000001,0,IF($C731&gt;='H-32A-WP06 - Debt Service'!H$25,'H-32A-WP06 - Debt Service'!H$28/12,0)),"-")</f>
        <v>0</v>
      </c>
      <c r="K731" s="359">
        <f>IFERROR(IF(-SUM(K$21:K730)+K$16&lt;0.000001,0,IF($C731&gt;='H-32A-WP06 - Debt Service'!I$25,'H-32A-WP06 - Debt Service'!I$28/12,0)),"-")</f>
        <v>0</v>
      </c>
      <c r="L731" s="359">
        <f>IFERROR(IF(-SUM(L$21:L730)+L$16&lt;0.000001,0,IF($C731&gt;='H-32A-WP06 - Debt Service'!J$25,'H-32A-WP06 - Debt Service'!J$28/12,0)),"-")</f>
        <v>0</v>
      </c>
      <c r="M731" s="359">
        <f>IFERROR(IF(-SUM(M$21:M730)+M$16&lt;0.000001,0,IF($C731&gt;='H-32A-WP06 - Debt Service'!K$25,'H-32A-WP06 - Debt Service'!K$28/12,0)),"-")</f>
        <v>0</v>
      </c>
      <c r="N731" s="359">
        <f>IFERROR(IF(-SUM(N$21:N730)+N$16&lt;0.000001,0,IF($C731&gt;='H-32A-WP06 - Debt Service'!L$25,'H-32A-WP06 - Debt Service'!L$28/12,0)),"-")</f>
        <v>0</v>
      </c>
      <c r="O731" s="359">
        <f>IFERROR(IF(-SUM(O$21:O730)+O$16&lt;0.000001,0,IF($C731&gt;='H-32A-WP06 - Debt Service'!M$25,'H-32A-WP06 - Debt Service'!M$28/12,0)),"-")</f>
        <v>0</v>
      </c>
      <c r="P731" s="359">
        <f>IFERROR(IF(-SUM(P$21:P730)+P$16&lt;0.000001,0,IF($C731&gt;='H-32A-WP06 - Debt Service'!N$25,'H-32A-WP06 - Debt Service'!N$28/12,0)),"-")</f>
        <v>0</v>
      </c>
      <c r="Q731" s="449"/>
      <c r="R731" s="351">
        <f t="shared" si="46"/>
        <v>2078</v>
      </c>
      <c r="S731" s="368">
        <f t="shared" si="48"/>
        <v>65075</v>
      </c>
      <c r="T731" s="368"/>
      <c r="U731" s="359">
        <f>IFERROR(IF(-SUM(U$33:U730)+U$16&lt;0.000001,0,IF($C731&gt;='H-32A-WP06 - Debt Service'!R$25,'H-32A-WP06 - Debt Service'!R$28/12,0)),"-")</f>
        <v>0</v>
      </c>
      <c r="V731" s="359">
        <f>IFERROR(IF(-SUM(V$21:V730)+V$16&lt;0.000001,0,IF($C731&gt;='H-32A-WP06 - Debt Service'!S$25,'H-32A-WP06 - Debt Service'!S$28/12,0)),"-")</f>
        <v>0</v>
      </c>
      <c r="W731" s="359">
        <f>IFERROR(IF(-SUM(W$21:W730)+W$16&lt;0.000001,0,IF($C731&gt;='H-32A-WP06 - Debt Service'!T$25,'H-32A-WP06 - Debt Service'!T$28/12,0)),"-")</f>
        <v>0</v>
      </c>
      <c r="X731" s="359">
        <f>IFERROR(IF(-SUM(X$21:X730)+X$16&lt;0.000001,0,IF($C731&gt;='H-32A-WP06 - Debt Service'!U$25,'H-32A-WP06 - Debt Service'!U$28/12,0)),"-")</f>
        <v>0</v>
      </c>
      <c r="Y731" s="359">
        <f>IFERROR(IF(-SUM(Y$21:Y730)+Y$16&lt;0.000001,0,IF($C731&gt;='H-32A-WP06 - Debt Service'!W$25,'H-32A-WP06 - Debt Service'!V$28/12,0)),"-")</f>
        <v>0</v>
      </c>
      <c r="Z731" s="359">
        <f>IFERROR(IF(-SUM(Z$21:Z730)+Z$16&lt;0.000001,0,IF($C731&gt;='H-32A-WP06 - Debt Service'!W$25,'H-32A-WP06 - Debt Service'!W$28/12,0)),"-")</f>
        <v>0</v>
      </c>
      <c r="AA731" s="359">
        <f>IFERROR(IF(-SUM(AA$21:AA730)+AA$16&lt;0.000001,0,IF($C731&gt;='H-32A-WP06 - Debt Service'!Y$25,'H-32A-WP06 - Debt Service'!X$28/12,0)),"-")</f>
        <v>0</v>
      </c>
      <c r="AB731" s="359">
        <f>IFERROR(IF(-SUM(AB$21:AB730)+AB$16&lt;0.000001,0,IF($C731&gt;='H-32A-WP06 - Debt Service'!Y$25,'H-32A-WP06 - Debt Service'!Y$28/12,0)),"-")</f>
        <v>0</v>
      </c>
      <c r="AC731" s="359">
        <f>IFERROR(IF(-SUM(AC$21:AC730)+AC$16&lt;0.000001,0,IF($C731&gt;='H-32A-WP06 - Debt Service'!Z$25,'H-32A-WP06 - Debt Service'!Z$28/12,0)),"-")</f>
        <v>0</v>
      </c>
      <c r="AD731" s="359">
        <f>IFERROR(IF(-SUM(AD$21:AD730)+AD$16&lt;0.000001,0,IF($C731&gt;='H-32A-WP06 - Debt Service'!AB$25,'H-32A-WP06 - Debt Service'!AA$28/12,0)),"-")</f>
        <v>0</v>
      </c>
      <c r="AE731" s="359">
        <f>IFERROR(IF(-SUM(AE$21:AE730)+AE$16&lt;0.000001,0,IF($C731&gt;='H-32A-WP06 - Debt Service'!AC$25,'H-32A-WP06 - Debt Service'!AB$28/12,0)),"-")</f>
        <v>0</v>
      </c>
      <c r="AF731" s="359">
        <f>IFERROR(IF(-SUM(AF$21:AF730)+AF$16&lt;0.000001,0,IF($C731&gt;='H-32A-WP06 - Debt Service'!AD$25,'H-32A-WP06 - Debt Service'!AC$28/12,0)),"-")</f>
        <v>0</v>
      </c>
    </row>
    <row r="732" spans="2:32">
      <c r="B732" s="351">
        <f t="shared" si="45"/>
        <v>2078</v>
      </c>
      <c r="C732" s="368">
        <f t="shared" si="47"/>
        <v>65106</v>
      </c>
      <c r="D732" s="368"/>
      <c r="E732" s="359">
        <f>IFERROR(IF(-SUM(E$33:E731)+E$16&lt;0.000001,0,IF($C732&gt;='H-32A-WP06 - Debt Service'!C$25,'H-32A-WP06 - Debt Service'!C$28/12,0)),"-")</f>
        <v>0</v>
      </c>
      <c r="F732" s="359">
        <f>IFERROR(IF(-SUM(F$33:F731)+F$16&lt;0.000001,0,IF($C732&gt;='H-32A-WP06 - Debt Service'!D$25,'H-32A-WP06 - Debt Service'!D$28/12,0)),"-")</f>
        <v>0</v>
      </c>
      <c r="G732" s="359">
        <f>IFERROR(IF(-SUM(G$33:G731)+G$16&lt;0.000001,0,IF($C732&gt;='H-32A-WP06 - Debt Service'!E$25,'H-32A-WP06 - Debt Service'!E$28/12,0)),"-")</f>
        <v>0</v>
      </c>
      <c r="H732" s="359">
        <f>IFERROR(IF(-SUM(H$21:H731)+H$16&lt;0.000001,0,IF($C732&gt;='H-32A-WP06 - Debt Service'!F$25,'H-32A-WP06 - Debt Service'!F$28/12,0)),"-")</f>
        <v>0</v>
      </c>
      <c r="I732" s="359">
        <f>IFERROR(IF(-SUM(I$21:I731)+I$16&lt;0.000001,0,IF($C732&gt;='H-32A-WP06 - Debt Service'!G$25,'H-32A-WP06 - Debt Service'!G$28/12,0)),"-")</f>
        <v>0</v>
      </c>
      <c r="J732" s="359">
        <f>IFERROR(IF(-SUM(J$21:J731)+J$16&lt;0.000001,0,IF($C732&gt;='H-32A-WP06 - Debt Service'!H$25,'H-32A-WP06 - Debt Service'!H$28/12,0)),"-")</f>
        <v>0</v>
      </c>
      <c r="K732" s="359">
        <f>IFERROR(IF(-SUM(K$21:K731)+K$16&lt;0.000001,0,IF($C732&gt;='H-32A-WP06 - Debt Service'!I$25,'H-32A-WP06 - Debt Service'!I$28/12,0)),"-")</f>
        <v>0</v>
      </c>
      <c r="L732" s="359">
        <f>IFERROR(IF(-SUM(L$21:L731)+L$16&lt;0.000001,0,IF($C732&gt;='H-32A-WP06 - Debt Service'!J$25,'H-32A-WP06 - Debt Service'!J$28/12,0)),"-")</f>
        <v>0</v>
      </c>
      <c r="M732" s="359">
        <f>IFERROR(IF(-SUM(M$21:M731)+M$16&lt;0.000001,0,IF($C732&gt;='H-32A-WP06 - Debt Service'!K$25,'H-32A-WP06 - Debt Service'!K$28/12,0)),"-")</f>
        <v>0</v>
      </c>
      <c r="N732" s="359">
        <f>IFERROR(IF(-SUM(N$21:N731)+N$16&lt;0.000001,0,IF($C732&gt;='H-32A-WP06 - Debt Service'!L$25,'H-32A-WP06 - Debt Service'!L$28/12,0)),"-")</f>
        <v>0</v>
      </c>
      <c r="O732" s="359">
        <f>IFERROR(IF(-SUM(O$21:O731)+O$16&lt;0.000001,0,IF($C732&gt;='H-32A-WP06 - Debt Service'!M$25,'H-32A-WP06 - Debt Service'!M$28/12,0)),"-")</f>
        <v>0</v>
      </c>
      <c r="P732" s="359">
        <f>IFERROR(IF(-SUM(P$21:P731)+P$16&lt;0.000001,0,IF($C732&gt;='H-32A-WP06 - Debt Service'!N$25,'H-32A-WP06 - Debt Service'!N$28/12,0)),"-")</f>
        <v>0</v>
      </c>
      <c r="Q732" s="449"/>
      <c r="R732" s="351">
        <f t="shared" si="46"/>
        <v>2078</v>
      </c>
      <c r="S732" s="368">
        <f t="shared" si="48"/>
        <v>65106</v>
      </c>
      <c r="T732" s="368"/>
      <c r="U732" s="359">
        <f>IFERROR(IF(-SUM(U$33:U731)+U$16&lt;0.000001,0,IF($C732&gt;='H-32A-WP06 - Debt Service'!R$25,'H-32A-WP06 - Debt Service'!R$28/12,0)),"-")</f>
        <v>0</v>
      </c>
      <c r="V732" s="359">
        <f>IFERROR(IF(-SUM(V$21:V731)+V$16&lt;0.000001,0,IF($C732&gt;='H-32A-WP06 - Debt Service'!S$25,'H-32A-WP06 - Debt Service'!S$28/12,0)),"-")</f>
        <v>0</v>
      </c>
      <c r="W732" s="359">
        <f>IFERROR(IF(-SUM(W$21:W731)+W$16&lt;0.000001,0,IF($C732&gt;='H-32A-WP06 - Debt Service'!T$25,'H-32A-WP06 - Debt Service'!T$28/12,0)),"-")</f>
        <v>0</v>
      </c>
      <c r="X732" s="359">
        <f>IFERROR(IF(-SUM(X$21:X731)+X$16&lt;0.000001,0,IF($C732&gt;='H-32A-WP06 - Debt Service'!U$25,'H-32A-WP06 - Debt Service'!U$28/12,0)),"-")</f>
        <v>0</v>
      </c>
      <c r="Y732" s="359">
        <f>IFERROR(IF(-SUM(Y$21:Y731)+Y$16&lt;0.000001,0,IF($C732&gt;='H-32A-WP06 - Debt Service'!W$25,'H-32A-WP06 - Debt Service'!V$28/12,0)),"-")</f>
        <v>0</v>
      </c>
      <c r="Z732" s="359">
        <f>IFERROR(IF(-SUM(Z$21:Z731)+Z$16&lt;0.000001,0,IF($C732&gt;='H-32A-WP06 - Debt Service'!W$25,'H-32A-WP06 - Debt Service'!W$28/12,0)),"-")</f>
        <v>0</v>
      </c>
      <c r="AA732" s="359">
        <f>IFERROR(IF(-SUM(AA$21:AA731)+AA$16&lt;0.000001,0,IF($C732&gt;='H-32A-WP06 - Debt Service'!Y$25,'H-32A-WP06 - Debt Service'!X$28/12,0)),"-")</f>
        <v>0</v>
      </c>
      <c r="AB732" s="359">
        <f>IFERROR(IF(-SUM(AB$21:AB731)+AB$16&lt;0.000001,0,IF($C732&gt;='H-32A-WP06 - Debt Service'!Y$25,'H-32A-WP06 - Debt Service'!Y$28/12,0)),"-")</f>
        <v>0</v>
      </c>
      <c r="AC732" s="359">
        <f>IFERROR(IF(-SUM(AC$21:AC731)+AC$16&lt;0.000001,0,IF($C732&gt;='H-32A-WP06 - Debt Service'!Z$25,'H-32A-WP06 - Debt Service'!Z$28/12,0)),"-")</f>
        <v>0</v>
      </c>
      <c r="AD732" s="359">
        <f>IFERROR(IF(-SUM(AD$21:AD731)+AD$16&lt;0.000001,0,IF($C732&gt;='H-32A-WP06 - Debt Service'!AB$25,'H-32A-WP06 - Debt Service'!AA$28/12,0)),"-")</f>
        <v>0</v>
      </c>
      <c r="AE732" s="359">
        <f>IFERROR(IF(-SUM(AE$21:AE731)+AE$16&lt;0.000001,0,IF($C732&gt;='H-32A-WP06 - Debt Service'!AC$25,'H-32A-WP06 - Debt Service'!AB$28/12,0)),"-")</f>
        <v>0</v>
      </c>
      <c r="AF732" s="359">
        <f>IFERROR(IF(-SUM(AF$21:AF731)+AF$16&lt;0.000001,0,IF($C732&gt;='H-32A-WP06 - Debt Service'!AD$25,'H-32A-WP06 - Debt Service'!AC$28/12,0)),"-")</f>
        <v>0</v>
      </c>
    </row>
    <row r="733" spans="2:32">
      <c r="B733" s="351">
        <f t="shared" si="45"/>
        <v>2078</v>
      </c>
      <c r="C733" s="368">
        <f t="shared" si="47"/>
        <v>65136</v>
      </c>
      <c r="D733" s="368"/>
      <c r="E733" s="359">
        <f>IFERROR(IF(-SUM(E$33:E732)+E$16&lt;0.000001,0,IF($C733&gt;='H-32A-WP06 - Debt Service'!C$25,'H-32A-WP06 - Debt Service'!C$28/12,0)),"-")</f>
        <v>0</v>
      </c>
      <c r="F733" s="359">
        <f>IFERROR(IF(-SUM(F$33:F732)+F$16&lt;0.000001,0,IF($C733&gt;='H-32A-WP06 - Debt Service'!D$25,'H-32A-WP06 - Debt Service'!D$28/12,0)),"-")</f>
        <v>0</v>
      </c>
      <c r="G733" s="359">
        <f>IFERROR(IF(-SUM(G$33:G732)+G$16&lt;0.000001,0,IF($C733&gt;='H-32A-WP06 - Debt Service'!E$25,'H-32A-WP06 - Debt Service'!E$28/12,0)),"-")</f>
        <v>0</v>
      </c>
      <c r="H733" s="359">
        <f>IFERROR(IF(-SUM(H$21:H732)+H$16&lt;0.000001,0,IF($C733&gt;='H-32A-WP06 - Debt Service'!F$25,'H-32A-WP06 - Debt Service'!F$28/12,0)),"-")</f>
        <v>0</v>
      </c>
      <c r="I733" s="359">
        <f>IFERROR(IF(-SUM(I$21:I732)+I$16&lt;0.000001,0,IF($C733&gt;='H-32A-WP06 - Debt Service'!G$25,'H-32A-WP06 - Debt Service'!G$28/12,0)),"-")</f>
        <v>0</v>
      </c>
      <c r="J733" s="359">
        <f>IFERROR(IF(-SUM(J$21:J732)+J$16&lt;0.000001,0,IF($C733&gt;='H-32A-WP06 - Debt Service'!H$25,'H-32A-WP06 - Debt Service'!H$28/12,0)),"-")</f>
        <v>0</v>
      </c>
      <c r="K733" s="359">
        <f>IFERROR(IF(-SUM(K$21:K732)+K$16&lt;0.000001,0,IF($C733&gt;='H-32A-WP06 - Debt Service'!I$25,'H-32A-WP06 - Debt Service'!I$28/12,0)),"-")</f>
        <v>0</v>
      </c>
      <c r="L733" s="359">
        <f>IFERROR(IF(-SUM(L$21:L732)+L$16&lt;0.000001,0,IF($C733&gt;='H-32A-WP06 - Debt Service'!J$25,'H-32A-WP06 - Debt Service'!J$28/12,0)),"-")</f>
        <v>0</v>
      </c>
      <c r="M733" s="359">
        <f>IFERROR(IF(-SUM(M$21:M732)+M$16&lt;0.000001,0,IF($C733&gt;='H-32A-WP06 - Debt Service'!K$25,'H-32A-WP06 - Debt Service'!K$28/12,0)),"-")</f>
        <v>0</v>
      </c>
      <c r="N733" s="359">
        <f>IFERROR(IF(-SUM(N$21:N732)+N$16&lt;0.000001,0,IF($C733&gt;='H-32A-WP06 - Debt Service'!L$25,'H-32A-WP06 - Debt Service'!L$28/12,0)),"-")</f>
        <v>0</v>
      </c>
      <c r="O733" s="359">
        <f>IFERROR(IF(-SUM(O$21:O732)+O$16&lt;0.000001,0,IF($C733&gt;='H-32A-WP06 - Debt Service'!M$25,'H-32A-WP06 - Debt Service'!M$28/12,0)),"-")</f>
        <v>0</v>
      </c>
      <c r="P733" s="359">
        <f>IFERROR(IF(-SUM(P$21:P732)+P$16&lt;0.000001,0,IF($C733&gt;='H-32A-WP06 - Debt Service'!N$25,'H-32A-WP06 - Debt Service'!N$28/12,0)),"-")</f>
        <v>0</v>
      </c>
      <c r="Q733" s="449"/>
      <c r="R733" s="351">
        <f t="shared" si="46"/>
        <v>2078</v>
      </c>
      <c r="S733" s="368">
        <f t="shared" si="48"/>
        <v>65136</v>
      </c>
      <c r="T733" s="368"/>
      <c r="U733" s="359">
        <f>IFERROR(IF(-SUM(U$33:U732)+U$16&lt;0.000001,0,IF($C733&gt;='H-32A-WP06 - Debt Service'!R$25,'H-32A-WP06 - Debt Service'!R$28/12,0)),"-")</f>
        <v>0</v>
      </c>
      <c r="V733" s="359">
        <f>IFERROR(IF(-SUM(V$21:V732)+V$16&lt;0.000001,0,IF($C733&gt;='H-32A-WP06 - Debt Service'!S$25,'H-32A-WP06 - Debt Service'!S$28/12,0)),"-")</f>
        <v>0</v>
      </c>
      <c r="W733" s="359">
        <f>IFERROR(IF(-SUM(W$21:W732)+W$16&lt;0.000001,0,IF($C733&gt;='H-32A-WP06 - Debt Service'!T$25,'H-32A-WP06 - Debt Service'!T$28/12,0)),"-")</f>
        <v>0</v>
      </c>
      <c r="X733" s="359">
        <f>IFERROR(IF(-SUM(X$21:X732)+X$16&lt;0.000001,0,IF($C733&gt;='H-32A-WP06 - Debt Service'!U$25,'H-32A-WP06 - Debt Service'!U$28/12,0)),"-")</f>
        <v>0</v>
      </c>
      <c r="Y733" s="359">
        <f>IFERROR(IF(-SUM(Y$21:Y732)+Y$16&lt;0.000001,0,IF($C733&gt;='H-32A-WP06 - Debt Service'!W$25,'H-32A-WP06 - Debt Service'!V$28/12,0)),"-")</f>
        <v>0</v>
      </c>
      <c r="Z733" s="359">
        <f>IFERROR(IF(-SUM(Z$21:Z732)+Z$16&lt;0.000001,0,IF($C733&gt;='H-32A-WP06 - Debt Service'!W$25,'H-32A-WP06 - Debt Service'!W$28/12,0)),"-")</f>
        <v>0</v>
      </c>
      <c r="AA733" s="359">
        <f>IFERROR(IF(-SUM(AA$21:AA732)+AA$16&lt;0.000001,0,IF($C733&gt;='H-32A-WP06 - Debt Service'!Y$25,'H-32A-WP06 - Debt Service'!X$28/12,0)),"-")</f>
        <v>0</v>
      </c>
      <c r="AB733" s="359">
        <f>IFERROR(IF(-SUM(AB$21:AB732)+AB$16&lt;0.000001,0,IF($C733&gt;='H-32A-WP06 - Debt Service'!Y$25,'H-32A-WP06 - Debt Service'!Y$28/12,0)),"-")</f>
        <v>0</v>
      </c>
      <c r="AC733" s="359">
        <f>IFERROR(IF(-SUM(AC$21:AC732)+AC$16&lt;0.000001,0,IF($C733&gt;='H-32A-WP06 - Debt Service'!Z$25,'H-32A-WP06 - Debt Service'!Z$28/12,0)),"-")</f>
        <v>0</v>
      </c>
      <c r="AD733" s="359">
        <f>IFERROR(IF(-SUM(AD$21:AD732)+AD$16&lt;0.000001,0,IF($C733&gt;='H-32A-WP06 - Debt Service'!AB$25,'H-32A-WP06 - Debt Service'!AA$28/12,0)),"-")</f>
        <v>0</v>
      </c>
      <c r="AE733" s="359">
        <f>IFERROR(IF(-SUM(AE$21:AE732)+AE$16&lt;0.000001,0,IF($C733&gt;='H-32A-WP06 - Debt Service'!AC$25,'H-32A-WP06 - Debt Service'!AB$28/12,0)),"-")</f>
        <v>0</v>
      </c>
      <c r="AF733" s="359">
        <f>IFERROR(IF(-SUM(AF$21:AF732)+AF$16&lt;0.000001,0,IF($C733&gt;='H-32A-WP06 - Debt Service'!AD$25,'H-32A-WP06 - Debt Service'!AC$28/12,0)),"-")</f>
        <v>0</v>
      </c>
    </row>
    <row r="734" spans="2:32">
      <c r="B734" s="351">
        <f t="shared" si="45"/>
        <v>2078</v>
      </c>
      <c r="C734" s="368">
        <f t="shared" si="47"/>
        <v>65167</v>
      </c>
      <c r="D734" s="368"/>
      <c r="E734" s="359">
        <f>IFERROR(IF(-SUM(E$33:E733)+E$16&lt;0.000001,0,IF($C734&gt;='H-32A-WP06 - Debt Service'!C$25,'H-32A-WP06 - Debt Service'!C$28/12,0)),"-")</f>
        <v>0</v>
      </c>
      <c r="F734" s="359">
        <f>IFERROR(IF(-SUM(F$33:F733)+F$16&lt;0.000001,0,IF($C734&gt;='H-32A-WP06 - Debt Service'!D$25,'H-32A-WP06 - Debt Service'!D$28/12,0)),"-")</f>
        <v>0</v>
      </c>
      <c r="G734" s="359">
        <f>IFERROR(IF(-SUM(G$33:G733)+G$16&lt;0.000001,0,IF($C734&gt;='H-32A-WP06 - Debt Service'!E$25,'H-32A-WP06 - Debt Service'!E$28/12,0)),"-")</f>
        <v>0</v>
      </c>
      <c r="H734" s="359">
        <f>IFERROR(IF(-SUM(H$21:H733)+H$16&lt;0.000001,0,IF($C734&gt;='H-32A-WP06 - Debt Service'!F$25,'H-32A-WP06 - Debt Service'!F$28/12,0)),"-")</f>
        <v>0</v>
      </c>
      <c r="I734" s="359">
        <f>IFERROR(IF(-SUM(I$21:I733)+I$16&lt;0.000001,0,IF($C734&gt;='H-32A-WP06 - Debt Service'!G$25,'H-32A-WP06 - Debt Service'!G$28/12,0)),"-")</f>
        <v>0</v>
      </c>
      <c r="J734" s="359">
        <f>IFERROR(IF(-SUM(J$21:J733)+J$16&lt;0.000001,0,IF($C734&gt;='H-32A-WP06 - Debt Service'!H$25,'H-32A-WP06 - Debt Service'!H$28/12,0)),"-")</f>
        <v>0</v>
      </c>
      <c r="K734" s="359">
        <f>IFERROR(IF(-SUM(K$21:K733)+K$16&lt;0.000001,0,IF($C734&gt;='H-32A-WP06 - Debt Service'!I$25,'H-32A-WP06 - Debt Service'!I$28/12,0)),"-")</f>
        <v>0</v>
      </c>
      <c r="L734" s="359">
        <f>IFERROR(IF(-SUM(L$21:L733)+L$16&lt;0.000001,0,IF($C734&gt;='H-32A-WP06 - Debt Service'!J$25,'H-32A-WP06 - Debt Service'!J$28/12,0)),"-")</f>
        <v>0</v>
      </c>
      <c r="M734" s="359">
        <f>IFERROR(IF(-SUM(M$21:M733)+M$16&lt;0.000001,0,IF($C734&gt;='H-32A-WP06 - Debt Service'!K$25,'H-32A-WP06 - Debt Service'!K$28/12,0)),"-")</f>
        <v>0</v>
      </c>
      <c r="N734" s="359">
        <f>IFERROR(IF(-SUM(N$21:N733)+N$16&lt;0.000001,0,IF($C734&gt;='H-32A-WP06 - Debt Service'!L$25,'H-32A-WP06 - Debt Service'!L$28/12,0)),"-")</f>
        <v>0</v>
      </c>
      <c r="O734" s="359">
        <f>IFERROR(IF(-SUM(O$21:O733)+O$16&lt;0.000001,0,IF($C734&gt;='H-32A-WP06 - Debt Service'!M$25,'H-32A-WP06 - Debt Service'!M$28/12,0)),"-")</f>
        <v>0</v>
      </c>
      <c r="P734" s="359">
        <f>IFERROR(IF(-SUM(P$21:P733)+P$16&lt;0.000001,0,IF($C734&gt;='H-32A-WP06 - Debt Service'!N$25,'H-32A-WP06 - Debt Service'!N$28/12,0)),"-")</f>
        <v>0</v>
      </c>
      <c r="Q734" s="449"/>
      <c r="R734" s="351">
        <f t="shared" si="46"/>
        <v>2078</v>
      </c>
      <c r="S734" s="368">
        <f t="shared" si="48"/>
        <v>65167</v>
      </c>
      <c r="T734" s="368"/>
      <c r="U734" s="359">
        <f>IFERROR(IF(-SUM(U$33:U733)+U$16&lt;0.000001,0,IF($C734&gt;='H-32A-WP06 - Debt Service'!R$25,'H-32A-WP06 - Debt Service'!R$28/12,0)),"-")</f>
        <v>0</v>
      </c>
      <c r="V734" s="359">
        <f>IFERROR(IF(-SUM(V$21:V733)+V$16&lt;0.000001,0,IF($C734&gt;='H-32A-WP06 - Debt Service'!S$25,'H-32A-WP06 - Debt Service'!S$28/12,0)),"-")</f>
        <v>0</v>
      </c>
      <c r="W734" s="359">
        <f>IFERROR(IF(-SUM(W$21:W733)+W$16&lt;0.000001,0,IF($C734&gt;='H-32A-WP06 - Debt Service'!T$25,'H-32A-WP06 - Debt Service'!T$28/12,0)),"-")</f>
        <v>0</v>
      </c>
      <c r="X734" s="359">
        <f>IFERROR(IF(-SUM(X$21:X733)+X$16&lt;0.000001,0,IF($C734&gt;='H-32A-WP06 - Debt Service'!U$25,'H-32A-WP06 - Debt Service'!U$28/12,0)),"-")</f>
        <v>0</v>
      </c>
      <c r="Y734" s="359">
        <f>IFERROR(IF(-SUM(Y$21:Y733)+Y$16&lt;0.000001,0,IF($C734&gt;='H-32A-WP06 - Debt Service'!W$25,'H-32A-WP06 - Debt Service'!V$28/12,0)),"-")</f>
        <v>0</v>
      </c>
      <c r="Z734" s="359">
        <f>IFERROR(IF(-SUM(Z$21:Z733)+Z$16&lt;0.000001,0,IF($C734&gt;='H-32A-WP06 - Debt Service'!W$25,'H-32A-WP06 - Debt Service'!W$28/12,0)),"-")</f>
        <v>0</v>
      </c>
      <c r="AA734" s="359">
        <f>IFERROR(IF(-SUM(AA$21:AA733)+AA$16&lt;0.000001,0,IF($C734&gt;='H-32A-WP06 - Debt Service'!Y$25,'H-32A-WP06 - Debt Service'!X$28/12,0)),"-")</f>
        <v>0</v>
      </c>
      <c r="AB734" s="359">
        <f>IFERROR(IF(-SUM(AB$21:AB733)+AB$16&lt;0.000001,0,IF($C734&gt;='H-32A-WP06 - Debt Service'!Y$25,'H-32A-WP06 - Debt Service'!Y$28/12,0)),"-")</f>
        <v>0</v>
      </c>
      <c r="AC734" s="359">
        <f>IFERROR(IF(-SUM(AC$21:AC733)+AC$16&lt;0.000001,0,IF($C734&gt;='H-32A-WP06 - Debt Service'!Z$25,'H-32A-WP06 - Debt Service'!Z$28/12,0)),"-")</f>
        <v>0</v>
      </c>
      <c r="AD734" s="359">
        <f>IFERROR(IF(-SUM(AD$21:AD733)+AD$16&lt;0.000001,0,IF($C734&gt;='H-32A-WP06 - Debt Service'!AB$25,'H-32A-WP06 - Debt Service'!AA$28/12,0)),"-")</f>
        <v>0</v>
      </c>
      <c r="AE734" s="359">
        <f>IFERROR(IF(-SUM(AE$21:AE733)+AE$16&lt;0.000001,0,IF($C734&gt;='H-32A-WP06 - Debt Service'!AC$25,'H-32A-WP06 - Debt Service'!AB$28/12,0)),"-")</f>
        <v>0</v>
      </c>
      <c r="AF734" s="359">
        <f>IFERROR(IF(-SUM(AF$21:AF733)+AF$16&lt;0.000001,0,IF($C734&gt;='H-32A-WP06 - Debt Service'!AD$25,'H-32A-WP06 - Debt Service'!AC$28/12,0)),"-")</f>
        <v>0</v>
      </c>
    </row>
    <row r="735" spans="2:32">
      <c r="B735" s="351">
        <f t="shared" si="45"/>
        <v>2078</v>
      </c>
      <c r="C735" s="368">
        <f t="shared" si="47"/>
        <v>65197</v>
      </c>
      <c r="D735" s="368"/>
      <c r="E735" s="359">
        <f>IFERROR(IF(-SUM(E$33:E734)+E$16&lt;0.000001,0,IF($C735&gt;='H-32A-WP06 - Debt Service'!C$25,'H-32A-WP06 - Debt Service'!C$28/12,0)),"-")</f>
        <v>0</v>
      </c>
      <c r="F735" s="359">
        <f>IFERROR(IF(-SUM(F$33:F734)+F$16&lt;0.000001,0,IF($C735&gt;='H-32A-WP06 - Debt Service'!D$25,'H-32A-WP06 - Debt Service'!D$28/12,0)),"-")</f>
        <v>0</v>
      </c>
      <c r="G735" s="359">
        <f>IFERROR(IF(-SUM(G$33:G734)+G$16&lt;0.000001,0,IF($C735&gt;='H-32A-WP06 - Debt Service'!E$25,'H-32A-WP06 - Debt Service'!E$28/12,0)),"-")</f>
        <v>0</v>
      </c>
      <c r="H735" s="359">
        <f>IFERROR(IF(-SUM(H$21:H734)+H$16&lt;0.000001,0,IF($C735&gt;='H-32A-WP06 - Debt Service'!F$25,'H-32A-WP06 - Debt Service'!F$28/12,0)),"-")</f>
        <v>0</v>
      </c>
      <c r="I735" s="359">
        <f>IFERROR(IF(-SUM(I$21:I734)+I$16&lt;0.000001,0,IF($C735&gt;='H-32A-WP06 - Debt Service'!G$25,'H-32A-WP06 - Debt Service'!G$28/12,0)),"-")</f>
        <v>0</v>
      </c>
      <c r="J735" s="359">
        <f>IFERROR(IF(-SUM(J$21:J734)+J$16&lt;0.000001,0,IF($C735&gt;='H-32A-WP06 - Debt Service'!H$25,'H-32A-WP06 - Debt Service'!H$28/12,0)),"-")</f>
        <v>0</v>
      </c>
      <c r="K735" s="359">
        <f>IFERROR(IF(-SUM(K$21:K734)+K$16&lt;0.000001,0,IF($C735&gt;='H-32A-WP06 - Debt Service'!I$25,'H-32A-WP06 - Debt Service'!I$28/12,0)),"-")</f>
        <v>0</v>
      </c>
      <c r="L735" s="359">
        <f>IFERROR(IF(-SUM(L$21:L734)+L$16&lt;0.000001,0,IF($C735&gt;='H-32A-WP06 - Debt Service'!J$25,'H-32A-WP06 - Debt Service'!J$28/12,0)),"-")</f>
        <v>0</v>
      </c>
      <c r="M735" s="359">
        <f>IFERROR(IF(-SUM(M$21:M734)+M$16&lt;0.000001,0,IF($C735&gt;='H-32A-WP06 - Debt Service'!K$25,'H-32A-WP06 - Debt Service'!K$28/12,0)),"-")</f>
        <v>0</v>
      </c>
      <c r="N735" s="359">
        <f>IFERROR(IF(-SUM(N$21:N734)+N$16&lt;0.000001,0,IF($C735&gt;='H-32A-WP06 - Debt Service'!L$25,'H-32A-WP06 - Debt Service'!L$28/12,0)),"-")</f>
        <v>0</v>
      </c>
      <c r="O735" s="359">
        <f>IFERROR(IF(-SUM(O$21:O734)+O$16&lt;0.000001,0,IF($C735&gt;='H-32A-WP06 - Debt Service'!M$25,'H-32A-WP06 - Debt Service'!M$28/12,0)),"-")</f>
        <v>0</v>
      </c>
      <c r="P735" s="359">
        <f>IFERROR(IF(-SUM(P$21:P734)+P$16&lt;0.000001,0,IF($C735&gt;='H-32A-WP06 - Debt Service'!N$25,'H-32A-WP06 - Debt Service'!N$28/12,0)),"-")</f>
        <v>0</v>
      </c>
      <c r="Q735" s="449"/>
      <c r="R735" s="351">
        <f t="shared" si="46"/>
        <v>2078</v>
      </c>
      <c r="S735" s="368">
        <f t="shared" si="48"/>
        <v>65197</v>
      </c>
      <c r="T735" s="368"/>
      <c r="U735" s="359">
        <f>IFERROR(IF(-SUM(U$33:U734)+U$16&lt;0.000001,0,IF($C735&gt;='H-32A-WP06 - Debt Service'!R$25,'H-32A-WP06 - Debt Service'!R$28/12,0)),"-")</f>
        <v>0</v>
      </c>
      <c r="V735" s="359">
        <f>IFERROR(IF(-SUM(V$21:V734)+V$16&lt;0.000001,0,IF($C735&gt;='H-32A-WP06 - Debt Service'!S$25,'H-32A-WP06 - Debt Service'!S$28/12,0)),"-")</f>
        <v>0</v>
      </c>
      <c r="W735" s="359">
        <f>IFERROR(IF(-SUM(W$21:W734)+W$16&lt;0.000001,0,IF($C735&gt;='H-32A-WP06 - Debt Service'!T$25,'H-32A-WP06 - Debt Service'!T$28/12,0)),"-")</f>
        <v>0</v>
      </c>
      <c r="X735" s="359">
        <f>IFERROR(IF(-SUM(X$21:X734)+X$16&lt;0.000001,0,IF($C735&gt;='H-32A-WP06 - Debt Service'!U$25,'H-32A-WP06 - Debt Service'!U$28/12,0)),"-")</f>
        <v>0</v>
      </c>
      <c r="Y735" s="359">
        <f>IFERROR(IF(-SUM(Y$21:Y734)+Y$16&lt;0.000001,0,IF($C735&gt;='H-32A-WP06 - Debt Service'!W$25,'H-32A-WP06 - Debt Service'!V$28/12,0)),"-")</f>
        <v>0</v>
      </c>
      <c r="Z735" s="359">
        <f>IFERROR(IF(-SUM(Z$21:Z734)+Z$16&lt;0.000001,0,IF($C735&gt;='H-32A-WP06 - Debt Service'!W$25,'H-32A-WP06 - Debt Service'!W$28/12,0)),"-")</f>
        <v>0</v>
      </c>
      <c r="AA735" s="359">
        <f>IFERROR(IF(-SUM(AA$21:AA734)+AA$16&lt;0.000001,0,IF($C735&gt;='H-32A-WP06 - Debt Service'!Y$25,'H-32A-WP06 - Debt Service'!X$28/12,0)),"-")</f>
        <v>0</v>
      </c>
      <c r="AB735" s="359">
        <f>IFERROR(IF(-SUM(AB$21:AB734)+AB$16&lt;0.000001,0,IF($C735&gt;='H-32A-WP06 - Debt Service'!Y$25,'H-32A-WP06 - Debt Service'!Y$28/12,0)),"-")</f>
        <v>0</v>
      </c>
      <c r="AC735" s="359">
        <f>IFERROR(IF(-SUM(AC$21:AC734)+AC$16&lt;0.000001,0,IF($C735&gt;='H-32A-WP06 - Debt Service'!Z$25,'H-32A-WP06 - Debt Service'!Z$28/12,0)),"-")</f>
        <v>0</v>
      </c>
      <c r="AD735" s="359">
        <f>IFERROR(IF(-SUM(AD$21:AD734)+AD$16&lt;0.000001,0,IF($C735&gt;='H-32A-WP06 - Debt Service'!AB$25,'H-32A-WP06 - Debt Service'!AA$28/12,0)),"-")</f>
        <v>0</v>
      </c>
      <c r="AE735" s="359">
        <f>IFERROR(IF(-SUM(AE$21:AE734)+AE$16&lt;0.000001,0,IF($C735&gt;='H-32A-WP06 - Debt Service'!AC$25,'H-32A-WP06 - Debt Service'!AB$28/12,0)),"-")</f>
        <v>0</v>
      </c>
      <c r="AF735" s="359">
        <f>IFERROR(IF(-SUM(AF$21:AF734)+AF$16&lt;0.000001,0,IF($C735&gt;='H-32A-WP06 - Debt Service'!AD$25,'H-32A-WP06 - Debt Service'!AC$28/12,0)),"-")</f>
        <v>0</v>
      </c>
    </row>
    <row r="736" spans="2:32">
      <c r="B736" s="351">
        <f t="shared" si="45"/>
        <v>2078</v>
      </c>
      <c r="C736" s="368">
        <f t="shared" si="47"/>
        <v>65228</v>
      </c>
      <c r="D736" s="368"/>
      <c r="E736" s="359">
        <f>IFERROR(IF(-SUM(E$33:E735)+E$16&lt;0.000001,0,IF($C736&gt;='H-32A-WP06 - Debt Service'!C$25,'H-32A-WP06 - Debt Service'!C$28/12,0)),"-")</f>
        <v>0</v>
      </c>
      <c r="F736" s="359">
        <f>IFERROR(IF(-SUM(F$33:F735)+F$16&lt;0.000001,0,IF($C736&gt;='H-32A-WP06 - Debt Service'!D$25,'H-32A-WP06 - Debt Service'!D$28/12,0)),"-")</f>
        <v>0</v>
      </c>
      <c r="G736" s="359">
        <f>IFERROR(IF(-SUM(G$33:G735)+G$16&lt;0.000001,0,IF($C736&gt;='H-32A-WP06 - Debt Service'!E$25,'H-32A-WP06 - Debt Service'!E$28/12,0)),"-")</f>
        <v>0</v>
      </c>
      <c r="H736" s="359">
        <f>IFERROR(IF(-SUM(H$21:H735)+H$16&lt;0.000001,0,IF($C736&gt;='H-32A-WP06 - Debt Service'!F$25,'H-32A-WP06 - Debt Service'!F$28/12,0)),"-")</f>
        <v>0</v>
      </c>
      <c r="I736" s="359">
        <f>IFERROR(IF(-SUM(I$21:I735)+I$16&lt;0.000001,0,IF($C736&gt;='H-32A-WP06 - Debt Service'!G$25,'H-32A-WP06 - Debt Service'!G$28/12,0)),"-")</f>
        <v>0</v>
      </c>
      <c r="J736" s="359">
        <f>IFERROR(IF(-SUM(J$21:J735)+J$16&lt;0.000001,0,IF($C736&gt;='H-32A-WP06 - Debt Service'!H$25,'H-32A-WP06 - Debt Service'!H$28/12,0)),"-")</f>
        <v>0</v>
      </c>
      <c r="K736" s="359">
        <f>IFERROR(IF(-SUM(K$21:K735)+K$16&lt;0.000001,0,IF($C736&gt;='H-32A-WP06 - Debt Service'!I$25,'H-32A-WP06 - Debt Service'!I$28/12,0)),"-")</f>
        <v>0</v>
      </c>
      <c r="L736" s="359">
        <f>IFERROR(IF(-SUM(L$21:L735)+L$16&lt;0.000001,0,IF($C736&gt;='H-32A-WP06 - Debt Service'!J$25,'H-32A-WP06 - Debt Service'!J$28/12,0)),"-")</f>
        <v>0</v>
      </c>
      <c r="M736" s="359">
        <f>IFERROR(IF(-SUM(M$21:M735)+M$16&lt;0.000001,0,IF($C736&gt;='H-32A-WP06 - Debt Service'!K$25,'H-32A-WP06 - Debt Service'!K$28/12,0)),"-")</f>
        <v>0</v>
      </c>
      <c r="N736" s="359">
        <f>IFERROR(IF(-SUM(N$21:N735)+N$16&lt;0.000001,0,IF($C736&gt;='H-32A-WP06 - Debt Service'!L$25,'H-32A-WP06 - Debt Service'!L$28/12,0)),"-")</f>
        <v>0</v>
      </c>
      <c r="O736" s="359">
        <f>IFERROR(IF(-SUM(O$21:O735)+O$16&lt;0.000001,0,IF($C736&gt;='H-32A-WP06 - Debt Service'!M$25,'H-32A-WP06 - Debt Service'!M$28/12,0)),"-")</f>
        <v>0</v>
      </c>
      <c r="P736" s="359">
        <f>IFERROR(IF(-SUM(P$21:P735)+P$16&lt;0.000001,0,IF($C736&gt;='H-32A-WP06 - Debt Service'!N$25,'H-32A-WP06 - Debt Service'!N$28/12,0)),"-")</f>
        <v>0</v>
      </c>
      <c r="Q736" s="449"/>
      <c r="R736" s="351">
        <f t="shared" si="46"/>
        <v>2078</v>
      </c>
      <c r="S736" s="368">
        <f t="shared" si="48"/>
        <v>65228</v>
      </c>
      <c r="T736" s="368"/>
      <c r="U736" s="359">
        <f>IFERROR(IF(-SUM(U$33:U735)+U$16&lt;0.000001,0,IF($C736&gt;='H-32A-WP06 - Debt Service'!R$25,'H-32A-WP06 - Debt Service'!R$28/12,0)),"-")</f>
        <v>0</v>
      </c>
      <c r="V736" s="359">
        <f>IFERROR(IF(-SUM(V$21:V735)+V$16&lt;0.000001,0,IF($C736&gt;='H-32A-WP06 - Debt Service'!S$25,'H-32A-WP06 - Debt Service'!S$28/12,0)),"-")</f>
        <v>0</v>
      </c>
      <c r="W736" s="359">
        <f>IFERROR(IF(-SUM(W$21:W735)+W$16&lt;0.000001,0,IF($C736&gt;='H-32A-WP06 - Debt Service'!T$25,'H-32A-WP06 - Debt Service'!T$28/12,0)),"-")</f>
        <v>0</v>
      </c>
      <c r="X736" s="359">
        <f>IFERROR(IF(-SUM(X$21:X735)+X$16&lt;0.000001,0,IF($C736&gt;='H-32A-WP06 - Debt Service'!U$25,'H-32A-WP06 - Debt Service'!U$28/12,0)),"-")</f>
        <v>0</v>
      </c>
      <c r="Y736" s="359">
        <f>IFERROR(IF(-SUM(Y$21:Y735)+Y$16&lt;0.000001,0,IF($C736&gt;='H-32A-WP06 - Debt Service'!W$25,'H-32A-WP06 - Debt Service'!V$28/12,0)),"-")</f>
        <v>0</v>
      </c>
      <c r="Z736" s="359">
        <f>IFERROR(IF(-SUM(Z$21:Z735)+Z$16&lt;0.000001,0,IF($C736&gt;='H-32A-WP06 - Debt Service'!W$25,'H-32A-WP06 - Debt Service'!W$28/12,0)),"-")</f>
        <v>0</v>
      </c>
      <c r="AA736" s="359">
        <f>IFERROR(IF(-SUM(AA$21:AA735)+AA$16&lt;0.000001,0,IF($C736&gt;='H-32A-WP06 - Debt Service'!Y$25,'H-32A-WP06 - Debt Service'!X$28/12,0)),"-")</f>
        <v>0</v>
      </c>
      <c r="AB736" s="359">
        <f>IFERROR(IF(-SUM(AB$21:AB735)+AB$16&lt;0.000001,0,IF($C736&gt;='H-32A-WP06 - Debt Service'!Y$25,'H-32A-WP06 - Debt Service'!Y$28/12,0)),"-")</f>
        <v>0</v>
      </c>
      <c r="AC736" s="359">
        <f>IFERROR(IF(-SUM(AC$21:AC735)+AC$16&lt;0.000001,0,IF($C736&gt;='H-32A-WP06 - Debt Service'!Z$25,'H-32A-WP06 - Debt Service'!Z$28/12,0)),"-")</f>
        <v>0</v>
      </c>
      <c r="AD736" s="359">
        <f>IFERROR(IF(-SUM(AD$21:AD735)+AD$16&lt;0.000001,0,IF($C736&gt;='H-32A-WP06 - Debt Service'!AB$25,'H-32A-WP06 - Debt Service'!AA$28/12,0)),"-")</f>
        <v>0</v>
      </c>
      <c r="AE736" s="359">
        <f>IFERROR(IF(-SUM(AE$21:AE735)+AE$16&lt;0.000001,0,IF($C736&gt;='H-32A-WP06 - Debt Service'!AC$25,'H-32A-WP06 - Debt Service'!AB$28/12,0)),"-")</f>
        <v>0</v>
      </c>
      <c r="AF736" s="359">
        <f>IFERROR(IF(-SUM(AF$21:AF735)+AF$16&lt;0.000001,0,IF($C736&gt;='H-32A-WP06 - Debt Service'!AD$25,'H-32A-WP06 - Debt Service'!AC$28/12,0)),"-")</f>
        <v>0</v>
      </c>
    </row>
    <row r="737" spans="2:32">
      <c r="B737" s="351">
        <f t="shared" si="45"/>
        <v>2078</v>
      </c>
      <c r="C737" s="368">
        <f t="shared" si="47"/>
        <v>65259</v>
      </c>
      <c r="D737" s="368"/>
      <c r="E737" s="359">
        <f>IFERROR(IF(-SUM(E$33:E736)+E$16&lt;0.000001,0,IF($C737&gt;='H-32A-WP06 - Debt Service'!C$25,'H-32A-WP06 - Debt Service'!C$28/12,0)),"-")</f>
        <v>0</v>
      </c>
      <c r="F737" s="359">
        <f>IFERROR(IF(-SUM(F$33:F736)+F$16&lt;0.000001,0,IF($C737&gt;='H-32A-WP06 - Debt Service'!D$25,'H-32A-WP06 - Debt Service'!D$28/12,0)),"-")</f>
        <v>0</v>
      </c>
      <c r="G737" s="359">
        <f>IFERROR(IF(-SUM(G$33:G736)+G$16&lt;0.000001,0,IF($C737&gt;='H-32A-WP06 - Debt Service'!E$25,'H-32A-WP06 - Debt Service'!E$28/12,0)),"-")</f>
        <v>0</v>
      </c>
      <c r="H737" s="359">
        <f>IFERROR(IF(-SUM(H$21:H736)+H$16&lt;0.000001,0,IF($C737&gt;='H-32A-WP06 - Debt Service'!F$25,'H-32A-WP06 - Debt Service'!F$28/12,0)),"-")</f>
        <v>0</v>
      </c>
      <c r="I737" s="359">
        <f>IFERROR(IF(-SUM(I$21:I736)+I$16&lt;0.000001,0,IF($C737&gt;='H-32A-WP06 - Debt Service'!G$25,'H-32A-WP06 - Debt Service'!G$28/12,0)),"-")</f>
        <v>0</v>
      </c>
      <c r="J737" s="359">
        <f>IFERROR(IF(-SUM(J$21:J736)+J$16&lt;0.000001,0,IF($C737&gt;='H-32A-WP06 - Debt Service'!H$25,'H-32A-WP06 - Debt Service'!H$28/12,0)),"-")</f>
        <v>0</v>
      </c>
      <c r="K737" s="359">
        <f>IFERROR(IF(-SUM(K$21:K736)+K$16&lt;0.000001,0,IF($C737&gt;='H-32A-WP06 - Debt Service'!I$25,'H-32A-WP06 - Debt Service'!I$28/12,0)),"-")</f>
        <v>0</v>
      </c>
      <c r="L737" s="359">
        <f>IFERROR(IF(-SUM(L$21:L736)+L$16&lt;0.000001,0,IF($C737&gt;='H-32A-WP06 - Debt Service'!J$25,'H-32A-WP06 - Debt Service'!J$28/12,0)),"-")</f>
        <v>0</v>
      </c>
      <c r="M737" s="359">
        <f>IFERROR(IF(-SUM(M$21:M736)+M$16&lt;0.000001,0,IF($C737&gt;='H-32A-WP06 - Debt Service'!K$25,'H-32A-WP06 - Debt Service'!K$28/12,0)),"-")</f>
        <v>0</v>
      </c>
      <c r="N737" s="359">
        <f>IFERROR(IF(-SUM(N$21:N736)+N$16&lt;0.000001,0,IF($C737&gt;='H-32A-WP06 - Debt Service'!L$25,'H-32A-WP06 - Debt Service'!L$28/12,0)),"-")</f>
        <v>0</v>
      </c>
      <c r="O737" s="359">
        <f>IFERROR(IF(-SUM(O$21:O736)+O$16&lt;0.000001,0,IF($C737&gt;='H-32A-WP06 - Debt Service'!M$25,'H-32A-WP06 - Debt Service'!M$28/12,0)),"-")</f>
        <v>0</v>
      </c>
      <c r="P737" s="359">
        <f>IFERROR(IF(-SUM(P$21:P736)+P$16&lt;0.000001,0,IF($C737&gt;='H-32A-WP06 - Debt Service'!N$25,'H-32A-WP06 - Debt Service'!N$28/12,0)),"-")</f>
        <v>0</v>
      </c>
      <c r="Q737" s="449"/>
      <c r="R737" s="351">
        <f t="shared" si="46"/>
        <v>2078</v>
      </c>
      <c r="S737" s="368">
        <f t="shared" si="48"/>
        <v>65259</v>
      </c>
      <c r="T737" s="368"/>
      <c r="U737" s="359">
        <f>IFERROR(IF(-SUM(U$33:U736)+U$16&lt;0.000001,0,IF($C737&gt;='H-32A-WP06 - Debt Service'!R$25,'H-32A-WP06 - Debt Service'!R$28/12,0)),"-")</f>
        <v>0</v>
      </c>
      <c r="V737" s="359">
        <f>IFERROR(IF(-SUM(V$21:V736)+V$16&lt;0.000001,0,IF($C737&gt;='H-32A-WP06 - Debt Service'!S$25,'H-32A-WP06 - Debt Service'!S$28/12,0)),"-")</f>
        <v>0</v>
      </c>
      <c r="W737" s="359">
        <f>IFERROR(IF(-SUM(W$21:W736)+W$16&lt;0.000001,0,IF($C737&gt;='H-32A-WP06 - Debt Service'!T$25,'H-32A-WP06 - Debt Service'!T$28/12,0)),"-")</f>
        <v>0</v>
      </c>
      <c r="X737" s="359">
        <f>IFERROR(IF(-SUM(X$21:X736)+X$16&lt;0.000001,0,IF($C737&gt;='H-32A-WP06 - Debt Service'!U$25,'H-32A-WP06 - Debt Service'!U$28/12,0)),"-")</f>
        <v>0</v>
      </c>
      <c r="Y737" s="359">
        <f>IFERROR(IF(-SUM(Y$21:Y736)+Y$16&lt;0.000001,0,IF($C737&gt;='H-32A-WP06 - Debt Service'!W$25,'H-32A-WP06 - Debt Service'!V$28/12,0)),"-")</f>
        <v>0</v>
      </c>
      <c r="Z737" s="359">
        <f>IFERROR(IF(-SUM(Z$21:Z736)+Z$16&lt;0.000001,0,IF($C737&gt;='H-32A-WP06 - Debt Service'!W$25,'H-32A-WP06 - Debt Service'!W$28/12,0)),"-")</f>
        <v>0</v>
      </c>
      <c r="AA737" s="359">
        <f>IFERROR(IF(-SUM(AA$21:AA736)+AA$16&lt;0.000001,0,IF($C737&gt;='H-32A-WP06 - Debt Service'!Y$25,'H-32A-WP06 - Debt Service'!X$28/12,0)),"-")</f>
        <v>0</v>
      </c>
      <c r="AB737" s="359">
        <f>IFERROR(IF(-SUM(AB$21:AB736)+AB$16&lt;0.000001,0,IF($C737&gt;='H-32A-WP06 - Debt Service'!Y$25,'H-32A-WP06 - Debt Service'!Y$28/12,0)),"-")</f>
        <v>0</v>
      </c>
      <c r="AC737" s="359">
        <f>IFERROR(IF(-SUM(AC$21:AC736)+AC$16&lt;0.000001,0,IF($C737&gt;='H-32A-WP06 - Debt Service'!Z$25,'H-32A-WP06 - Debt Service'!Z$28/12,0)),"-")</f>
        <v>0</v>
      </c>
      <c r="AD737" s="359">
        <f>IFERROR(IF(-SUM(AD$21:AD736)+AD$16&lt;0.000001,0,IF($C737&gt;='H-32A-WP06 - Debt Service'!AB$25,'H-32A-WP06 - Debt Service'!AA$28/12,0)),"-")</f>
        <v>0</v>
      </c>
      <c r="AE737" s="359">
        <f>IFERROR(IF(-SUM(AE$21:AE736)+AE$16&lt;0.000001,0,IF($C737&gt;='H-32A-WP06 - Debt Service'!AC$25,'H-32A-WP06 - Debt Service'!AB$28/12,0)),"-")</f>
        <v>0</v>
      </c>
      <c r="AF737" s="359">
        <f>IFERROR(IF(-SUM(AF$21:AF736)+AF$16&lt;0.000001,0,IF($C737&gt;='H-32A-WP06 - Debt Service'!AD$25,'H-32A-WP06 - Debt Service'!AC$28/12,0)),"-")</f>
        <v>0</v>
      </c>
    </row>
    <row r="738" spans="2:32">
      <c r="B738" s="351">
        <f t="shared" si="45"/>
        <v>2078</v>
      </c>
      <c r="C738" s="368">
        <f t="shared" si="47"/>
        <v>65289</v>
      </c>
      <c r="D738" s="368"/>
      <c r="E738" s="359">
        <f>IFERROR(IF(-SUM(E$33:E737)+E$16&lt;0.000001,0,IF($C738&gt;='H-32A-WP06 - Debt Service'!C$25,'H-32A-WP06 - Debt Service'!C$28/12,0)),"-")</f>
        <v>0</v>
      </c>
      <c r="F738" s="359">
        <f>IFERROR(IF(-SUM(F$33:F737)+F$16&lt;0.000001,0,IF($C738&gt;='H-32A-WP06 - Debt Service'!D$25,'H-32A-WP06 - Debt Service'!D$28/12,0)),"-")</f>
        <v>0</v>
      </c>
      <c r="G738" s="359">
        <f>IFERROR(IF(-SUM(G$33:G737)+G$16&lt;0.000001,0,IF($C738&gt;='H-32A-WP06 - Debt Service'!E$25,'H-32A-WP06 - Debt Service'!E$28/12,0)),"-")</f>
        <v>0</v>
      </c>
      <c r="H738" s="359">
        <f>IFERROR(IF(-SUM(H$21:H737)+H$16&lt;0.000001,0,IF($C738&gt;='H-32A-WP06 - Debt Service'!F$25,'H-32A-WP06 - Debt Service'!F$28/12,0)),"-")</f>
        <v>0</v>
      </c>
      <c r="I738" s="359">
        <f>IFERROR(IF(-SUM(I$21:I737)+I$16&lt;0.000001,0,IF($C738&gt;='H-32A-WP06 - Debt Service'!G$25,'H-32A-WP06 - Debt Service'!G$28/12,0)),"-")</f>
        <v>0</v>
      </c>
      <c r="J738" s="359">
        <f>IFERROR(IF(-SUM(J$21:J737)+J$16&lt;0.000001,0,IF($C738&gt;='H-32A-WP06 - Debt Service'!H$25,'H-32A-WP06 - Debt Service'!H$28/12,0)),"-")</f>
        <v>0</v>
      </c>
      <c r="K738" s="359">
        <f>IFERROR(IF(-SUM(K$21:K737)+K$16&lt;0.000001,0,IF($C738&gt;='H-32A-WP06 - Debt Service'!I$25,'H-32A-WP06 - Debt Service'!I$28/12,0)),"-")</f>
        <v>0</v>
      </c>
      <c r="L738" s="359">
        <f>IFERROR(IF(-SUM(L$21:L737)+L$16&lt;0.000001,0,IF($C738&gt;='H-32A-WP06 - Debt Service'!J$25,'H-32A-WP06 - Debt Service'!J$28/12,0)),"-")</f>
        <v>0</v>
      </c>
      <c r="M738" s="359">
        <f>IFERROR(IF(-SUM(M$21:M737)+M$16&lt;0.000001,0,IF($C738&gt;='H-32A-WP06 - Debt Service'!K$25,'H-32A-WP06 - Debt Service'!K$28/12,0)),"-")</f>
        <v>0</v>
      </c>
      <c r="N738" s="359">
        <f>IFERROR(IF(-SUM(N$21:N737)+N$16&lt;0.000001,0,IF($C738&gt;='H-32A-WP06 - Debt Service'!L$25,'H-32A-WP06 - Debt Service'!L$28/12,0)),"-")</f>
        <v>0</v>
      </c>
      <c r="O738" s="359">
        <f>IFERROR(IF(-SUM(O$21:O737)+O$16&lt;0.000001,0,IF($C738&gt;='H-32A-WP06 - Debt Service'!M$25,'H-32A-WP06 - Debt Service'!M$28/12,0)),"-")</f>
        <v>0</v>
      </c>
      <c r="P738" s="359">
        <f>IFERROR(IF(-SUM(P$21:P737)+P$16&lt;0.000001,0,IF($C738&gt;='H-32A-WP06 - Debt Service'!N$25,'H-32A-WP06 - Debt Service'!N$28/12,0)),"-")</f>
        <v>0</v>
      </c>
      <c r="Q738" s="449"/>
      <c r="R738" s="351">
        <f t="shared" si="46"/>
        <v>2078</v>
      </c>
      <c r="S738" s="368">
        <f t="shared" si="48"/>
        <v>65289</v>
      </c>
      <c r="T738" s="368"/>
      <c r="U738" s="359">
        <f>IFERROR(IF(-SUM(U$33:U737)+U$16&lt;0.000001,0,IF($C738&gt;='H-32A-WP06 - Debt Service'!R$25,'H-32A-WP06 - Debt Service'!R$28/12,0)),"-")</f>
        <v>0</v>
      </c>
      <c r="V738" s="359">
        <f>IFERROR(IF(-SUM(V$21:V737)+V$16&lt;0.000001,0,IF($C738&gt;='H-32A-WP06 - Debt Service'!S$25,'H-32A-WP06 - Debt Service'!S$28/12,0)),"-")</f>
        <v>0</v>
      </c>
      <c r="W738" s="359">
        <f>IFERROR(IF(-SUM(W$21:W737)+W$16&lt;0.000001,0,IF($C738&gt;='H-32A-WP06 - Debt Service'!T$25,'H-32A-WP06 - Debt Service'!T$28/12,0)),"-")</f>
        <v>0</v>
      </c>
      <c r="X738" s="359">
        <f>IFERROR(IF(-SUM(X$21:X737)+X$16&lt;0.000001,0,IF($C738&gt;='H-32A-WP06 - Debt Service'!U$25,'H-32A-WP06 - Debt Service'!U$28/12,0)),"-")</f>
        <v>0</v>
      </c>
      <c r="Y738" s="359">
        <f>IFERROR(IF(-SUM(Y$21:Y737)+Y$16&lt;0.000001,0,IF($C738&gt;='H-32A-WP06 - Debt Service'!W$25,'H-32A-WP06 - Debt Service'!V$28/12,0)),"-")</f>
        <v>0</v>
      </c>
      <c r="Z738" s="359">
        <f>IFERROR(IF(-SUM(Z$21:Z737)+Z$16&lt;0.000001,0,IF($C738&gt;='H-32A-WP06 - Debt Service'!W$25,'H-32A-WP06 - Debt Service'!W$28/12,0)),"-")</f>
        <v>0</v>
      </c>
      <c r="AA738" s="359">
        <f>IFERROR(IF(-SUM(AA$21:AA737)+AA$16&lt;0.000001,0,IF($C738&gt;='H-32A-WP06 - Debt Service'!Y$25,'H-32A-WP06 - Debt Service'!X$28/12,0)),"-")</f>
        <v>0</v>
      </c>
      <c r="AB738" s="359">
        <f>IFERROR(IF(-SUM(AB$21:AB737)+AB$16&lt;0.000001,0,IF($C738&gt;='H-32A-WP06 - Debt Service'!Y$25,'H-32A-WP06 - Debt Service'!Y$28/12,0)),"-")</f>
        <v>0</v>
      </c>
      <c r="AC738" s="359">
        <f>IFERROR(IF(-SUM(AC$21:AC737)+AC$16&lt;0.000001,0,IF($C738&gt;='H-32A-WP06 - Debt Service'!Z$25,'H-32A-WP06 - Debt Service'!Z$28/12,0)),"-")</f>
        <v>0</v>
      </c>
      <c r="AD738" s="359">
        <f>IFERROR(IF(-SUM(AD$21:AD737)+AD$16&lt;0.000001,0,IF($C738&gt;='H-32A-WP06 - Debt Service'!AB$25,'H-32A-WP06 - Debt Service'!AA$28/12,0)),"-")</f>
        <v>0</v>
      </c>
      <c r="AE738" s="359">
        <f>IFERROR(IF(-SUM(AE$21:AE737)+AE$16&lt;0.000001,0,IF($C738&gt;='H-32A-WP06 - Debt Service'!AC$25,'H-32A-WP06 - Debt Service'!AB$28/12,0)),"-")</f>
        <v>0</v>
      </c>
      <c r="AF738" s="359">
        <f>IFERROR(IF(-SUM(AF$21:AF737)+AF$16&lt;0.000001,0,IF($C738&gt;='H-32A-WP06 - Debt Service'!AD$25,'H-32A-WP06 - Debt Service'!AC$28/12,0)),"-")</f>
        <v>0</v>
      </c>
    </row>
    <row r="739" spans="2:32">
      <c r="B739" s="351">
        <f t="shared" si="45"/>
        <v>2078</v>
      </c>
      <c r="C739" s="368">
        <f t="shared" si="47"/>
        <v>65320</v>
      </c>
      <c r="D739" s="368"/>
      <c r="E739" s="359">
        <f>IFERROR(IF(-SUM(E$33:E738)+E$16&lt;0.000001,0,IF($C739&gt;='H-32A-WP06 - Debt Service'!C$25,'H-32A-WP06 - Debt Service'!C$28/12,0)),"-")</f>
        <v>0</v>
      </c>
      <c r="F739" s="359">
        <f>IFERROR(IF(-SUM(F$33:F738)+F$16&lt;0.000001,0,IF($C739&gt;='H-32A-WP06 - Debt Service'!D$25,'H-32A-WP06 - Debt Service'!D$28/12,0)),"-")</f>
        <v>0</v>
      </c>
      <c r="G739" s="359">
        <f>IFERROR(IF(-SUM(G$33:G738)+G$16&lt;0.000001,0,IF($C739&gt;='H-32A-WP06 - Debt Service'!E$25,'H-32A-WP06 - Debt Service'!E$28/12,0)),"-")</f>
        <v>0</v>
      </c>
      <c r="H739" s="359">
        <f>IFERROR(IF(-SUM(H$21:H738)+H$16&lt;0.000001,0,IF($C739&gt;='H-32A-WP06 - Debt Service'!F$25,'H-32A-WP06 - Debt Service'!F$28/12,0)),"-")</f>
        <v>0</v>
      </c>
      <c r="I739" s="359">
        <f>IFERROR(IF(-SUM(I$21:I738)+I$16&lt;0.000001,0,IF($C739&gt;='H-32A-WP06 - Debt Service'!G$25,'H-32A-WP06 - Debt Service'!G$28/12,0)),"-")</f>
        <v>0</v>
      </c>
      <c r="J739" s="359">
        <f>IFERROR(IF(-SUM(J$21:J738)+J$16&lt;0.000001,0,IF($C739&gt;='H-32A-WP06 - Debt Service'!H$25,'H-32A-WP06 - Debt Service'!H$28/12,0)),"-")</f>
        <v>0</v>
      </c>
      <c r="K739" s="359">
        <f>IFERROR(IF(-SUM(K$21:K738)+K$16&lt;0.000001,0,IF($C739&gt;='H-32A-WP06 - Debt Service'!I$25,'H-32A-WP06 - Debt Service'!I$28/12,0)),"-")</f>
        <v>0</v>
      </c>
      <c r="L739" s="359">
        <f>IFERROR(IF(-SUM(L$21:L738)+L$16&lt;0.000001,0,IF($C739&gt;='H-32A-WP06 - Debt Service'!J$25,'H-32A-WP06 - Debt Service'!J$28/12,0)),"-")</f>
        <v>0</v>
      </c>
      <c r="M739" s="359">
        <f>IFERROR(IF(-SUM(M$21:M738)+M$16&lt;0.000001,0,IF($C739&gt;='H-32A-WP06 - Debt Service'!K$25,'H-32A-WP06 - Debt Service'!K$28/12,0)),"-")</f>
        <v>0</v>
      </c>
      <c r="N739" s="359">
        <f>IFERROR(IF(-SUM(N$21:N738)+N$16&lt;0.000001,0,IF($C739&gt;='H-32A-WP06 - Debt Service'!L$25,'H-32A-WP06 - Debt Service'!L$28/12,0)),"-")</f>
        <v>0</v>
      </c>
      <c r="O739" s="359">
        <f>IFERROR(IF(-SUM(O$21:O738)+O$16&lt;0.000001,0,IF($C739&gt;='H-32A-WP06 - Debt Service'!M$25,'H-32A-WP06 - Debt Service'!M$28/12,0)),"-")</f>
        <v>0</v>
      </c>
      <c r="P739" s="359">
        <f>IFERROR(IF(-SUM(P$21:P738)+P$16&lt;0.000001,0,IF($C739&gt;='H-32A-WP06 - Debt Service'!N$25,'H-32A-WP06 - Debt Service'!N$28/12,0)),"-")</f>
        <v>0</v>
      </c>
      <c r="Q739" s="449"/>
      <c r="R739" s="351">
        <f t="shared" si="46"/>
        <v>2078</v>
      </c>
      <c r="S739" s="368">
        <f t="shared" si="48"/>
        <v>65320</v>
      </c>
      <c r="T739" s="368"/>
      <c r="U739" s="359">
        <f>IFERROR(IF(-SUM(U$33:U738)+U$16&lt;0.000001,0,IF($C739&gt;='H-32A-WP06 - Debt Service'!R$25,'H-32A-WP06 - Debt Service'!R$28/12,0)),"-")</f>
        <v>0</v>
      </c>
      <c r="V739" s="359">
        <f>IFERROR(IF(-SUM(V$21:V738)+V$16&lt;0.000001,0,IF($C739&gt;='H-32A-WP06 - Debt Service'!S$25,'H-32A-WP06 - Debt Service'!S$28/12,0)),"-")</f>
        <v>0</v>
      </c>
      <c r="W739" s="359">
        <f>IFERROR(IF(-SUM(W$21:W738)+W$16&lt;0.000001,0,IF($C739&gt;='H-32A-WP06 - Debt Service'!T$25,'H-32A-WP06 - Debt Service'!T$28/12,0)),"-")</f>
        <v>0</v>
      </c>
      <c r="X739" s="359">
        <f>IFERROR(IF(-SUM(X$21:X738)+X$16&lt;0.000001,0,IF($C739&gt;='H-32A-WP06 - Debt Service'!U$25,'H-32A-WP06 - Debt Service'!U$28/12,0)),"-")</f>
        <v>0</v>
      </c>
      <c r="Y739" s="359">
        <f>IFERROR(IF(-SUM(Y$21:Y738)+Y$16&lt;0.000001,0,IF($C739&gt;='H-32A-WP06 - Debt Service'!W$25,'H-32A-WP06 - Debt Service'!V$28/12,0)),"-")</f>
        <v>0</v>
      </c>
      <c r="Z739" s="359">
        <f>IFERROR(IF(-SUM(Z$21:Z738)+Z$16&lt;0.000001,0,IF($C739&gt;='H-32A-WP06 - Debt Service'!W$25,'H-32A-WP06 - Debt Service'!W$28/12,0)),"-")</f>
        <v>0</v>
      </c>
      <c r="AA739" s="359">
        <f>IFERROR(IF(-SUM(AA$21:AA738)+AA$16&lt;0.000001,0,IF($C739&gt;='H-32A-WP06 - Debt Service'!Y$25,'H-32A-WP06 - Debt Service'!X$28/12,0)),"-")</f>
        <v>0</v>
      </c>
      <c r="AB739" s="359">
        <f>IFERROR(IF(-SUM(AB$21:AB738)+AB$16&lt;0.000001,0,IF($C739&gt;='H-32A-WP06 - Debt Service'!Y$25,'H-32A-WP06 - Debt Service'!Y$28/12,0)),"-")</f>
        <v>0</v>
      </c>
      <c r="AC739" s="359">
        <f>IFERROR(IF(-SUM(AC$21:AC738)+AC$16&lt;0.000001,0,IF($C739&gt;='H-32A-WP06 - Debt Service'!Z$25,'H-32A-WP06 - Debt Service'!Z$28/12,0)),"-")</f>
        <v>0</v>
      </c>
      <c r="AD739" s="359">
        <f>IFERROR(IF(-SUM(AD$21:AD738)+AD$16&lt;0.000001,0,IF($C739&gt;='H-32A-WP06 - Debt Service'!AB$25,'H-32A-WP06 - Debt Service'!AA$28/12,0)),"-")</f>
        <v>0</v>
      </c>
      <c r="AE739" s="359">
        <f>IFERROR(IF(-SUM(AE$21:AE738)+AE$16&lt;0.000001,0,IF($C739&gt;='H-32A-WP06 - Debt Service'!AC$25,'H-32A-WP06 - Debt Service'!AB$28/12,0)),"-")</f>
        <v>0</v>
      </c>
      <c r="AF739" s="359">
        <f>IFERROR(IF(-SUM(AF$21:AF738)+AF$16&lt;0.000001,0,IF($C739&gt;='H-32A-WP06 - Debt Service'!AD$25,'H-32A-WP06 - Debt Service'!AC$28/12,0)),"-")</f>
        <v>0</v>
      </c>
    </row>
    <row r="740" spans="2:32">
      <c r="B740" s="351">
        <f t="shared" si="45"/>
        <v>2078</v>
      </c>
      <c r="C740" s="368">
        <f t="shared" si="47"/>
        <v>65350</v>
      </c>
      <c r="D740" s="368"/>
      <c r="E740" s="359">
        <f>IFERROR(IF(-SUM(E$33:E739)+E$16&lt;0.000001,0,IF($C740&gt;='H-32A-WP06 - Debt Service'!C$25,'H-32A-WP06 - Debt Service'!C$28/12,0)),"-")</f>
        <v>0</v>
      </c>
      <c r="F740" s="359">
        <f>IFERROR(IF(-SUM(F$33:F739)+F$16&lt;0.000001,0,IF($C740&gt;='H-32A-WP06 - Debt Service'!D$25,'H-32A-WP06 - Debt Service'!D$28/12,0)),"-")</f>
        <v>0</v>
      </c>
      <c r="G740" s="359">
        <f>IFERROR(IF(-SUM(G$33:G739)+G$16&lt;0.000001,0,IF($C740&gt;='H-32A-WP06 - Debt Service'!E$25,'H-32A-WP06 - Debt Service'!E$28/12,0)),"-")</f>
        <v>0</v>
      </c>
      <c r="H740" s="359">
        <f>IFERROR(IF(-SUM(H$21:H739)+H$16&lt;0.000001,0,IF($C740&gt;='H-32A-WP06 - Debt Service'!F$25,'H-32A-WP06 - Debt Service'!F$28/12,0)),"-")</f>
        <v>0</v>
      </c>
      <c r="I740" s="359">
        <f>IFERROR(IF(-SUM(I$21:I739)+I$16&lt;0.000001,0,IF($C740&gt;='H-32A-WP06 - Debt Service'!G$25,'H-32A-WP06 - Debt Service'!G$28/12,0)),"-")</f>
        <v>0</v>
      </c>
      <c r="J740" s="359">
        <f>IFERROR(IF(-SUM(J$21:J739)+J$16&lt;0.000001,0,IF($C740&gt;='H-32A-WP06 - Debt Service'!H$25,'H-32A-WP06 - Debt Service'!H$28/12,0)),"-")</f>
        <v>0</v>
      </c>
      <c r="K740" s="359">
        <f>IFERROR(IF(-SUM(K$21:K739)+K$16&lt;0.000001,0,IF($C740&gt;='H-32A-WP06 - Debt Service'!I$25,'H-32A-WP06 - Debt Service'!I$28/12,0)),"-")</f>
        <v>0</v>
      </c>
      <c r="L740" s="359">
        <f>IFERROR(IF(-SUM(L$21:L739)+L$16&lt;0.000001,0,IF($C740&gt;='H-32A-WP06 - Debt Service'!J$25,'H-32A-WP06 - Debt Service'!J$28/12,0)),"-")</f>
        <v>0</v>
      </c>
      <c r="M740" s="359">
        <f>IFERROR(IF(-SUM(M$21:M739)+M$16&lt;0.000001,0,IF($C740&gt;='H-32A-WP06 - Debt Service'!K$25,'H-32A-WP06 - Debt Service'!K$28/12,0)),"-")</f>
        <v>0</v>
      </c>
      <c r="N740" s="359">
        <f>IFERROR(IF(-SUM(N$21:N739)+N$16&lt;0.000001,0,IF($C740&gt;='H-32A-WP06 - Debt Service'!L$25,'H-32A-WP06 - Debt Service'!L$28/12,0)),"-")</f>
        <v>0</v>
      </c>
      <c r="O740" s="359">
        <f>IFERROR(IF(-SUM(O$21:O739)+O$16&lt;0.000001,0,IF($C740&gt;='H-32A-WP06 - Debt Service'!M$25,'H-32A-WP06 - Debt Service'!M$28/12,0)),"-")</f>
        <v>0</v>
      </c>
      <c r="P740" s="359">
        <f>IFERROR(IF(-SUM(P$21:P739)+P$16&lt;0.000001,0,IF($C740&gt;='H-32A-WP06 - Debt Service'!N$25,'H-32A-WP06 - Debt Service'!N$28/12,0)),"-")</f>
        <v>0</v>
      </c>
      <c r="Q740" s="449"/>
      <c r="R740" s="351">
        <f t="shared" si="46"/>
        <v>2078</v>
      </c>
      <c r="S740" s="368">
        <f t="shared" si="48"/>
        <v>65350</v>
      </c>
      <c r="T740" s="368"/>
      <c r="U740" s="359">
        <f>IFERROR(IF(-SUM(U$33:U739)+U$16&lt;0.000001,0,IF($C740&gt;='H-32A-WP06 - Debt Service'!R$25,'H-32A-WP06 - Debt Service'!R$28/12,0)),"-")</f>
        <v>0</v>
      </c>
      <c r="V740" s="359">
        <f>IFERROR(IF(-SUM(V$21:V739)+V$16&lt;0.000001,0,IF($C740&gt;='H-32A-WP06 - Debt Service'!S$25,'H-32A-WP06 - Debt Service'!S$28/12,0)),"-")</f>
        <v>0</v>
      </c>
      <c r="W740" s="359">
        <f>IFERROR(IF(-SUM(W$21:W739)+W$16&lt;0.000001,0,IF($C740&gt;='H-32A-WP06 - Debt Service'!T$25,'H-32A-WP06 - Debt Service'!T$28/12,0)),"-")</f>
        <v>0</v>
      </c>
      <c r="X740" s="359">
        <f>IFERROR(IF(-SUM(X$21:X739)+X$16&lt;0.000001,0,IF($C740&gt;='H-32A-WP06 - Debt Service'!U$25,'H-32A-WP06 - Debt Service'!U$28/12,0)),"-")</f>
        <v>0</v>
      </c>
      <c r="Y740" s="359">
        <f>IFERROR(IF(-SUM(Y$21:Y739)+Y$16&lt;0.000001,0,IF($C740&gt;='H-32A-WP06 - Debt Service'!W$25,'H-32A-WP06 - Debt Service'!V$28/12,0)),"-")</f>
        <v>0</v>
      </c>
      <c r="Z740" s="359">
        <f>IFERROR(IF(-SUM(Z$21:Z739)+Z$16&lt;0.000001,0,IF($C740&gt;='H-32A-WP06 - Debt Service'!W$25,'H-32A-WP06 - Debt Service'!W$28/12,0)),"-")</f>
        <v>0</v>
      </c>
      <c r="AA740" s="359">
        <f>IFERROR(IF(-SUM(AA$21:AA739)+AA$16&lt;0.000001,0,IF($C740&gt;='H-32A-WP06 - Debt Service'!Y$25,'H-32A-WP06 - Debt Service'!X$28/12,0)),"-")</f>
        <v>0</v>
      </c>
      <c r="AB740" s="359">
        <f>IFERROR(IF(-SUM(AB$21:AB739)+AB$16&lt;0.000001,0,IF($C740&gt;='H-32A-WP06 - Debt Service'!Y$25,'H-32A-WP06 - Debt Service'!Y$28/12,0)),"-")</f>
        <v>0</v>
      </c>
      <c r="AC740" s="359">
        <f>IFERROR(IF(-SUM(AC$21:AC739)+AC$16&lt;0.000001,0,IF($C740&gt;='H-32A-WP06 - Debt Service'!Z$25,'H-32A-WP06 - Debt Service'!Z$28/12,0)),"-")</f>
        <v>0</v>
      </c>
      <c r="AD740" s="359">
        <f>IFERROR(IF(-SUM(AD$21:AD739)+AD$16&lt;0.000001,0,IF($C740&gt;='H-32A-WP06 - Debt Service'!AB$25,'H-32A-WP06 - Debt Service'!AA$28/12,0)),"-")</f>
        <v>0</v>
      </c>
      <c r="AE740" s="359">
        <f>IFERROR(IF(-SUM(AE$21:AE739)+AE$16&lt;0.000001,0,IF($C740&gt;='H-32A-WP06 - Debt Service'!AC$25,'H-32A-WP06 - Debt Service'!AB$28/12,0)),"-")</f>
        <v>0</v>
      </c>
      <c r="AF740" s="359">
        <f>IFERROR(IF(-SUM(AF$21:AF739)+AF$16&lt;0.000001,0,IF($C740&gt;='H-32A-WP06 - Debt Service'!AD$25,'H-32A-WP06 - Debt Service'!AC$28/12,0)),"-")</f>
        <v>0</v>
      </c>
    </row>
    <row r="741" spans="2:32">
      <c r="B741" s="351">
        <f t="shared" si="45"/>
        <v>2079</v>
      </c>
      <c r="C741" s="368">
        <f t="shared" si="47"/>
        <v>65381</v>
      </c>
      <c r="D741" s="368"/>
      <c r="E741" s="359">
        <f>IFERROR(IF(-SUM(E$33:E740)+E$16&lt;0.000001,0,IF($C741&gt;='H-32A-WP06 - Debt Service'!C$25,'H-32A-WP06 - Debt Service'!C$28/12,0)),"-")</f>
        <v>0</v>
      </c>
      <c r="F741" s="359">
        <f>IFERROR(IF(-SUM(F$33:F740)+F$16&lt;0.000001,0,IF($C741&gt;='H-32A-WP06 - Debt Service'!D$25,'H-32A-WP06 - Debt Service'!D$28/12,0)),"-")</f>
        <v>0</v>
      </c>
      <c r="G741" s="359">
        <f>IFERROR(IF(-SUM(G$33:G740)+G$16&lt;0.000001,0,IF($C741&gt;='H-32A-WP06 - Debt Service'!E$25,'H-32A-WP06 - Debt Service'!E$28/12,0)),"-")</f>
        <v>0</v>
      </c>
      <c r="H741" s="359">
        <f>IFERROR(IF(-SUM(H$21:H740)+H$16&lt;0.000001,0,IF($C741&gt;='H-32A-WP06 - Debt Service'!F$25,'H-32A-WP06 - Debt Service'!F$28/12,0)),"-")</f>
        <v>0</v>
      </c>
      <c r="I741" s="359">
        <f>IFERROR(IF(-SUM(I$21:I740)+I$16&lt;0.000001,0,IF($C741&gt;='H-32A-WP06 - Debt Service'!G$25,'H-32A-WP06 - Debt Service'!G$28/12,0)),"-")</f>
        <v>0</v>
      </c>
      <c r="J741" s="359">
        <f>IFERROR(IF(-SUM(J$21:J740)+J$16&lt;0.000001,0,IF($C741&gt;='H-32A-WP06 - Debt Service'!H$25,'H-32A-WP06 - Debt Service'!H$28/12,0)),"-")</f>
        <v>0</v>
      </c>
      <c r="K741" s="359">
        <f>IFERROR(IF(-SUM(K$21:K740)+K$16&lt;0.000001,0,IF($C741&gt;='H-32A-WP06 - Debt Service'!I$25,'H-32A-WP06 - Debt Service'!I$28/12,0)),"-")</f>
        <v>0</v>
      </c>
      <c r="L741" s="359">
        <f>IFERROR(IF(-SUM(L$21:L740)+L$16&lt;0.000001,0,IF($C741&gt;='H-32A-WP06 - Debt Service'!J$25,'H-32A-WP06 - Debt Service'!J$28/12,0)),"-")</f>
        <v>0</v>
      </c>
      <c r="M741" s="359">
        <f>IFERROR(IF(-SUM(M$21:M740)+M$16&lt;0.000001,0,IF($C741&gt;='H-32A-WP06 - Debt Service'!K$25,'H-32A-WP06 - Debt Service'!K$28/12,0)),"-")</f>
        <v>0</v>
      </c>
      <c r="N741" s="359">
        <f>IFERROR(IF(-SUM(N$21:N740)+N$16&lt;0.000001,0,IF($C741&gt;='H-32A-WP06 - Debt Service'!L$25,'H-32A-WP06 - Debt Service'!L$28/12,0)),"-")</f>
        <v>0</v>
      </c>
      <c r="O741" s="359">
        <f>IFERROR(IF(-SUM(O$21:O740)+O$16&lt;0.000001,0,IF($C741&gt;='H-32A-WP06 - Debt Service'!M$25,'H-32A-WP06 - Debt Service'!M$28/12,0)),"-")</f>
        <v>0</v>
      </c>
      <c r="P741" s="359">
        <f>IFERROR(IF(-SUM(P$21:P740)+P$16&lt;0.000001,0,IF($C741&gt;='H-32A-WP06 - Debt Service'!N$25,'H-32A-WP06 - Debt Service'!N$28/12,0)),"-")</f>
        <v>0</v>
      </c>
      <c r="Q741" s="449"/>
      <c r="R741" s="351">
        <f t="shared" si="46"/>
        <v>2079</v>
      </c>
      <c r="S741" s="368">
        <f t="shared" si="48"/>
        <v>65381</v>
      </c>
      <c r="T741" s="368"/>
      <c r="U741" s="359">
        <f>IFERROR(IF(-SUM(U$33:U740)+U$16&lt;0.000001,0,IF($C741&gt;='H-32A-WP06 - Debt Service'!R$25,'H-32A-WP06 - Debt Service'!R$28/12,0)),"-")</f>
        <v>0</v>
      </c>
      <c r="V741" s="359">
        <f>IFERROR(IF(-SUM(V$21:V740)+V$16&lt;0.000001,0,IF($C741&gt;='H-32A-WP06 - Debt Service'!S$25,'H-32A-WP06 - Debt Service'!S$28/12,0)),"-")</f>
        <v>0</v>
      </c>
      <c r="W741" s="359">
        <f>IFERROR(IF(-SUM(W$21:W740)+W$16&lt;0.000001,0,IF($C741&gt;='H-32A-WP06 - Debt Service'!T$25,'H-32A-WP06 - Debt Service'!T$28/12,0)),"-")</f>
        <v>0</v>
      </c>
      <c r="X741" s="359">
        <f>IFERROR(IF(-SUM(X$21:X740)+X$16&lt;0.000001,0,IF($C741&gt;='H-32A-WP06 - Debt Service'!U$25,'H-32A-WP06 - Debt Service'!U$28/12,0)),"-")</f>
        <v>0</v>
      </c>
      <c r="Y741" s="359">
        <f>IFERROR(IF(-SUM(Y$21:Y740)+Y$16&lt;0.000001,0,IF($C741&gt;='H-32A-WP06 - Debt Service'!W$25,'H-32A-WP06 - Debt Service'!V$28/12,0)),"-")</f>
        <v>0</v>
      </c>
      <c r="Z741" s="359">
        <f>IFERROR(IF(-SUM(Z$21:Z740)+Z$16&lt;0.000001,0,IF($C741&gt;='H-32A-WP06 - Debt Service'!W$25,'H-32A-WP06 - Debt Service'!W$28/12,0)),"-")</f>
        <v>0</v>
      </c>
      <c r="AA741" s="359">
        <f>IFERROR(IF(-SUM(AA$21:AA740)+AA$16&lt;0.000001,0,IF($C741&gt;='H-32A-WP06 - Debt Service'!Y$25,'H-32A-WP06 - Debt Service'!X$28/12,0)),"-")</f>
        <v>0</v>
      </c>
      <c r="AB741" s="359">
        <f>IFERROR(IF(-SUM(AB$21:AB740)+AB$16&lt;0.000001,0,IF($C741&gt;='H-32A-WP06 - Debt Service'!Y$25,'H-32A-WP06 - Debt Service'!Y$28/12,0)),"-")</f>
        <v>0</v>
      </c>
      <c r="AC741" s="359">
        <f>IFERROR(IF(-SUM(AC$21:AC740)+AC$16&lt;0.000001,0,IF($C741&gt;='H-32A-WP06 - Debt Service'!Z$25,'H-32A-WP06 - Debt Service'!Z$28/12,0)),"-")</f>
        <v>0</v>
      </c>
      <c r="AD741" s="359">
        <f>IFERROR(IF(-SUM(AD$21:AD740)+AD$16&lt;0.000001,0,IF($C741&gt;='H-32A-WP06 - Debt Service'!AB$25,'H-32A-WP06 - Debt Service'!AA$28/12,0)),"-")</f>
        <v>0</v>
      </c>
      <c r="AE741" s="359">
        <f>IFERROR(IF(-SUM(AE$21:AE740)+AE$16&lt;0.000001,0,IF($C741&gt;='H-32A-WP06 - Debt Service'!AC$25,'H-32A-WP06 - Debt Service'!AB$28/12,0)),"-")</f>
        <v>0</v>
      </c>
      <c r="AF741" s="359">
        <f>IFERROR(IF(-SUM(AF$21:AF740)+AF$16&lt;0.000001,0,IF($C741&gt;='H-32A-WP06 - Debt Service'!AD$25,'H-32A-WP06 - Debt Service'!AC$28/12,0)),"-")</f>
        <v>0</v>
      </c>
    </row>
    <row r="742" spans="2:32">
      <c r="B742" s="351">
        <f t="shared" si="45"/>
        <v>2079</v>
      </c>
      <c r="C742" s="368">
        <f t="shared" si="47"/>
        <v>65412</v>
      </c>
      <c r="D742" s="368"/>
      <c r="E742" s="359">
        <f>IFERROR(IF(-SUM(E$33:E741)+E$16&lt;0.000001,0,IF($C742&gt;='H-32A-WP06 - Debt Service'!C$25,'H-32A-WP06 - Debt Service'!C$28/12,0)),"-")</f>
        <v>0</v>
      </c>
      <c r="F742" s="359">
        <f>IFERROR(IF(-SUM(F$33:F741)+F$16&lt;0.000001,0,IF($C742&gt;='H-32A-WP06 - Debt Service'!D$25,'H-32A-WP06 - Debt Service'!D$28/12,0)),"-")</f>
        <v>0</v>
      </c>
      <c r="G742" s="359">
        <f>IFERROR(IF(-SUM(G$33:G741)+G$16&lt;0.000001,0,IF($C742&gt;='H-32A-WP06 - Debt Service'!E$25,'H-32A-WP06 - Debt Service'!E$28/12,0)),"-")</f>
        <v>0</v>
      </c>
      <c r="H742" s="359">
        <f>IFERROR(IF(-SUM(H$21:H741)+H$16&lt;0.000001,0,IF($C742&gt;='H-32A-WP06 - Debt Service'!F$25,'H-32A-WP06 - Debt Service'!F$28/12,0)),"-")</f>
        <v>0</v>
      </c>
      <c r="I742" s="359">
        <f>IFERROR(IF(-SUM(I$21:I741)+I$16&lt;0.000001,0,IF($C742&gt;='H-32A-WP06 - Debt Service'!G$25,'H-32A-WP06 - Debt Service'!G$28/12,0)),"-")</f>
        <v>0</v>
      </c>
      <c r="J742" s="359">
        <f>IFERROR(IF(-SUM(J$21:J741)+J$16&lt;0.000001,0,IF($C742&gt;='H-32A-WP06 - Debt Service'!H$25,'H-32A-WP06 - Debt Service'!H$28/12,0)),"-")</f>
        <v>0</v>
      </c>
      <c r="K742" s="359">
        <f>IFERROR(IF(-SUM(K$21:K741)+K$16&lt;0.000001,0,IF($C742&gt;='H-32A-WP06 - Debt Service'!I$25,'H-32A-WP06 - Debt Service'!I$28/12,0)),"-")</f>
        <v>0</v>
      </c>
      <c r="L742" s="359">
        <f>IFERROR(IF(-SUM(L$21:L741)+L$16&lt;0.000001,0,IF($C742&gt;='H-32A-WP06 - Debt Service'!J$25,'H-32A-WP06 - Debt Service'!J$28/12,0)),"-")</f>
        <v>0</v>
      </c>
      <c r="M742" s="359">
        <f>IFERROR(IF(-SUM(M$21:M741)+M$16&lt;0.000001,0,IF($C742&gt;='H-32A-WP06 - Debt Service'!K$25,'H-32A-WP06 - Debt Service'!K$28/12,0)),"-")</f>
        <v>0</v>
      </c>
      <c r="N742" s="359">
        <f>IFERROR(IF(-SUM(N$21:N741)+N$16&lt;0.000001,0,IF($C742&gt;='H-32A-WP06 - Debt Service'!L$25,'H-32A-WP06 - Debt Service'!L$28/12,0)),"-")</f>
        <v>0</v>
      </c>
      <c r="O742" s="359">
        <f>IFERROR(IF(-SUM(O$21:O741)+O$16&lt;0.000001,0,IF($C742&gt;='H-32A-WP06 - Debt Service'!M$25,'H-32A-WP06 - Debt Service'!M$28/12,0)),"-")</f>
        <v>0</v>
      </c>
      <c r="P742" s="359">
        <f>IFERROR(IF(-SUM(P$21:P741)+P$16&lt;0.000001,0,IF($C742&gt;='H-32A-WP06 - Debt Service'!N$25,'H-32A-WP06 - Debt Service'!N$28/12,0)),"-")</f>
        <v>0</v>
      </c>
      <c r="Q742" s="449"/>
      <c r="R742" s="351">
        <f t="shared" si="46"/>
        <v>2079</v>
      </c>
      <c r="S742" s="368">
        <f t="shared" si="48"/>
        <v>65412</v>
      </c>
      <c r="T742" s="368"/>
      <c r="U742" s="359">
        <f>IFERROR(IF(-SUM(U$33:U741)+U$16&lt;0.000001,0,IF($C742&gt;='H-32A-WP06 - Debt Service'!R$25,'H-32A-WP06 - Debt Service'!R$28/12,0)),"-")</f>
        <v>0</v>
      </c>
      <c r="V742" s="359">
        <f>IFERROR(IF(-SUM(V$21:V741)+V$16&lt;0.000001,0,IF($C742&gt;='H-32A-WP06 - Debt Service'!S$25,'H-32A-WP06 - Debt Service'!S$28/12,0)),"-")</f>
        <v>0</v>
      </c>
      <c r="W742" s="359">
        <f>IFERROR(IF(-SUM(W$21:W741)+W$16&lt;0.000001,0,IF($C742&gt;='H-32A-WP06 - Debt Service'!T$25,'H-32A-WP06 - Debt Service'!T$28/12,0)),"-")</f>
        <v>0</v>
      </c>
      <c r="X742" s="359">
        <f>IFERROR(IF(-SUM(X$21:X741)+X$16&lt;0.000001,0,IF($C742&gt;='H-32A-WP06 - Debt Service'!U$25,'H-32A-WP06 - Debt Service'!U$28/12,0)),"-")</f>
        <v>0</v>
      </c>
      <c r="Y742" s="359">
        <f>IFERROR(IF(-SUM(Y$21:Y741)+Y$16&lt;0.000001,0,IF($C742&gt;='H-32A-WP06 - Debt Service'!W$25,'H-32A-WP06 - Debt Service'!V$28/12,0)),"-")</f>
        <v>0</v>
      </c>
      <c r="Z742" s="359">
        <f>IFERROR(IF(-SUM(Z$21:Z741)+Z$16&lt;0.000001,0,IF($C742&gt;='H-32A-WP06 - Debt Service'!W$25,'H-32A-WP06 - Debt Service'!W$28/12,0)),"-")</f>
        <v>0</v>
      </c>
      <c r="AA742" s="359">
        <f>IFERROR(IF(-SUM(AA$21:AA741)+AA$16&lt;0.000001,0,IF($C742&gt;='H-32A-WP06 - Debt Service'!Y$25,'H-32A-WP06 - Debt Service'!X$28/12,0)),"-")</f>
        <v>0</v>
      </c>
      <c r="AB742" s="359">
        <f>IFERROR(IF(-SUM(AB$21:AB741)+AB$16&lt;0.000001,0,IF($C742&gt;='H-32A-WP06 - Debt Service'!Y$25,'H-32A-WP06 - Debt Service'!Y$28/12,0)),"-")</f>
        <v>0</v>
      </c>
      <c r="AC742" s="359">
        <f>IFERROR(IF(-SUM(AC$21:AC741)+AC$16&lt;0.000001,0,IF($C742&gt;='H-32A-WP06 - Debt Service'!Z$25,'H-32A-WP06 - Debt Service'!Z$28/12,0)),"-")</f>
        <v>0</v>
      </c>
      <c r="AD742" s="359">
        <f>IFERROR(IF(-SUM(AD$21:AD741)+AD$16&lt;0.000001,0,IF($C742&gt;='H-32A-WP06 - Debt Service'!AB$25,'H-32A-WP06 - Debt Service'!AA$28/12,0)),"-")</f>
        <v>0</v>
      </c>
      <c r="AE742" s="359">
        <f>IFERROR(IF(-SUM(AE$21:AE741)+AE$16&lt;0.000001,0,IF($C742&gt;='H-32A-WP06 - Debt Service'!AC$25,'H-32A-WP06 - Debt Service'!AB$28/12,0)),"-")</f>
        <v>0</v>
      </c>
      <c r="AF742" s="359">
        <f>IFERROR(IF(-SUM(AF$21:AF741)+AF$16&lt;0.000001,0,IF($C742&gt;='H-32A-WP06 - Debt Service'!AD$25,'H-32A-WP06 - Debt Service'!AC$28/12,0)),"-")</f>
        <v>0</v>
      </c>
    </row>
    <row r="743" spans="2:32">
      <c r="B743" s="351">
        <f t="shared" si="45"/>
        <v>2079</v>
      </c>
      <c r="C743" s="368">
        <f t="shared" si="47"/>
        <v>65440</v>
      </c>
      <c r="D743" s="368"/>
      <c r="E743" s="359">
        <f>IFERROR(IF(-SUM(E$33:E742)+E$16&lt;0.000001,0,IF($C743&gt;='H-32A-WP06 - Debt Service'!C$25,'H-32A-WP06 - Debt Service'!C$28/12,0)),"-")</f>
        <v>0</v>
      </c>
      <c r="F743" s="359">
        <f>IFERROR(IF(-SUM(F$33:F742)+F$16&lt;0.000001,0,IF($C743&gt;='H-32A-WP06 - Debt Service'!D$25,'H-32A-WP06 - Debt Service'!D$28/12,0)),"-")</f>
        <v>0</v>
      </c>
      <c r="G743" s="359">
        <f>IFERROR(IF(-SUM(G$33:G742)+G$16&lt;0.000001,0,IF($C743&gt;='H-32A-WP06 - Debt Service'!E$25,'H-32A-WP06 - Debt Service'!E$28/12,0)),"-")</f>
        <v>0</v>
      </c>
      <c r="H743" s="359">
        <f>IFERROR(IF(-SUM(H$21:H742)+H$16&lt;0.000001,0,IF($C743&gt;='H-32A-WP06 - Debt Service'!F$25,'H-32A-WP06 - Debt Service'!F$28/12,0)),"-")</f>
        <v>0</v>
      </c>
      <c r="I743" s="359">
        <f>IFERROR(IF(-SUM(I$21:I742)+I$16&lt;0.000001,0,IF($C743&gt;='H-32A-WP06 - Debt Service'!G$25,'H-32A-WP06 - Debt Service'!G$28/12,0)),"-")</f>
        <v>0</v>
      </c>
      <c r="J743" s="359">
        <f>IFERROR(IF(-SUM(J$21:J742)+J$16&lt;0.000001,0,IF($C743&gt;='H-32A-WP06 - Debt Service'!H$25,'H-32A-WP06 - Debt Service'!H$28/12,0)),"-")</f>
        <v>0</v>
      </c>
      <c r="K743" s="359">
        <f>IFERROR(IF(-SUM(K$21:K742)+K$16&lt;0.000001,0,IF($C743&gt;='H-32A-WP06 - Debt Service'!I$25,'H-32A-WP06 - Debt Service'!I$28/12,0)),"-")</f>
        <v>0</v>
      </c>
      <c r="L743" s="359">
        <f>IFERROR(IF(-SUM(L$21:L742)+L$16&lt;0.000001,0,IF($C743&gt;='H-32A-WP06 - Debt Service'!J$25,'H-32A-WP06 - Debt Service'!J$28/12,0)),"-")</f>
        <v>0</v>
      </c>
      <c r="M743" s="359">
        <f>IFERROR(IF(-SUM(M$21:M742)+M$16&lt;0.000001,0,IF($C743&gt;='H-32A-WP06 - Debt Service'!K$25,'H-32A-WP06 - Debt Service'!K$28/12,0)),"-")</f>
        <v>0</v>
      </c>
      <c r="N743" s="359">
        <f>IFERROR(IF(-SUM(N$21:N742)+N$16&lt;0.000001,0,IF($C743&gt;='H-32A-WP06 - Debt Service'!L$25,'H-32A-WP06 - Debt Service'!L$28/12,0)),"-")</f>
        <v>0</v>
      </c>
      <c r="O743" s="359">
        <f>IFERROR(IF(-SUM(O$21:O742)+O$16&lt;0.000001,0,IF($C743&gt;='H-32A-WP06 - Debt Service'!M$25,'H-32A-WP06 - Debt Service'!M$28/12,0)),"-")</f>
        <v>0</v>
      </c>
      <c r="P743" s="359">
        <f>IFERROR(IF(-SUM(P$21:P742)+P$16&lt;0.000001,0,IF($C743&gt;='H-32A-WP06 - Debt Service'!N$25,'H-32A-WP06 - Debt Service'!N$28/12,0)),"-")</f>
        <v>0</v>
      </c>
      <c r="Q743" s="449"/>
      <c r="R743" s="351">
        <f t="shared" si="46"/>
        <v>2079</v>
      </c>
      <c r="S743" s="368">
        <f t="shared" si="48"/>
        <v>65440</v>
      </c>
      <c r="T743" s="368"/>
      <c r="U743" s="359">
        <f>IFERROR(IF(-SUM(U$33:U742)+U$16&lt;0.000001,0,IF($C743&gt;='H-32A-WP06 - Debt Service'!R$25,'H-32A-WP06 - Debt Service'!R$28/12,0)),"-")</f>
        <v>0</v>
      </c>
      <c r="V743" s="359">
        <f>IFERROR(IF(-SUM(V$21:V742)+V$16&lt;0.000001,0,IF($C743&gt;='H-32A-WP06 - Debt Service'!S$25,'H-32A-WP06 - Debt Service'!S$28/12,0)),"-")</f>
        <v>0</v>
      </c>
      <c r="W743" s="359">
        <f>IFERROR(IF(-SUM(W$21:W742)+W$16&lt;0.000001,0,IF($C743&gt;='H-32A-WP06 - Debt Service'!T$25,'H-32A-WP06 - Debt Service'!T$28/12,0)),"-")</f>
        <v>0</v>
      </c>
      <c r="X743" s="359">
        <f>IFERROR(IF(-SUM(X$21:X742)+X$16&lt;0.000001,0,IF($C743&gt;='H-32A-WP06 - Debt Service'!U$25,'H-32A-WP06 - Debt Service'!U$28/12,0)),"-")</f>
        <v>0</v>
      </c>
      <c r="Y743" s="359">
        <f>IFERROR(IF(-SUM(Y$21:Y742)+Y$16&lt;0.000001,0,IF($C743&gt;='H-32A-WP06 - Debt Service'!W$25,'H-32A-WP06 - Debt Service'!V$28/12,0)),"-")</f>
        <v>0</v>
      </c>
      <c r="Z743" s="359">
        <f>IFERROR(IF(-SUM(Z$21:Z742)+Z$16&lt;0.000001,0,IF($C743&gt;='H-32A-WP06 - Debt Service'!W$25,'H-32A-WP06 - Debt Service'!W$28/12,0)),"-")</f>
        <v>0</v>
      </c>
      <c r="AA743" s="359">
        <f>IFERROR(IF(-SUM(AA$21:AA742)+AA$16&lt;0.000001,0,IF($C743&gt;='H-32A-WP06 - Debt Service'!Y$25,'H-32A-WP06 - Debt Service'!X$28/12,0)),"-")</f>
        <v>0</v>
      </c>
      <c r="AB743" s="359">
        <f>IFERROR(IF(-SUM(AB$21:AB742)+AB$16&lt;0.000001,0,IF($C743&gt;='H-32A-WP06 - Debt Service'!Y$25,'H-32A-WP06 - Debt Service'!Y$28/12,0)),"-")</f>
        <v>0</v>
      </c>
      <c r="AC743" s="359">
        <f>IFERROR(IF(-SUM(AC$21:AC742)+AC$16&lt;0.000001,0,IF($C743&gt;='H-32A-WP06 - Debt Service'!Z$25,'H-32A-WP06 - Debt Service'!Z$28/12,0)),"-")</f>
        <v>0</v>
      </c>
      <c r="AD743" s="359">
        <f>IFERROR(IF(-SUM(AD$21:AD742)+AD$16&lt;0.000001,0,IF($C743&gt;='H-32A-WP06 - Debt Service'!AB$25,'H-32A-WP06 - Debt Service'!AA$28/12,0)),"-")</f>
        <v>0</v>
      </c>
      <c r="AE743" s="359">
        <f>IFERROR(IF(-SUM(AE$21:AE742)+AE$16&lt;0.000001,0,IF($C743&gt;='H-32A-WP06 - Debt Service'!AC$25,'H-32A-WP06 - Debt Service'!AB$28/12,0)),"-")</f>
        <v>0</v>
      </c>
      <c r="AF743" s="359">
        <f>IFERROR(IF(-SUM(AF$21:AF742)+AF$16&lt;0.000001,0,IF($C743&gt;='H-32A-WP06 - Debt Service'!AD$25,'H-32A-WP06 - Debt Service'!AC$28/12,0)),"-")</f>
        <v>0</v>
      </c>
    </row>
    <row r="744" spans="2:32">
      <c r="B744" s="351">
        <f t="shared" si="45"/>
        <v>2079</v>
      </c>
      <c r="C744" s="368">
        <f t="shared" si="47"/>
        <v>65471</v>
      </c>
      <c r="D744" s="368"/>
      <c r="E744" s="359">
        <f>IFERROR(IF(-SUM(E$33:E743)+E$16&lt;0.000001,0,IF($C744&gt;='H-32A-WP06 - Debt Service'!C$25,'H-32A-WP06 - Debt Service'!C$28/12,0)),"-")</f>
        <v>0</v>
      </c>
      <c r="F744" s="359">
        <f>IFERROR(IF(-SUM(F$33:F743)+F$16&lt;0.000001,0,IF($C744&gt;='H-32A-WP06 - Debt Service'!D$25,'H-32A-WP06 - Debt Service'!D$28/12,0)),"-")</f>
        <v>0</v>
      </c>
      <c r="G744" s="359">
        <f>IFERROR(IF(-SUM(G$33:G743)+G$16&lt;0.000001,0,IF($C744&gt;='H-32A-WP06 - Debt Service'!E$25,'H-32A-WP06 - Debt Service'!E$28/12,0)),"-")</f>
        <v>0</v>
      </c>
      <c r="H744" s="359">
        <f>IFERROR(IF(-SUM(H$21:H743)+H$16&lt;0.000001,0,IF($C744&gt;='H-32A-WP06 - Debt Service'!F$25,'H-32A-WP06 - Debt Service'!F$28/12,0)),"-")</f>
        <v>0</v>
      </c>
      <c r="I744" s="359">
        <f>IFERROR(IF(-SUM(I$21:I743)+I$16&lt;0.000001,0,IF($C744&gt;='H-32A-WP06 - Debt Service'!G$25,'H-32A-WP06 - Debt Service'!G$28/12,0)),"-")</f>
        <v>0</v>
      </c>
      <c r="J744" s="359">
        <f>IFERROR(IF(-SUM(J$21:J743)+J$16&lt;0.000001,0,IF($C744&gt;='H-32A-WP06 - Debt Service'!H$25,'H-32A-WP06 - Debt Service'!H$28/12,0)),"-")</f>
        <v>0</v>
      </c>
      <c r="K744" s="359">
        <f>IFERROR(IF(-SUM(K$21:K743)+K$16&lt;0.000001,0,IF($C744&gt;='H-32A-WP06 - Debt Service'!I$25,'H-32A-WP06 - Debt Service'!I$28/12,0)),"-")</f>
        <v>0</v>
      </c>
      <c r="L744" s="359">
        <f>IFERROR(IF(-SUM(L$21:L743)+L$16&lt;0.000001,0,IF($C744&gt;='H-32A-WP06 - Debt Service'!J$25,'H-32A-WP06 - Debt Service'!J$28/12,0)),"-")</f>
        <v>0</v>
      </c>
      <c r="M744" s="359">
        <f>IFERROR(IF(-SUM(M$21:M743)+M$16&lt;0.000001,0,IF($C744&gt;='H-32A-WP06 - Debt Service'!K$25,'H-32A-WP06 - Debt Service'!K$28/12,0)),"-")</f>
        <v>0</v>
      </c>
      <c r="N744" s="359">
        <f>IFERROR(IF(-SUM(N$21:N743)+N$16&lt;0.000001,0,IF($C744&gt;='H-32A-WP06 - Debt Service'!L$25,'H-32A-WP06 - Debt Service'!L$28/12,0)),"-")</f>
        <v>0</v>
      </c>
      <c r="O744" s="359">
        <f>IFERROR(IF(-SUM(O$21:O743)+O$16&lt;0.000001,0,IF($C744&gt;='H-32A-WP06 - Debt Service'!M$25,'H-32A-WP06 - Debt Service'!M$28/12,0)),"-")</f>
        <v>0</v>
      </c>
      <c r="P744" s="359">
        <f>IFERROR(IF(-SUM(P$21:P743)+P$16&lt;0.000001,0,IF($C744&gt;='H-32A-WP06 - Debt Service'!N$25,'H-32A-WP06 - Debt Service'!N$28/12,0)),"-")</f>
        <v>0</v>
      </c>
      <c r="Q744" s="449"/>
      <c r="R744" s="351">
        <f t="shared" si="46"/>
        <v>2079</v>
      </c>
      <c r="S744" s="368">
        <f t="shared" si="48"/>
        <v>65471</v>
      </c>
      <c r="T744" s="368"/>
      <c r="U744" s="359">
        <f>IFERROR(IF(-SUM(U$33:U743)+U$16&lt;0.000001,0,IF($C744&gt;='H-32A-WP06 - Debt Service'!R$25,'H-32A-WP06 - Debt Service'!R$28/12,0)),"-")</f>
        <v>0</v>
      </c>
      <c r="V744" s="359">
        <f>IFERROR(IF(-SUM(V$21:V743)+V$16&lt;0.000001,0,IF($C744&gt;='H-32A-WP06 - Debt Service'!S$25,'H-32A-WP06 - Debt Service'!S$28/12,0)),"-")</f>
        <v>0</v>
      </c>
      <c r="W744" s="359">
        <f>IFERROR(IF(-SUM(W$21:W743)+W$16&lt;0.000001,0,IF($C744&gt;='H-32A-WP06 - Debt Service'!T$25,'H-32A-WP06 - Debt Service'!T$28/12,0)),"-")</f>
        <v>0</v>
      </c>
      <c r="X744" s="359">
        <f>IFERROR(IF(-SUM(X$21:X743)+X$16&lt;0.000001,0,IF($C744&gt;='H-32A-WP06 - Debt Service'!U$25,'H-32A-WP06 - Debt Service'!U$28/12,0)),"-")</f>
        <v>0</v>
      </c>
      <c r="Y744" s="359">
        <f>IFERROR(IF(-SUM(Y$21:Y743)+Y$16&lt;0.000001,0,IF($C744&gt;='H-32A-WP06 - Debt Service'!W$25,'H-32A-WP06 - Debt Service'!V$28/12,0)),"-")</f>
        <v>0</v>
      </c>
      <c r="Z744" s="359">
        <f>IFERROR(IF(-SUM(Z$21:Z743)+Z$16&lt;0.000001,0,IF($C744&gt;='H-32A-WP06 - Debt Service'!W$25,'H-32A-WP06 - Debt Service'!W$28/12,0)),"-")</f>
        <v>0</v>
      </c>
      <c r="AA744" s="359">
        <f>IFERROR(IF(-SUM(AA$21:AA743)+AA$16&lt;0.000001,0,IF($C744&gt;='H-32A-WP06 - Debt Service'!Y$25,'H-32A-WP06 - Debt Service'!X$28/12,0)),"-")</f>
        <v>0</v>
      </c>
      <c r="AB744" s="359">
        <f>IFERROR(IF(-SUM(AB$21:AB743)+AB$16&lt;0.000001,0,IF($C744&gt;='H-32A-WP06 - Debt Service'!Y$25,'H-32A-WP06 - Debt Service'!Y$28/12,0)),"-")</f>
        <v>0</v>
      </c>
      <c r="AC744" s="359">
        <f>IFERROR(IF(-SUM(AC$21:AC743)+AC$16&lt;0.000001,0,IF($C744&gt;='H-32A-WP06 - Debt Service'!Z$25,'H-32A-WP06 - Debt Service'!Z$28/12,0)),"-")</f>
        <v>0</v>
      </c>
      <c r="AD744" s="359">
        <f>IFERROR(IF(-SUM(AD$21:AD743)+AD$16&lt;0.000001,0,IF($C744&gt;='H-32A-WP06 - Debt Service'!AB$25,'H-32A-WP06 - Debt Service'!AA$28/12,0)),"-")</f>
        <v>0</v>
      </c>
      <c r="AE744" s="359">
        <f>IFERROR(IF(-SUM(AE$21:AE743)+AE$16&lt;0.000001,0,IF($C744&gt;='H-32A-WP06 - Debt Service'!AC$25,'H-32A-WP06 - Debt Service'!AB$28/12,0)),"-")</f>
        <v>0</v>
      </c>
      <c r="AF744" s="359">
        <f>IFERROR(IF(-SUM(AF$21:AF743)+AF$16&lt;0.000001,0,IF($C744&gt;='H-32A-WP06 - Debt Service'!AD$25,'H-32A-WP06 - Debt Service'!AC$28/12,0)),"-")</f>
        <v>0</v>
      </c>
    </row>
    <row r="745" spans="2:32">
      <c r="B745" s="351">
        <f t="shared" si="45"/>
        <v>2079</v>
      </c>
      <c r="C745" s="368">
        <f t="shared" si="47"/>
        <v>65501</v>
      </c>
      <c r="D745" s="368"/>
      <c r="E745" s="359">
        <f>IFERROR(IF(-SUM(E$33:E744)+E$16&lt;0.000001,0,IF($C745&gt;='H-32A-WP06 - Debt Service'!C$25,'H-32A-WP06 - Debt Service'!C$28/12,0)),"-")</f>
        <v>0</v>
      </c>
      <c r="F745" s="359">
        <f>IFERROR(IF(-SUM(F$33:F744)+F$16&lt;0.000001,0,IF($C745&gt;='H-32A-WP06 - Debt Service'!D$25,'H-32A-WP06 - Debt Service'!D$28/12,0)),"-")</f>
        <v>0</v>
      </c>
      <c r="G745" s="359">
        <f>IFERROR(IF(-SUM(G$33:G744)+G$16&lt;0.000001,0,IF($C745&gt;='H-32A-WP06 - Debt Service'!E$25,'H-32A-WP06 - Debt Service'!E$28/12,0)),"-")</f>
        <v>0</v>
      </c>
      <c r="H745" s="359">
        <f>IFERROR(IF(-SUM(H$21:H744)+H$16&lt;0.000001,0,IF($C745&gt;='H-32A-WP06 - Debt Service'!F$25,'H-32A-WP06 - Debt Service'!F$28/12,0)),"-")</f>
        <v>0</v>
      </c>
      <c r="I745" s="359">
        <f>IFERROR(IF(-SUM(I$21:I744)+I$16&lt;0.000001,0,IF($C745&gt;='H-32A-WP06 - Debt Service'!G$25,'H-32A-WP06 - Debt Service'!G$28/12,0)),"-")</f>
        <v>0</v>
      </c>
      <c r="J745" s="359">
        <f>IFERROR(IF(-SUM(J$21:J744)+J$16&lt;0.000001,0,IF($C745&gt;='H-32A-WP06 - Debt Service'!H$25,'H-32A-WP06 - Debt Service'!H$28/12,0)),"-")</f>
        <v>0</v>
      </c>
      <c r="K745" s="359">
        <f>IFERROR(IF(-SUM(K$21:K744)+K$16&lt;0.000001,0,IF($C745&gt;='H-32A-WP06 - Debt Service'!I$25,'H-32A-WP06 - Debt Service'!I$28/12,0)),"-")</f>
        <v>0</v>
      </c>
      <c r="L745" s="359">
        <f>IFERROR(IF(-SUM(L$21:L744)+L$16&lt;0.000001,0,IF($C745&gt;='H-32A-WP06 - Debt Service'!J$25,'H-32A-WP06 - Debt Service'!J$28/12,0)),"-")</f>
        <v>0</v>
      </c>
      <c r="M745" s="359">
        <f>IFERROR(IF(-SUM(M$21:M744)+M$16&lt;0.000001,0,IF($C745&gt;='H-32A-WP06 - Debt Service'!K$25,'H-32A-WP06 - Debt Service'!K$28/12,0)),"-")</f>
        <v>0</v>
      </c>
      <c r="N745" s="359">
        <f>IFERROR(IF(-SUM(N$21:N744)+N$16&lt;0.000001,0,IF($C745&gt;='H-32A-WP06 - Debt Service'!L$25,'H-32A-WP06 - Debt Service'!L$28/12,0)),"-")</f>
        <v>0</v>
      </c>
      <c r="O745" s="359">
        <f>IFERROR(IF(-SUM(O$21:O744)+O$16&lt;0.000001,0,IF($C745&gt;='H-32A-WP06 - Debt Service'!M$25,'H-32A-WP06 - Debt Service'!M$28/12,0)),"-")</f>
        <v>0</v>
      </c>
      <c r="P745" s="359">
        <f>IFERROR(IF(-SUM(P$21:P744)+P$16&lt;0.000001,0,IF($C745&gt;='H-32A-WP06 - Debt Service'!N$25,'H-32A-WP06 - Debt Service'!N$28/12,0)),"-")</f>
        <v>0</v>
      </c>
      <c r="Q745" s="449"/>
      <c r="R745" s="351">
        <f t="shared" si="46"/>
        <v>2079</v>
      </c>
      <c r="S745" s="368">
        <f t="shared" si="48"/>
        <v>65501</v>
      </c>
      <c r="T745" s="368"/>
      <c r="U745" s="359">
        <f>IFERROR(IF(-SUM(U$33:U744)+U$16&lt;0.000001,0,IF($C745&gt;='H-32A-WP06 - Debt Service'!R$25,'H-32A-WP06 - Debt Service'!R$28/12,0)),"-")</f>
        <v>0</v>
      </c>
      <c r="V745" s="359">
        <f>IFERROR(IF(-SUM(V$21:V744)+V$16&lt;0.000001,0,IF($C745&gt;='H-32A-WP06 - Debt Service'!S$25,'H-32A-WP06 - Debt Service'!S$28/12,0)),"-")</f>
        <v>0</v>
      </c>
      <c r="W745" s="359">
        <f>IFERROR(IF(-SUM(W$21:W744)+W$16&lt;0.000001,0,IF($C745&gt;='H-32A-WP06 - Debt Service'!T$25,'H-32A-WP06 - Debt Service'!T$28/12,0)),"-")</f>
        <v>0</v>
      </c>
      <c r="X745" s="359">
        <f>IFERROR(IF(-SUM(X$21:X744)+X$16&lt;0.000001,0,IF($C745&gt;='H-32A-WP06 - Debt Service'!U$25,'H-32A-WP06 - Debt Service'!U$28/12,0)),"-")</f>
        <v>0</v>
      </c>
      <c r="Y745" s="359">
        <f>IFERROR(IF(-SUM(Y$21:Y744)+Y$16&lt;0.000001,0,IF($C745&gt;='H-32A-WP06 - Debt Service'!W$25,'H-32A-WP06 - Debt Service'!V$28/12,0)),"-")</f>
        <v>0</v>
      </c>
      <c r="Z745" s="359">
        <f>IFERROR(IF(-SUM(Z$21:Z744)+Z$16&lt;0.000001,0,IF($C745&gt;='H-32A-WP06 - Debt Service'!W$25,'H-32A-WP06 - Debt Service'!W$28/12,0)),"-")</f>
        <v>0</v>
      </c>
      <c r="AA745" s="359">
        <f>IFERROR(IF(-SUM(AA$21:AA744)+AA$16&lt;0.000001,0,IF($C745&gt;='H-32A-WP06 - Debt Service'!Y$25,'H-32A-WP06 - Debt Service'!X$28/12,0)),"-")</f>
        <v>0</v>
      </c>
      <c r="AB745" s="359">
        <f>IFERROR(IF(-SUM(AB$21:AB744)+AB$16&lt;0.000001,0,IF($C745&gt;='H-32A-WP06 - Debt Service'!Y$25,'H-32A-WP06 - Debt Service'!Y$28/12,0)),"-")</f>
        <v>0</v>
      </c>
      <c r="AC745" s="359">
        <f>IFERROR(IF(-SUM(AC$21:AC744)+AC$16&lt;0.000001,0,IF($C745&gt;='H-32A-WP06 - Debt Service'!Z$25,'H-32A-WP06 - Debt Service'!Z$28/12,0)),"-")</f>
        <v>0</v>
      </c>
      <c r="AD745" s="359">
        <f>IFERROR(IF(-SUM(AD$21:AD744)+AD$16&lt;0.000001,0,IF($C745&gt;='H-32A-WP06 - Debt Service'!AB$25,'H-32A-WP06 - Debt Service'!AA$28/12,0)),"-")</f>
        <v>0</v>
      </c>
      <c r="AE745" s="359">
        <f>IFERROR(IF(-SUM(AE$21:AE744)+AE$16&lt;0.000001,0,IF($C745&gt;='H-32A-WP06 - Debt Service'!AC$25,'H-32A-WP06 - Debt Service'!AB$28/12,0)),"-")</f>
        <v>0</v>
      </c>
      <c r="AF745" s="359">
        <f>IFERROR(IF(-SUM(AF$21:AF744)+AF$16&lt;0.000001,0,IF($C745&gt;='H-32A-WP06 - Debt Service'!AD$25,'H-32A-WP06 - Debt Service'!AC$28/12,0)),"-")</f>
        <v>0</v>
      </c>
    </row>
    <row r="746" spans="2:32">
      <c r="B746" s="351">
        <f t="shared" si="45"/>
        <v>2079</v>
      </c>
      <c r="C746" s="368">
        <f t="shared" si="47"/>
        <v>65532</v>
      </c>
      <c r="D746" s="368"/>
      <c r="E746" s="359">
        <f>IFERROR(IF(-SUM(E$33:E745)+E$16&lt;0.000001,0,IF($C746&gt;='H-32A-WP06 - Debt Service'!C$25,'H-32A-WP06 - Debt Service'!C$28/12,0)),"-")</f>
        <v>0</v>
      </c>
      <c r="F746" s="359">
        <f>IFERROR(IF(-SUM(F$33:F745)+F$16&lt;0.000001,0,IF($C746&gt;='H-32A-WP06 - Debt Service'!D$25,'H-32A-WP06 - Debt Service'!D$28/12,0)),"-")</f>
        <v>0</v>
      </c>
      <c r="G746" s="359">
        <f>IFERROR(IF(-SUM(G$33:G745)+G$16&lt;0.000001,0,IF($C746&gt;='H-32A-WP06 - Debt Service'!E$25,'H-32A-WP06 - Debt Service'!E$28/12,0)),"-")</f>
        <v>0</v>
      </c>
      <c r="H746" s="359">
        <f>IFERROR(IF(-SUM(H$21:H745)+H$16&lt;0.000001,0,IF($C746&gt;='H-32A-WP06 - Debt Service'!F$25,'H-32A-WP06 - Debt Service'!F$28/12,0)),"-")</f>
        <v>0</v>
      </c>
      <c r="I746" s="359">
        <f>IFERROR(IF(-SUM(I$21:I745)+I$16&lt;0.000001,0,IF($C746&gt;='H-32A-WP06 - Debt Service'!G$25,'H-32A-WP06 - Debt Service'!G$28/12,0)),"-")</f>
        <v>0</v>
      </c>
      <c r="J746" s="359">
        <f>IFERROR(IF(-SUM(J$21:J745)+J$16&lt;0.000001,0,IF($C746&gt;='H-32A-WP06 - Debt Service'!H$25,'H-32A-WP06 - Debt Service'!H$28/12,0)),"-")</f>
        <v>0</v>
      </c>
      <c r="K746" s="359">
        <f>IFERROR(IF(-SUM(K$21:K745)+K$16&lt;0.000001,0,IF($C746&gt;='H-32A-WP06 - Debt Service'!I$25,'H-32A-WP06 - Debt Service'!I$28/12,0)),"-")</f>
        <v>0</v>
      </c>
      <c r="L746" s="359">
        <f>IFERROR(IF(-SUM(L$21:L745)+L$16&lt;0.000001,0,IF($C746&gt;='H-32A-WP06 - Debt Service'!J$25,'H-32A-WP06 - Debt Service'!J$28/12,0)),"-")</f>
        <v>0</v>
      </c>
      <c r="M746" s="359">
        <f>IFERROR(IF(-SUM(M$21:M745)+M$16&lt;0.000001,0,IF($C746&gt;='H-32A-WP06 - Debt Service'!K$25,'H-32A-WP06 - Debt Service'!K$28/12,0)),"-")</f>
        <v>0</v>
      </c>
      <c r="N746" s="359">
        <f>IFERROR(IF(-SUM(N$21:N745)+N$16&lt;0.000001,0,IF($C746&gt;='H-32A-WP06 - Debt Service'!L$25,'H-32A-WP06 - Debt Service'!L$28/12,0)),"-")</f>
        <v>0</v>
      </c>
      <c r="O746" s="359">
        <f>IFERROR(IF(-SUM(O$21:O745)+O$16&lt;0.000001,0,IF($C746&gt;='H-32A-WP06 - Debt Service'!M$25,'H-32A-WP06 - Debt Service'!M$28/12,0)),"-")</f>
        <v>0</v>
      </c>
      <c r="P746" s="359">
        <f>IFERROR(IF(-SUM(P$21:P745)+P$16&lt;0.000001,0,IF($C746&gt;='H-32A-WP06 - Debt Service'!N$25,'H-32A-WP06 - Debt Service'!N$28/12,0)),"-")</f>
        <v>0</v>
      </c>
      <c r="Q746" s="449"/>
      <c r="R746" s="351">
        <f t="shared" si="46"/>
        <v>2079</v>
      </c>
      <c r="S746" s="368">
        <f t="shared" si="48"/>
        <v>65532</v>
      </c>
      <c r="T746" s="368"/>
      <c r="U746" s="359">
        <f>IFERROR(IF(-SUM(U$33:U745)+U$16&lt;0.000001,0,IF($C746&gt;='H-32A-WP06 - Debt Service'!R$25,'H-32A-WP06 - Debt Service'!R$28/12,0)),"-")</f>
        <v>0</v>
      </c>
      <c r="V746" s="359">
        <f>IFERROR(IF(-SUM(V$21:V745)+V$16&lt;0.000001,0,IF($C746&gt;='H-32A-WP06 - Debt Service'!S$25,'H-32A-WP06 - Debt Service'!S$28/12,0)),"-")</f>
        <v>0</v>
      </c>
      <c r="W746" s="359">
        <f>IFERROR(IF(-SUM(W$21:W745)+W$16&lt;0.000001,0,IF($C746&gt;='H-32A-WP06 - Debt Service'!T$25,'H-32A-WP06 - Debt Service'!T$28/12,0)),"-")</f>
        <v>0</v>
      </c>
      <c r="X746" s="359">
        <f>IFERROR(IF(-SUM(X$21:X745)+X$16&lt;0.000001,0,IF($C746&gt;='H-32A-WP06 - Debt Service'!U$25,'H-32A-WP06 - Debt Service'!U$28/12,0)),"-")</f>
        <v>0</v>
      </c>
      <c r="Y746" s="359">
        <f>IFERROR(IF(-SUM(Y$21:Y745)+Y$16&lt;0.000001,0,IF($C746&gt;='H-32A-WP06 - Debt Service'!W$25,'H-32A-WP06 - Debt Service'!V$28/12,0)),"-")</f>
        <v>0</v>
      </c>
      <c r="Z746" s="359">
        <f>IFERROR(IF(-SUM(Z$21:Z745)+Z$16&lt;0.000001,0,IF($C746&gt;='H-32A-WP06 - Debt Service'!W$25,'H-32A-WP06 - Debt Service'!W$28/12,0)),"-")</f>
        <v>0</v>
      </c>
      <c r="AA746" s="359">
        <f>IFERROR(IF(-SUM(AA$21:AA745)+AA$16&lt;0.000001,0,IF($C746&gt;='H-32A-WP06 - Debt Service'!Y$25,'H-32A-WP06 - Debt Service'!X$28/12,0)),"-")</f>
        <v>0</v>
      </c>
      <c r="AB746" s="359">
        <f>IFERROR(IF(-SUM(AB$21:AB745)+AB$16&lt;0.000001,0,IF($C746&gt;='H-32A-WP06 - Debt Service'!Y$25,'H-32A-WP06 - Debt Service'!Y$28/12,0)),"-")</f>
        <v>0</v>
      </c>
      <c r="AC746" s="359">
        <f>IFERROR(IF(-SUM(AC$21:AC745)+AC$16&lt;0.000001,0,IF($C746&gt;='H-32A-WP06 - Debt Service'!Z$25,'H-32A-WP06 - Debt Service'!Z$28/12,0)),"-")</f>
        <v>0</v>
      </c>
      <c r="AD746" s="359">
        <f>IFERROR(IF(-SUM(AD$21:AD745)+AD$16&lt;0.000001,0,IF($C746&gt;='H-32A-WP06 - Debt Service'!AB$25,'H-32A-WP06 - Debt Service'!AA$28/12,0)),"-")</f>
        <v>0</v>
      </c>
      <c r="AE746" s="359">
        <f>IFERROR(IF(-SUM(AE$21:AE745)+AE$16&lt;0.000001,0,IF($C746&gt;='H-32A-WP06 - Debt Service'!AC$25,'H-32A-WP06 - Debt Service'!AB$28/12,0)),"-")</f>
        <v>0</v>
      </c>
      <c r="AF746" s="359">
        <f>IFERROR(IF(-SUM(AF$21:AF745)+AF$16&lt;0.000001,0,IF($C746&gt;='H-32A-WP06 - Debt Service'!AD$25,'H-32A-WP06 - Debt Service'!AC$28/12,0)),"-")</f>
        <v>0</v>
      </c>
    </row>
    <row r="747" spans="2:32">
      <c r="B747" s="351">
        <f t="shared" si="45"/>
        <v>2079</v>
      </c>
      <c r="C747" s="368">
        <f t="shared" si="47"/>
        <v>65562</v>
      </c>
      <c r="D747" s="368"/>
      <c r="E747" s="359">
        <f>IFERROR(IF(-SUM(E$33:E746)+E$16&lt;0.000001,0,IF($C747&gt;='H-32A-WP06 - Debt Service'!C$25,'H-32A-WP06 - Debt Service'!C$28/12,0)),"-")</f>
        <v>0</v>
      </c>
      <c r="F747" s="359">
        <f>IFERROR(IF(-SUM(F$33:F746)+F$16&lt;0.000001,0,IF($C747&gt;='H-32A-WP06 - Debt Service'!D$25,'H-32A-WP06 - Debt Service'!D$28/12,0)),"-")</f>
        <v>0</v>
      </c>
      <c r="G747" s="359">
        <f>IFERROR(IF(-SUM(G$33:G746)+G$16&lt;0.000001,0,IF($C747&gt;='H-32A-WP06 - Debt Service'!E$25,'H-32A-WP06 - Debt Service'!E$28/12,0)),"-")</f>
        <v>0</v>
      </c>
      <c r="H747" s="359">
        <f>IFERROR(IF(-SUM(H$21:H746)+H$16&lt;0.000001,0,IF($C747&gt;='H-32A-WP06 - Debt Service'!F$25,'H-32A-WP06 - Debt Service'!F$28/12,0)),"-")</f>
        <v>0</v>
      </c>
      <c r="I747" s="359">
        <f>IFERROR(IF(-SUM(I$21:I746)+I$16&lt;0.000001,0,IF($C747&gt;='H-32A-WP06 - Debt Service'!G$25,'H-32A-WP06 - Debt Service'!G$28/12,0)),"-")</f>
        <v>0</v>
      </c>
      <c r="J747" s="359">
        <f>IFERROR(IF(-SUM(J$21:J746)+J$16&lt;0.000001,0,IF($C747&gt;='H-32A-WP06 - Debt Service'!H$25,'H-32A-WP06 - Debt Service'!H$28/12,0)),"-")</f>
        <v>0</v>
      </c>
      <c r="K747" s="359">
        <f>IFERROR(IF(-SUM(K$21:K746)+K$16&lt;0.000001,0,IF($C747&gt;='H-32A-WP06 - Debt Service'!I$25,'H-32A-WP06 - Debt Service'!I$28/12,0)),"-")</f>
        <v>0</v>
      </c>
      <c r="L747" s="359">
        <f>IFERROR(IF(-SUM(L$21:L746)+L$16&lt;0.000001,0,IF($C747&gt;='H-32A-WP06 - Debt Service'!J$25,'H-32A-WP06 - Debt Service'!J$28/12,0)),"-")</f>
        <v>0</v>
      </c>
      <c r="M747" s="359">
        <f>IFERROR(IF(-SUM(M$21:M746)+M$16&lt;0.000001,0,IF($C747&gt;='H-32A-WP06 - Debt Service'!K$25,'H-32A-WP06 - Debt Service'!K$28/12,0)),"-")</f>
        <v>0</v>
      </c>
      <c r="N747" s="359">
        <f>IFERROR(IF(-SUM(N$21:N746)+N$16&lt;0.000001,0,IF($C747&gt;='H-32A-WP06 - Debt Service'!L$25,'H-32A-WP06 - Debt Service'!L$28/12,0)),"-")</f>
        <v>0</v>
      </c>
      <c r="O747" s="359">
        <f>IFERROR(IF(-SUM(O$21:O746)+O$16&lt;0.000001,0,IF($C747&gt;='H-32A-WP06 - Debt Service'!M$25,'H-32A-WP06 - Debt Service'!M$28/12,0)),"-")</f>
        <v>0</v>
      </c>
      <c r="P747" s="359">
        <f>IFERROR(IF(-SUM(P$21:P746)+P$16&lt;0.000001,0,IF($C747&gt;='H-32A-WP06 - Debt Service'!N$25,'H-32A-WP06 - Debt Service'!N$28/12,0)),"-")</f>
        <v>0</v>
      </c>
      <c r="Q747" s="449"/>
      <c r="R747" s="351">
        <f t="shared" si="46"/>
        <v>2079</v>
      </c>
      <c r="S747" s="368">
        <f t="shared" si="48"/>
        <v>65562</v>
      </c>
      <c r="T747" s="368"/>
      <c r="U747" s="359">
        <f>IFERROR(IF(-SUM(U$33:U746)+U$16&lt;0.000001,0,IF($C747&gt;='H-32A-WP06 - Debt Service'!R$25,'H-32A-WP06 - Debt Service'!R$28/12,0)),"-")</f>
        <v>0</v>
      </c>
      <c r="V747" s="359">
        <f>IFERROR(IF(-SUM(V$21:V746)+V$16&lt;0.000001,0,IF($C747&gt;='H-32A-WP06 - Debt Service'!S$25,'H-32A-WP06 - Debt Service'!S$28/12,0)),"-")</f>
        <v>0</v>
      </c>
      <c r="W747" s="359">
        <f>IFERROR(IF(-SUM(W$21:W746)+W$16&lt;0.000001,0,IF($C747&gt;='H-32A-WP06 - Debt Service'!T$25,'H-32A-WP06 - Debt Service'!T$28/12,0)),"-")</f>
        <v>0</v>
      </c>
      <c r="X747" s="359">
        <f>IFERROR(IF(-SUM(X$21:X746)+X$16&lt;0.000001,0,IF($C747&gt;='H-32A-WP06 - Debt Service'!U$25,'H-32A-WP06 - Debt Service'!U$28/12,0)),"-")</f>
        <v>0</v>
      </c>
      <c r="Y747" s="359">
        <f>IFERROR(IF(-SUM(Y$21:Y746)+Y$16&lt;0.000001,0,IF($C747&gt;='H-32A-WP06 - Debt Service'!W$25,'H-32A-WP06 - Debt Service'!V$28/12,0)),"-")</f>
        <v>0</v>
      </c>
      <c r="Z747" s="359">
        <f>IFERROR(IF(-SUM(Z$21:Z746)+Z$16&lt;0.000001,0,IF($C747&gt;='H-32A-WP06 - Debt Service'!W$25,'H-32A-WP06 - Debt Service'!W$28/12,0)),"-")</f>
        <v>0</v>
      </c>
      <c r="AA747" s="359">
        <f>IFERROR(IF(-SUM(AA$21:AA746)+AA$16&lt;0.000001,0,IF($C747&gt;='H-32A-WP06 - Debt Service'!Y$25,'H-32A-WP06 - Debt Service'!X$28/12,0)),"-")</f>
        <v>0</v>
      </c>
      <c r="AB747" s="359">
        <f>IFERROR(IF(-SUM(AB$21:AB746)+AB$16&lt;0.000001,0,IF($C747&gt;='H-32A-WP06 - Debt Service'!Y$25,'H-32A-WP06 - Debt Service'!Y$28/12,0)),"-")</f>
        <v>0</v>
      </c>
      <c r="AC747" s="359">
        <f>IFERROR(IF(-SUM(AC$21:AC746)+AC$16&lt;0.000001,0,IF($C747&gt;='H-32A-WP06 - Debt Service'!Z$25,'H-32A-WP06 - Debt Service'!Z$28/12,0)),"-")</f>
        <v>0</v>
      </c>
      <c r="AD747" s="359">
        <f>IFERROR(IF(-SUM(AD$21:AD746)+AD$16&lt;0.000001,0,IF($C747&gt;='H-32A-WP06 - Debt Service'!AB$25,'H-32A-WP06 - Debt Service'!AA$28/12,0)),"-")</f>
        <v>0</v>
      </c>
      <c r="AE747" s="359">
        <f>IFERROR(IF(-SUM(AE$21:AE746)+AE$16&lt;0.000001,0,IF($C747&gt;='H-32A-WP06 - Debt Service'!AC$25,'H-32A-WP06 - Debt Service'!AB$28/12,0)),"-")</f>
        <v>0</v>
      </c>
      <c r="AF747" s="359">
        <f>IFERROR(IF(-SUM(AF$21:AF746)+AF$16&lt;0.000001,0,IF($C747&gt;='H-32A-WP06 - Debt Service'!AD$25,'H-32A-WP06 - Debt Service'!AC$28/12,0)),"-")</f>
        <v>0</v>
      </c>
    </row>
    <row r="748" spans="2:32">
      <c r="B748" s="351">
        <f t="shared" si="45"/>
        <v>2079</v>
      </c>
      <c r="C748" s="368">
        <f t="shared" si="47"/>
        <v>65593</v>
      </c>
      <c r="D748" s="368"/>
      <c r="E748" s="359">
        <f>IFERROR(IF(-SUM(E$33:E747)+E$16&lt;0.000001,0,IF($C748&gt;='H-32A-WP06 - Debt Service'!C$25,'H-32A-WP06 - Debt Service'!C$28/12,0)),"-")</f>
        <v>0</v>
      </c>
      <c r="F748" s="359">
        <f>IFERROR(IF(-SUM(F$33:F747)+F$16&lt;0.000001,0,IF($C748&gt;='H-32A-WP06 - Debt Service'!D$25,'H-32A-WP06 - Debt Service'!D$28/12,0)),"-")</f>
        <v>0</v>
      </c>
      <c r="G748" s="359">
        <f>IFERROR(IF(-SUM(G$33:G747)+G$16&lt;0.000001,0,IF($C748&gt;='H-32A-WP06 - Debt Service'!E$25,'H-32A-WP06 - Debt Service'!E$28/12,0)),"-")</f>
        <v>0</v>
      </c>
      <c r="H748" s="359">
        <f>IFERROR(IF(-SUM(H$21:H747)+H$16&lt;0.000001,0,IF($C748&gt;='H-32A-WP06 - Debt Service'!F$25,'H-32A-WP06 - Debt Service'!F$28/12,0)),"-")</f>
        <v>0</v>
      </c>
      <c r="I748" s="359">
        <f>IFERROR(IF(-SUM(I$21:I747)+I$16&lt;0.000001,0,IF($C748&gt;='H-32A-WP06 - Debt Service'!G$25,'H-32A-WP06 - Debt Service'!G$28/12,0)),"-")</f>
        <v>0</v>
      </c>
      <c r="J748" s="359">
        <f>IFERROR(IF(-SUM(J$21:J747)+J$16&lt;0.000001,0,IF($C748&gt;='H-32A-WP06 - Debt Service'!H$25,'H-32A-WP06 - Debt Service'!H$28/12,0)),"-")</f>
        <v>0</v>
      </c>
      <c r="K748" s="359">
        <f>IFERROR(IF(-SUM(K$21:K747)+K$16&lt;0.000001,0,IF($C748&gt;='H-32A-WP06 - Debt Service'!I$25,'H-32A-WP06 - Debt Service'!I$28/12,0)),"-")</f>
        <v>0</v>
      </c>
      <c r="L748" s="359">
        <f>IFERROR(IF(-SUM(L$21:L747)+L$16&lt;0.000001,0,IF($C748&gt;='H-32A-WP06 - Debt Service'!J$25,'H-32A-WP06 - Debt Service'!J$28/12,0)),"-")</f>
        <v>0</v>
      </c>
      <c r="M748" s="359">
        <f>IFERROR(IF(-SUM(M$21:M747)+M$16&lt;0.000001,0,IF($C748&gt;='H-32A-WP06 - Debt Service'!K$25,'H-32A-WP06 - Debt Service'!K$28/12,0)),"-")</f>
        <v>0</v>
      </c>
      <c r="N748" s="359">
        <f>IFERROR(IF(-SUM(N$21:N747)+N$16&lt;0.000001,0,IF($C748&gt;='H-32A-WP06 - Debt Service'!L$25,'H-32A-WP06 - Debt Service'!L$28/12,0)),"-")</f>
        <v>0</v>
      </c>
      <c r="O748" s="359">
        <f>IFERROR(IF(-SUM(O$21:O747)+O$16&lt;0.000001,0,IF($C748&gt;='H-32A-WP06 - Debt Service'!M$25,'H-32A-WP06 - Debt Service'!M$28/12,0)),"-")</f>
        <v>0</v>
      </c>
      <c r="P748" s="359">
        <f>IFERROR(IF(-SUM(P$21:P747)+P$16&lt;0.000001,0,IF($C748&gt;='H-32A-WP06 - Debt Service'!N$25,'H-32A-WP06 - Debt Service'!N$28/12,0)),"-")</f>
        <v>0</v>
      </c>
      <c r="Q748" s="449"/>
      <c r="R748" s="351">
        <f t="shared" si="46"/>
        <v>2079</v>
      </c>
      <c r="S748" s="368">
        <f t="shared" si="48"/>
        <v>65593</v>
      </c>
      <c r="T748" s="368"/>
      <c r="U748" s="359">
        <f>IFERROR(IF(-SUM(U$33:U747)+U$16&lt;0.000001,0,IF($C748&gt;='H-32A-WP06 - Debt Service'!R$25,'H-32A-WP06 - Debt Service'!R$28/12,0)),"-")</f>
        <v>0</v>
      </c>
      <c r="V748" s="359">
        <f>IFERROR(IF(-SUM(V$21:V747)+V$16&lt;0.000001,0,IF($C748&gt;='H-32A-WP06 - Debt Service'!S$25,'H-32A-WP06 - Debt Service'!S$28/12,0)),"-")</f>
        <v>0</v>
      </c>
      <c r="W748" s="359">
        <f>IFERROR(IF(-SUM(W$21:W747)+W$16&lt;0.000001,0,IF($C748&gt;='H-32A-WP06 - Debt Service'!T$25,'H-32A-WP06 - Debt Service'!T$28/12,0)),"-")</f>
        <v>0</v>
      </c>
      <c r="X748" s="359">
        <f>IFERROR(IF(-SUM(X$21:X747)+X$16&lt;0.000001,0,IF($C748&gt;='H-32A-WP06 - Debt Service'!U$25,'H-32A-WP06 - Debt Service'!U$28/12,0)),"-")</f>
        <v>0</v>
      </c>
      <c r="Y748" s="359">
        <f>IFERROR(IF(-SUM(Y$21:Y747)+Y$16&lt;0.000001,0,IF($C748&gt;='H-32A-WP06 - Debt Service'!W$25,'H-32A-WP06 - Debt Service'!V$28/12,0)),"-")</f>
        <v>0</v>
      </c>
      <c r="Z748" s="359">
        <f>IFERROR(IF(-SUM(Z$21:Z747)+Z$16&lt;0.000001,0,IF($C748&gt;='H-32A-WP06 - Debt Service'!W$25,'H-32A-WP06 - Debt Service'!W$28/12,0)),"-")</f>
        <v>0</v>
      </c>
      <c r="AA748" s="359">
        <f>IFERROR(IF(-SUM(AA$21:AA747)+AA$16&lt;0.000001,0,IF($C748&gt;='H-32A-WP06 - Debt Service'!Y$25,'H-32A-WP06 - Debt Service'!X$28/12,0)),"-")</f>
        <v>0</v>
      </c>
      <c r="AB748" s="359">
        <f>IFERROR(IF(-SUM(AB$21:AB747)+AB$16&lt;0.000001,0,IF($C748&gt;='H-32A-WP06 - Debt Service'!Y$25,'H-32A-WP06 - Debt Service'!Y$28/12,0)),"-")</f>
        <v>0</v>
      </c>
      <c r="AC748" s="359">
        <f>IFERROR(IF(-SUM(AC$21:AC747)+AC$16&lt;0.000001,0,IF($C748&gt;='H-32A-WP06 - Debt Service'!Z$25,'H-32A-WP06 - Debt Service'!Z$28/12,0)),"-")</f>
        <v>0</v>
      </c>
      <c r="AD748" s="359">
        <f>IFERROR(IF(-SUM(AD$21:AD747)+AD$16&lt;0.000001,0,IF($C748&gt;='H-32A-WP06 - Debt Service'!AB$25,'H-32A-WP06 - Debt Service'!AA$28/12,0)),"-")</f>
        <v>0</v>
      </c>
      <c r="AE748" s="359">
        <f>IFERROR(IF(-SUM(AE$21:AE747)+AE$16&lt;0.000001,0,IF($C748&gt;='H-32A-WP06 - Debt Service'!AC$25,'H-32A-WP06 - Debt Service'!AB$28/12,0)),"-")</f>
        <v>0</v>
      </c>
      <c r="AF748" s="359">
        <f>IFERROR(IF(-SUM(AF$21:AF747)+AF$16&lt;0.000001,0,IF($C748&gt;='H-32A-WP06 - Debt Service'!AD$25,'H-32A-WP06 - Debt Service'!AC$28/12,0)),"-")</f>
        <v>0</v>
      </c>
    </row>
    <row r="749" spans="2:32">
      <c r="B749" s="351">
        <f t="shared" si="45"/>
        <v>2079</v>
      </c>
      <c r="C749" s="368">
        <f t="shared" si="47"/>
        <v>65624</v>
      </c>
      <c r="D749" s="368"/>
      <c r="E749" s="359">
        <f>IFERROR(IF(-SUM(E$33:E748)+E$16&lt;0.000001,0,IF($C749&gt;='H-32A-WP06 - Debt Service'!C$25,'H-32A-WP06 - Debt Service'!C$28/12,0)),"-")</f>
        <v>0</v>
      </c>
      <c r="F749" s="359">
        <f>IFERROR(IF(-SUM(F$33:F748)+F$16&lt;0.000001,0,IF($C749&gt;='H-32A-WP06 - Debt Service'!D$25,'H-32A-WP06 - Debt Service'!D$28/12,0)),"-")</f>
        <v>0</v>
      </c>
      <c r="G749" s="359">
        <f>IFERROR(IF(-SUM(G$33:G748)+G$16&lt;0.000001,0,IF($C749&gt;='H-32A-WP06 - Debt Service'!E$25,'H-32A-WP06 - Debt Service'!E$28/12,0)),"-")</f>
        <v>0</v>
      </c>
      <c r="H749" s="359">
        <f>IFERROR(IF(-SUM(H$21:H748)+H$16&lt;0.000001,0,IF($C749&gt;='H-32A-WP06 - Debt Service'!F$25,'H-32A-WP06 - Debt Service'!F$28/12,0)),"-")</f>
        <v>0</v>
      </c>
      <c r="I749" s="359">
        <f>IFERROR(IF(-SUM(I$21:I748)+I$16&lt;0.000001,0,IF($C749&gt;='H-32A-WP06 - Debt Service'!G$25,'H-32A-WP06 - Debt Service'!G$28/12,0)),"-")</f>
        <v>0</v>
      </c>
      <c r="J749" s="359">
        <f>IFERROR(IF(-SUM(J$21:J748)+J$16&lt;0.000001,0,IF($C749&gt;='H-32A-WP06 - Debt Service'!H$25,'H-32A-WP06 - Debt Service'!H$28/12,0)),"-")</f>
        <v>0</v>
      </c>
      <c r="K749" s="359">
        <f>IFERROR(IF(-SUM(K$21:K748)+K$16&lt;0.000001,0,IF($C749&gt;='H-32A-WP06 - Debt Service'!I$25,'H-32A-WP06 - Debt Service'!I$28/12,0)),"-")</f>
        <v>0</v>
      </c>
      <c r="L749" s="359">
        <f>IFERROR(IF(-SUM(L$21:L748)+L$16&lt;0.000001,0,IF($C749&gt;='H-32A-WP06 - Debt Service'!J$25,'H-32A-WP06 - Debt Service'!J$28/12,0)),"-")</f>
        <v>0</v>
      </c>
      <c r="M749" s="359">
        <f>IFERROR(IF(-SUM(M$21:M748)+M$16&lt;0.000001,0,IF($C749&gt;='H-32A-WP06 - Debt Service'!K$25,'H-32A-WP06 - Debt Service'!K$28/12,0)),"-")</f>
        <v>0</v>
      </c>
      <c r="N749" s="359">
        <f>IFERROR(IF(-SUM(N$21:N748)+N$16&lt;0.000001,0,IF($C749&gt;='H-32A-WP06 - Debt Service'!L$25,'H-32A-WP06 - Debt Service'!L$28/12,0)),"-")</f>
        <v>0</v>
      </c>
      <c r="O749" s="359">
        <f>IFERROR(IF(-SUM(O$21:O748)+O$16&lt;0.000001,0,IF($C749&gt;='H-32A-WP06 - Debt Service'!M$25,'H-32A-WP06 - Debt Service'!M$28/12,0)),"-")</f>
        <v>0</v>
      </c>
      <c r="P749" s="359">
        <f>IFERROR(IF(-SUM(P$21:P748)+P$16&lt;0.000001,0,IF($C749&gt;='H-32A-WP06 - Debt Service'!N$25,'H-32A-WP06 - Debt Service'!N$28/12,0)),"-")</f>
        <v>0</v>
      </c>
      <c r="Q749" s="449"/>
      <c r="R749" s="351">
        <f t="shared" si="46"/>
        <v>2079</v>
      </c>
      <c r="S749" s="368">
        <f t="shared" si="48"/>
        <v>65624</v>
      </c>
      <c r="T749" s="368"/>
      <c r="U749" s="359">
        <f>IFERROR(IF(-SUM(U$33:U748)+U$16&lt;0.000001,0,IF($C749&gt;='H-32A-WP06 - Debt Service'!R$25,'H-32A-WP06 - Debt Service'!R$28/12,0)),"-")</f>
        <v>0</v>
      </c>
      <c r="V749" s="359">
        <f>IFERROR(IF(-SUM(V$21:V748)+V$16&lt;0.000001,0,IF($C749&gt;='H-32A-WP06 - Debt Service'!S$25,'H-32A-WP06 - Debt Service'!S$28/12,0)),"-")</f>
        <v>0</v>
      </c>
      <c r="W749" s="359">
        <f>IFERROR(IF(-SUM(W$21:W748)+W$16&lt;0.000001,0,IF($C749&gt;='H-32A-WP06 - Debt Service'!T$25,'H-32A-WP06 - Debt Service'!T$28/12,0)),"-")</f>
        <v>0</v>
      </c>
      <c r="X749" s="359">
        <f>IFERROR(IF(-SUM(X$21:X748)+X$16&lt;0.000001,0,IF($C749&gt;='H-32A-WP06 - Debt Service'!U$25,'H-32A-WP06 - Debt Service'!U$28/12,0)),"-")</f>
        <v>0</v>
      </c>
      <c r="Y749" s="359">
        <f>IFERROR(IF(-SUM(Y$21:Y748)+Y$16&lt;0.000001,0,IF($C749&gt;='H-32A-WP06 - Debt Service'!W$25,'H-32A-WP06 - Debt Service'!V$28/12,0)),"-")</f>
        <v>0</v>
      </c>
      <c r="Z749" s="359">
        <f>IFERROR(IF(-SUM(Z$21:Z748)+Z$16&lt;0.000001,0,IF($C749&gt;='H-32A-WP06 - Debt Service'!W$25,'H-32A-WP06 - Debt Service'!W$28/12,0)),"-")</f>
        <v>0</v>
      </c>
      <c r="AA749" s="359">
        <f>IFERROR(IF(-SUM(AA$21:AA748)+AA$16&lt;0.000001,0,IF($C749&gt;='H-32A-WP06 - Debt Service'!Y$25,'H-32A-WP06 - Debt Service'!X$28/12,0)),"-")</f>
        <v>0</v>
      </c>
      <c r="AB749" s="359">
        <f>IFERROR(IF(-SUM(AB$21:AB748)+AB$16&lt;0.000001,0,IF($C749&gt;='H-32A-WP06 - Debt Service'!Y$25,'H-32A-WP06 - Debt Service'!Y$28/12,0)),"-")</f>
        <v>0</v>
      </c>
      <c r="AC749" s="359">
        <f>IFERROR(IF(-SUM(AC$21:AC748)+AC$16&lt;0.000001,0,IF($C749&gt;='H-32A-WP06 - Debt Service'!Z$25,'H-32A-WP06 - Debt Service'!Z$28/12,0)),"-")</f>
        <v>0</v>
      </c>
      <c r="AD749" s="359">
        <f>IFERROR(IF(-SUM(AD$21:AD748)+AD$16&lt;0.000001,0,IF($C749&gt;='H-32A-WP06 - Debt Service'!AB$25,'H-32A-WP06 - Debt Service'!AA$28/12,0)),"-")</f>
        <v>0</v>
      </c>
      <c r="AE749" s="359">
        <f>IFERROR(IF(-SUM(AE$21:AE748)+AE$16&lt;0.000001,0,IF($C749&gt;='H-32A-WP06 - Debt Service'!AC$25,'H-32A-WP06 - Debt Service'!AB$28/12,0)),"-")</f>
        <v>0</v>
      </c>
      <c r="AF749" s="359">
        <f>IFERROR(IF(-SUM(AF$21:AF748)+AF$16&lt;0.000001,0,IF($C749&gt;='H-32A-WP06 - Debt Service'!AD$25,'H-32A-WP06 - Debt Service'!AC$28/12,0)),"-")</f>
        <v>0</v>
      </c>
    </row>
    <row r="750" spans="2:32">
      <c r="B750" s="351">
        <f t="shared" si="45"/>
        <v>2079</v>
      </c>
      <c r="C750" s="368">
        <f t="shared" si="47"/>
        <v>65654</v>
      </c>
      <c r="D750" s="368"/>
      <c r="E750" s="359">
        <f>IFERROR(IF(-SUM(E$33:E749)+E$16&lt;0.000001,0,IF($C750&gt;='H-32A-WP06 - Debt Service'!C$25,'H-32A-WP06 - Debt Service'!C$28/12,0)),"-")</f>
        <v>0</v>
      </c>
      <c r="F750" s="359">
        <f>IFERROR(IF(-SUM(F$33:F749)+F$16&lt;0.000001,0,IF($C750&gt;='H-32A-WP06 - Debt Service'!D$25,'H-32A-WP06 - Debt Service'!D$28/12,0)),"-")</f>
        <v>0</v>
      </c>
      <c r="G750" s="359">
        <f>IFERROR(IF(-SUM(G$33:G749)+G$16&lt;0.000001,0,IF($C750&gt;='H-32A-WP06 - Debt Service'!E$25,'H-32A-WP06 - Debt Service'!E$28/12,0)),"-")</f>
        <v>0</v>
      </c>
      <c r="H750" s="359">
        <f>IFERROR(IF(-SUM(H$21:H749)+H$16&lt;0.000001,0,IF($C750&gt;='H-32A-WP06 - Debt Service'!F$25,'H-32A-WP06 - Debt Service'!F$28/12,0)),"-")</f>
        <v>0</v>
      </c>
      <c r="I750" s="359">
        <f>IFERROR(IF(-SUM(I$21:I749)+I$16&lt;0.000001,0,IF($C750&gt;='H-32A-WP06 - Debt Service'!G$25,'H-32A-WP06 - Debt Service'!G$28/12,0)),"-")</f>
        <v>0</v>
      </c>
      <c r="J750" s="359">
        <f>IFERROR(IF(-SUM(J$21:J749)+J$16&lt;0.000001,0,IF($C750&gt;='H-32A-WP06 - Debt Service'!H$25,'H-32A-WP06 - Debt Service'!H$28/12,0)),"-")</f>
        <v>0</v>
      </c>
      <c r="K750" s="359">
        <f>IFERROR(IF(-SUM(K$21:K749)+K$16&lt;0.000001,0,IF($C750&gt;='H-32A-WP06 - Debt Service'!I$25,'H-32A-WP06 - Debt Service'!I$28/12,0)),"-")</f>
        <v>0</v>
      </c>
      <c r="L750" s="359">
        <f>IFERROR(IF(-SUM(L$21:L749)+L$16&lt;0.000001,0,IF($C750&gt;='H-32A-WP06 - Debt Service'!J$25,'H-32A-WP06 - Debt Service'!J$28/12,0)),"-")</f>
        <v>0</v>
      </c>
      <c r="M750" s="359">
        <f>IFERROR(IF(-SUM(M$21:M749)+M$16&lt;0.000001,0,IF($C750&gt;='H-32A-WP06 - Debt Service'!K$25,'H-32A-WP06 - Debt Service'!K$28/12,0)),"-")</f>
        <v>0</v>
      </c>
      <c r="N750" s="359">
        <f>IFERROR(IF(-SUM(N$21:N749)+N$16&lt;0.000001,0,IF($C750&gt;='H-32A-WP06 - Debt Service'!L$25,'H-32A-WP06 - Debt Service'!L$28/12,0)),"-")</f>
        <v>0</v>
      </c>
      <c r="O750" s="359">
        <f>IFERROR(IF(-SUM(O$21:O749)+O$16&lt;0.000001,0,IF($C750&gt;='H-32A-WP06 - Debt Service'!M$25,'H-32A-WP06 - Debt Service'!M$28/12,0)),"-")</f>
        <v>0</v>
      </c>
      <c r="P750" s="359">
        <f>IFERROR(IF(-SUM(P$21:P749)+P$16&lt;0.000001,0,IF($C750&gt;='H-32A-WP06 - Debt Service'!N$25,'H-32A-WP06 - Debt Service'!N$28/12,0)),"-")</f>
        <v>0</v>
      </c>
      <c r="Q750" s="449"/>
      <c r="R750" s="351">
        <f t="shared" si="46"/>
        <v>2079</v>
      </c>
      <c r="S750" s="368">
        <f t="shared" si="48"/>
        <v>65654</v>
      </c>
      <c r="T750" s="368"/>
      <c r="U750" s="359">
        <f>IFERROR(IF(-SUM(U$33:U749)+U$16&lt;0.000001,0,IF($C750&gt;='H-32A-WP06 - Debt Service'!R$25,'H-32A-WP06 - Debt Service'!R$28/12,0)),"-")</f>
        <v>0</v>
      </c>
      <c r="V750" s="359">
        <f>IFERROR(IF(-SUM(V$21:V749)+V$16&lt;0.000001,0,IF($C750&gt;='H-32A-WP06 - Debt Service'!S$25,'H-32A-WP06 - Debt Service'!S$28/12,0)),"-")</f>
        <v>0</v>
      </c>
      <c r="W750" s="359">
        <f>IFERROR(IF(-SUM(W$21:W749)+W$16&lt;0.000001,0,IF($C750&gt;='H-32A-WP06 - Debt Service'!T$25,'H-32A-WP06 - Debt Service'!T$28/12,0)),"-")</f>
        <v>0</v>
      </c>
      <c r="X750" s="359">
        <f>IFERROR(IF(-SUM(X$21:X749)+X$16&lt;0.000001,0,IF($C750&gt;='H-32A-WP06 - Debt Service'!U$25,'H-32A-WP06 - Debt Service'!U$28/12,0)),"-")</f>
        <v>0</v>
      </c>
      <c r="Y750" s="359">
        <f>IFERROR(IF(-SUM(Y$21:Y749)+Y$16&lt;0.000001,0,IF($C750&gt;='H-32A-WP06 - Debt Service'!W$25,'H-32A-WP06 - Debt Service'!V$28/12,0)),"-")</f>
        <v>0</v>
      </c>
      <c r="Z750" s="359">
        <f>IFERROR(IF(-SUM(Z$21:Z749)+Z$16&lt;0.000001,0,IF($C750&gt;='H-32A-WP06 - Debt Service'!W$25,'H-32A-WP06 - Debt Service'!W$28/12,0)),"-")</f>
        <v>0</v>
      </c>
      <c r="AA750" s="359">
        <f>IFERROR(IF(-SUM(AA$21:AA749)+AA$16&lt;0.000001,0,IF($C750&gt;='H-32A-WP06 - Debt Service'!Y$25,'H-32A-WP06 - Debt Service'!X$28/12,0)),"-")</f>
        <v>0</v>
      </c>
      <c r="AB750" s="359">
        <f>IFERROR(IF(-SUM(AB$21:AB749)+AB$16&lt;0.000001,0,IF($C750&gt;='H-32A-WP06 - Debt Service'!Y$25,'H-32A-WP06 - Debt Service'!Y$28/12,0)),"-")</f>
        <v>0</v>
      </c>
      <c r="AC750" s="359">
        <f>IFERROR(IF(-SUM(AC$21:AC749)+AC$16&lt;0.000001,0,IF($C750&gt;='H-32A-WP06 - Debt Service'!Z$25,'H-32A-WP06 - Debt Service'!Z$28/12,0)),"-")</f>
        <v>0</v>
      </c>
      <c r="AD750" s="359">
        <f>IFERROR(IF(-SUM(AD$21:AD749)+AD$16&lt;0.000001,0,IF($C750&gt;='H-32A-WP06 - Debt Service'!AB$25,'H-32A-WP06 - Debt Service'!AA$28/12,0)),"-")</f>
        <v>0</v>
      </c>
      <c r="AE750" s="359">
        <f>IFERROR(IF(-SUM(AE$21:AE749)+AE$16&lt;0.000001,0,IF($C750&gt;='H-32A-WP06 - Debt Service'!AC$25,'H-32A-WP06 - Debt Service'!AB$28/12,0)),"-")</f>
        <v>0</v>
      </c>
      <c r="AF750" s="359">
        <f>IFERROR(IF(-SUM(AF$21:AF749)+AF$16&lt;0.000001,0,IF($C750&gt;='H-32A-WP06 - Debt Service'!AD$25,'H-32A-WP06 - Debt Service'!AC$28/12,0)),"-")</f>
        <v>0</v>
      </c>
    </row>
    <row r="751" spans="2:32">
      <c r="B751" s="351">
        <f t="shared" si="45"/>
        <v>2079</v>
      </c>
      <c r="C751" s="368">
        <f t="shared" si="47"/>
        <v>65685</v>
      </c>
      <c r="D751" s="368"/>
      <c r="E751" s="359">
        <f>IFERROR(IF(-SUM(E$33:E750)+E$16&lt;0.000001,0,IF($C751&gt;='H-32A-WP06 - Debt Service'!C$25,'H-32A-WP06 - Debt Service'!C$28/12,0)),"-")</f>
        <v>0</v>
      </c>
      <c r="F751" s="359">
        <f>IFERROR(IF(-SUM(F$33:F750)+F$16&lt;0.000001,0,IF($C751&gt;='H-32A-WP06 - Debt Service'!D$25,'H-32A-WP06 - Debt Service'!D$28/12,0)),"-")</f>
        <v>0</v>
      </c>
      <c r="G751" s="359">
        <f>IFERROR(IF(-SUM(G$33:G750)+G$16&lt;0.000001,0,IF($C751&gt;='H-32A-WP06 - Debt Service'!E$25,'H-32A-WP06 - Debt Service'!E$28/12,0)),"-")</f>
        <v>0</v>
      </c>
      <c r="H751" s="359">
        <f>IFERROR(IF(-SUM(H$21:H750)+H$16&lt;0.000001,0,IF($C751&gt;='H-32A-WP06 - Debt Service'!F$25,'H-32A-WP06 - Debt Service'!F$28/12,0)),"-")</f>
        <v>0</v>
      </c>
      <c r="I751" s="359">
        <f>IFERROR(IF(-SUM(I$21:I750)+I$16&lt;0.000001,0,IF($C751&gt;='H-32A-WP06 - Debt Service'!G$25,'H-32A-WP06 - Debt Service'!G$28/12,0)),"-")</f>
        <v>0</v>
      </c>
      <c r="J751" s="359">
        <f>IFERROR(IF(-SUM(J$21:J750)+J$16&lt;0.000001,0,IF($C751&gt;='H-32A-WP06 - Debt Service'!H$25,'H-32A-WP06 - Debt Service'!H$28/12,0)),"-")</f>
        <v>0</v>
      </c>
      <c r="K751" s="359">
        <f>IFERROR(IF(-SUM(K$21:K750)+K$16&lt;0.000001,0,IF($C751&gt;='H-32A-WP06 - Debt Service'!I$25,'H-32A-WP06 - Debt Service'!I$28/12,0)),"-")</f>
        <v>0</v>
      </c>
      <c r="L751" s="359">
        <f>IFERROR(IF(-SUM(L$21:L750)+L$16&lt;0.000001,0,IF($C751&gt;='H-32A-WP06 - Debt Service'!J$25,'H-32A-WP06 - Debt Service'!J$28/12,0)),"-")</f>
        <v>0</v>
      </c>
      <c r="M751" s="359">
        <f>IFERROR(IF(-SUM(M$21:M750)+M$16&lt;0.000001,0,IF($C751&gt;='H-32A-WP06 - Debt Service'!K$25,'H-32A-WP06 - Debt Service'!K$28/12,0)),"-")</f>
        <v>0</v>
      </c>
      <c r="N751" s="359">
        <f>IFERROR(IF(-SUM(N$21:N750)+N$16&lt;0.000001,0,IF($C751&gt;='H-32A-WP06 - Debt Service'!L$25,'H-32A-WP06 - Debt Service'!L$28/12,0)),"-")</f>
        <v>0</v>
      </c>
      <c r="O751" s="359">
        <f>IFERROR(IF(-SUM(O$21:O750)+O$16&lt;0.000001,0,IF($C751&gt;='H-32A-WP06 - Debt Service'!M$25,'H-32A-WP06 - Debt Service'!M$28/12,0)),"-")</f>
        <v>0</v>
      </c>
      <c r="P751" s="359">
        <f>IFERROR(IF(-SUM(P$21:P750)+P$16&lt;0.000001,0,IF($C751&gt;='H-32A-WP06 - Debt Service'!N$25,'H-32A-WP06 - Debt Service'!N$28/12,0)),"-")</f>
        <v>0</v>
      </c>
      <c r="Q751" s="449"/>
      <c r="R751" s="351">
        <f t="shared" si="46"/>
        <v>2079</v>
      </c>
      <c r="S751" s="368">
        <f t="shared" si="48"/>
        <v>65685</v>
      </c>
      <c r="T751" s="368"/>
      <c r="U751" s="359">
        <f>IFERROR(IF(-SUM(U$33:U750)+U$16&lt;0.000001,0,IF($C751&gt;='H-32A-WP06 - Debt Service'!R$25,'H-32A-WP06 - Debt Service'!R$28/12,0)),"-")</f>
        <v>0</v>
      </c>
      <c r="V751" s="359">
        <f>IFERROR(IF(-SUM(V$21:V750)+V$16&lt;0.000001,0,IF($C751&gt;='H-32A-WP06 - Debt Service'!S$25,'H-32A-WP06 - Debt Service'!S$28/12,0)),"-")</f>
        <v>0</v>
      </c>
      <c r="W751" s="359">
        <f>IFERROR(IF(-SUM(W$21:W750)+W$16&lt;0.000001,0,IF($C751&gt;='H-32A-WP06 - Debt Service'!T$25,'H-32A-WP06 - Debt Service'!T$28/12,0)),"-")</f>
        <v>0</v>
      </c>
      <c r="X751" s="359">
        <f>IFERROR(IF(-SUM(X$21:X750)+X$16&lt;0.000001,0,IF($C751&gt;='H-32A-WP06 - Debt Service'!U$25,'H-32A-WP06 - Debt Service'!U$28/12,0)),"-")</f>
        <v>0</v>
      </c>
      <c r="Y751" s="359">
        <f>IFERROR(IF(-SUM(Y$21:Y750)+Y$16&lt;0.000001,0,IF($C751&gt;='H-32A-WP06 - Debt Service'!W$25,'H-32A-WP06 - Debt Service'!V$28/12,0)),"-")</f>
        <v>0</v>
      </c>
      <c r="Z751" s="359">
        <f>IFERROR(IF(-SUM(Z$21:Z750)+Z$16&lt;0.000001,0,IF($C751&gt;='H-32A-WP06 - Debt Service'!W$25,'H-32A-WP06 - Debt Service'!W$28/12,0)),"-")</f>
        <v>0</v>
      </c>
      <c r="AA751" s="359">
        <f>IFERROR(IF(-SUM(AA$21:AA750)+AA$16&lt;0.000001,0,IF($C751&gt;='H-32A-WP06 - Debt Service'!Y$25,'H-32A-WP06 - Debt Service'!X$28/12,0)),"-")</f>
        <v>0</v>
      </c>
      <c r="AB751" s="359">
        <f>IFERROR(IF(-SUM(AB$21:AB750)+AB$16&lt;0.000001,0,IF($C751&gt;='H-32A-WP06 - Debt Service'!Y$25,'H-32A-WP06 - Debt Service'!Y$28/12,0)),"-")</f>
        <v>0</v>
      </c>
      <c r="AC751" s="359">
        <f>IFERROR(IF(-SUM(AC$21:AC750)+AC$16&lt;0.000001,0,IF($C751&gt;='H-32A-WP06 - Debt Service'!Z$25,'H-32A-WP06 - Debt Service'!Z$28/12,0)),"-")</f>
        <v>0</v>
      </c>
      <c r="AD751" s="359">
        <f>IFERROR(IF(-SUM(AD$21:AD750)+AD$16&lt;0.000001,0,IF($C751&gt;='H-32A-WP06 - Debt Service'!AB$25,'H-32A-WP06 - Debt Service'!AA$28/12,0)),"-")</f>
        <v>0</v>
      </c>
      <c r="AE751" s="359">
        <f>IFERROR(IF(-SUM(AE$21:AE750)+AE$16&lt;0.000001,0,IF($C751&gt;='H-32A-WP06 - Debt Service'!AC$25,'H-32A-WP06 - Debt Service'!AB$28/12,0)),"-")</f>
        <v>0</v>
      </c>
      <c r="AF751" s="359">
        <f>IFERROR(IF(-SUM(AF$21:AF750)+AF$16&lt;0.000001,0,IF($C751&gt;='H-32A-WP06 - Debt Service'!AD$25,'H-32A-WP06 - Debt Service'!AC$28/12,0)),"-")</f>
        <v>0</v>
      </c>
    </row>
    <row r="752" spans="2:32">
      <c r="B752" s="351">
        <f t="shared" si="45"/>
        <v>2079</v>
      </c>
      <c r="C752" s="368">
        <f t="shared" si="47"/>
        <v>65715</v>
      </c>
      <c r="D752" s="368"/>
      <c r="E752" s="359">
        <f>IFERROR(IF(-SUM(E$33:E751)+E$16&lt;0.000001,0,IF($C752&gt;='H-32A-WP06 - Debt Service'!C$25,'H-32A-WP06 - Debt Service'!C$28/12,0)),"-")</f>
        <v>0</v>
      </c>
      <c r="F752" s="359">
        <f>IFERROR(IF(-SUM(F$33:F751)+F$16&lt;0.000001,0,IF($C752&gt;='H-32A-WP06 - Debt Service'!D$25,'H-32A-WP06 - Debt Service'!D$28/12,0)),"-")</f>
        <v>0</v>
      </c>
      <c r="G752" s="359">
        <f>IFERROR(IF(-SUM(G$33:G751)+G$16&lt;0.000001,0,IF($C752&gt;='H-32A-WP06 - Debt Service'!E$25,'H-32A-WP06 - Debt Service'!E$28/12,0)),"-")</f>
        <v>0</v>
      </c>
      <c r="H752" s="359">
        <f>IFERROR(IF(-SUM(H$21:H751)+H$16&lt;0.000001,0,IF($C752&gt;='H-32A-WP06 - Debt Service'!F$25,'H-32A-WP06 - Debt Service'!F$28/12,0)),"-")</f>
        <v>0</v>
      </c>
      <c r="I752" s="359">
        <f>IFERROR(IF(-SUM(I$21:I751)+I$16&lt;0.000001,0,IF($C752&gt;='H-32A-WP06 - Debt Service'!G$25,'H-32A-WP06 - Debt Service'!G$28/12,0)),"-")</f>
        <v>0</v>
      </c>
      <c r="J752" s="359">
        <f>IFERROR(IF(-SUM(J$21:J751)+J$16&lt;0.000001,0,IF($C752&gt;='H-32A-WP06 - Debt Service'!H$25,'H-32A-WP06 - Debt Service'!H$28/12,0)),"-")</f>
        <v>0</v>
      </c>
      <c r="K752" s="359">
        <f>IFERROR(IF(-SUM(K$21:K751)+K$16&lt;0.000001,0,IF($C752&gt;='H-32A-WP06 - Debt Service'!I$25,'H-32A-WP06 - Debt Service'!I$28/12,0)),"-")</f>
        <v>0</v>
      </c>
      <c r="L752" s="359">
        <f>IFERROR(IF(-SUM(L$21:L751)+L$16&lt;0.000001,0,IF($C752&gt;='H-32A-WP06 - Debt Service'!J$25,'H-32A-WP06 - Debt Service'!J$28/12,0)),"-")</f>
        <v>0</v>
      </c>
      <c r="M752" s="359">
        <f>IFERROR(IF(-SUM(M$21:M751)+M$16&lt;0.000001,0,IF($C752&gt;='H-32A-WP06 - Debt Service'!K$25,'H-32A-WP06 - Debt Service'!K$28/12,0)),"-")</f>
        <v>0</v>
      </c>
      <c r="N752" s="359">
        <f>IFERROR(IF(-SUM(N$21:N751)+N$16&lt;0.000001,0,IF($C752&gt;='H-32A-WP06 - Debt Service'!L$25,'H-32A-WP06 - Debt Service'!L$28/12,0)),"-")</f>
        <v>0</v>
      </c>
      <c r="O752" s="359">
        <f>IFERROR(IF(-SUM(O$21:O751)+O$16&lt;0.000001,0,IF($C752&gt;='H-32A-WP06 - Debt Service'!M$25,'H-32A-WP06 - Debt Service'!M$28/12,0)),"-")</f>
        <v>0</v>
      </c>
      <c r="P752" s="359">
        <f>IFERROR(IF(-SUM(P$21:P751)+P$16&lt;0.000001,0,IF($C752&gt;='H-32A-WP06 - Debt Service'!N$25,'H-32A-WP06 - Debt Service'!N$28/12,0)),"-")</f>
        <v>0</v>
      </c>
      <c r="Q752" s="449"/>
      <c r="R752" s="351">
        <f t="shared" si="46"/>
        <v>2079</v>
      </c>
      <c r="S752" s="368">
        <f t="shared" si="48"/>
        <v>65715</v>
      </c>
      <c r="T752" s="368"/>
      <c r="U752" s="359">
        <f>IFERROR(IF(-SUM(U$33:U751)+U$16&lt;0.000001,0,IF($C752&gt;='H-32A-WP06 - Debt Service'!R$25,'H-32A-WP06 - Debt Service'!R$28/12,0)),"-")</f>
        <v>0</v>
      </c>
      <c r="V752" s="359">
        <f>IFERROR(IF(-SUM(V$21:V751)+V$16&lt;0.000001,0,IF($C752&gt;='H-32A-WP06 - Debt Service'!S$25,'H-32A-WP06 - Debt Service'!S$28/12,0)),"-")</f>
        <v>0</v>
      </c>
      <c r="W752" s="359">
        <f>IFERROR(IF(-SUM(W$21:W751)+W$16&lt;0.000001,0,IF($C752&gt;='H-32A-WP06 - Debt Service'!T$25,'H-32A-WP06 - Debt Service'!T$28/12,0)),"-")</f>
        <v>0</v>
      </c>
      <c r="X752" s="359">
        <f>IFERROR(IF(-SUM(X$21:X751)+X$16&lt;0.000001,0,IF($C752&gt;='H-32A-WP06 - Debt Service'!U$25,'H-32A-WP06 - Debt Service'!U$28/12,0)),"-")</f>
        <v>0</v>
      </c>
      <c r="Y752" s="359">
        <f>IFERROR(IF(-SUM(Y$21:Y751)+Y$16&lt;0.000001,0,IF($C752&gt;='H-32A-WP06 - Debt Service'!W$25,'H-32A-WP06 - Debt Service'!V$28/12,0)),"-")</f>
        <v>0</v>
      </c>
      <c r="Z752" s="359">
        <f>IFERROR(IF(-SUM(Z$21:Z751)+Z$16&lt;0.000001,0,IF($C752&gt;='H-32A-WP06 - Debt Service'!W$25,'H-32A-WP06 - Debt Service'!W$28/12,0)),"-")</f>
        <v>0</v>
      </c>
      <c r="AA752" s="359">
        <f>IFERROR(IF(-SUM(AA$21:AA751)+AA$16&lt;0.000001,0,IF($C752&gt;='H-32A-WP06 - Debt Service'!Y$25,'H-32A-WP06 - Debt Service'!X$28/12,0)),"-")</f>
        <v>0</v>
      </c>
      <c r="AB752" s="359">
        <f>IFERROR(IF(-SUM(AB$21:AB751)+AB$16&lt;0.000001,0,IF($C752&gt;='H-32A-WP06 - Debt Service'!Y$25,'H-32A-WP06 - Debt Service'!Y$28/12,0)),"-")</f>
        <v>0</v>
      </c>
      <c r="AC752" s="359">
        <f>IFERROR(IF(-SUM(AC$21:AC751)+AC$16&lt;0.000001,0,IF($C752&gt;='H-32A-WP06 - Debt Service'!Z$25,'H-32A-WP06 - Debt Service'!Z$28/12,0)),"-")</f>
        <v>0</v>
      </c>
      <c r="AD752" s="359">
        <f>IFERROR(IF(-SUM(AD$21:AD751)+AD$16&lt;0.000001,0,IF($C752&gt;='H-32A-WP06 - Debt Service'!AB$25,'H-32A-WP06 - Debt Service'!AA$28/12,0)),"-")</f>
        <v>0</v>
      </c>
      <c r="AE752" s="359">
        <f>IFERROR(IF(-SUM(AE$21:AE751)+AE$16&lt;0.000001,0,IF($C752&gt;='H-32A-WP06 - Debt Service'!AC$25,'H-32A-WP06 - Debt Service'!AB$28/12,0)),"-")</f>
        <v>0</v>
      </c>
      <c r="AF752" s="359">
        <f>IFERROR(IF(-SUM(AF$21:AF751)+AF$16&lt;0.000001,0,IF($C752&gt;='H-32A-WP06 - Debt Service'!AD$25,'H-32A-WP06 - Debt Service'!AC$28/12,0)),"-")</f>
        <v>0</v>
      </c>
    </row>
    <row r="753" spans="2:32">
      <c r="B753" s="351">
        <f t="shared" si="45"/>
        <v>2080</v>
      </c>
      <c r="C753" s="368">
        <f t="shared" si="47"/>
        <v>65746</v>
      </c>
      <c r="D753" s="368"/>
      <c r="E753" s="359">
        <f>IFERROR(IF(-SUM(E$33:E752)+E$16&lt;0.000001,0,IF($C753&gt;='H-32A-WP06 - Debt Service'!C$25,'H-32A-WP06 - Debt Service'!C$28/12,0)),"-")</f>
        <v>0</v>
      </c>
      <c r="F753" s="359">
        <f>IFERROR(IF(-SUM(F$33:F752)+F$16&lt;0.000001,0,IF($C753&gt;='H-32A-WP06 - Debt Service'!D$25,'H-32A-WP06 - Debt Service'!D$28/12,0)),"-")</f>
        <v>0</v>
      </c>
      <c r="G753" s="359">
        <f>IFERROR(IF(-SUM(G$33:G752)+G$16&lt;0.000001,0,IF($C753&gt;='H-32A-WP06 - Debt Service'!E$25,'H-32A-WP06 - Debt Service'!E$28/12,0)),"-")</f>
        <v>0</v>
      </c>
      <c r="H753" s="359">
        <f>IFERROR(IF(-SUM(H$21:H752)+H$16&lt;0.000001,0,IF($C753&gt;='H-32A-WP06 - Debt Service'!F$25,'H-32A-WP06 - Debt Service'!F$28/12,0)),"-")</f>
        <v>0</v>
      </c>
      <c r="I753" s="359">
        <f>IFERROR(IF(-SUM(I$21:I752)+I$16&lt;0.000001,0,IF($C753&gt;='H-32A-WP06 - Debt Service'!G$25,'H-32A-WP06 - Debt Service'!G$28/12,0)),"-")</f>
        <v>0</v>
      </c>
      <c r="J753" s="359">
        <f>IFERROR(IF(-SUM(J$21:J752)+J$16&lt;0.000001,0,IF($C753&gt;='H-32A-WP06 - Debt Service'!H$25,'H-32A-WP06 - Debt Service'!H$28/12,0)),"-")</f>
        <v>0</v>
      </c>
      <c r="K753" s="359">
        <f>IFERROR(IF(-SUM(K$21:K752)+K$16&lt;0.000001,0,IF($C753&gt;='H-32A-WP06 - Debt Service'!I$25,'H-32A-WP06 - Debt Service'!I$28/12,0)),"-")</f>
        <v>0</v>
      </c>
      <c r="L753" s="359">
        <f>IFERROR(IF(-SUM(L$21:L752)+L$16&lt;0.000001,0,IF($C753&gt;='H-32A-WP06 - Debt Service'!J$25,'H-32A-WP06 - Debt Service'!J$28/12,0)),"-")</f>
        <v>0</v>
      </c>
      <c r="M753" s="359">
        <f>IFERROR(IF(-SUM(M$21:M752)+M$16&lt;0.000001,0,IF($C753&gt;='H-32A-WP06 - Debt Service'!K$25,'H-32A-WP06 - Debt Service'!K$28/12,0)),"-")</f>
        <v>0</v>
      </c>
      <c r="N753" s="359">
        <f>IFERROR(IF(-SUM(N$21:N752)+N$16&lt;0.000001,0,IF($C753&gt;='H-32A-WP06 - Debt Service'!L$25,'H-32A-WP06 - Debt Service'!L$28/12,0)),"-")</f>
        <v>0</v>
      </c>
      <c r="O753" s="359">
        <f>IFERROR(IF(-SUM(O$21:O752)+O$16&lt;0.000001,0,IF($C753&gt;='H-32A-WP06 - Debt Service'!M$25,'H-32A-WP06 - Debt Service'!M$28/12,0)),"-")</f>
        <v>0</v>
      </c>
      <c r="P753" s="359">
        <f>IFERROR(IF(-SUM(P$21:P752)+P$16&lt;0.000001,0,IF($C753&gt;='H-32A-WP06 - Debt Service'!N$25,'H-32A-WP06 - Debt Service'!N$28/12,0)),"-")</f>
        <v>0</v>
      </c>
      <c r="Q753" s="449"/>
      <c r="R753" s="351">
        <f t="shared" si="46"/>
        <v>2080</v>
      </c>
      <c r="S753" s="368">
        <f t="shared" si="48"/>
        <v>65746</v>
      </c>
      <c r="T753" s="368"/>
      <c r="U753" s="359">
        <f>IFERROR(IF(-SUM(U$33:U752)+U$16&lt;0.000001,0,IF($C753&gt;='H-32A-WP06 - Debt Service'!R$25,'H-32A-WP06 - Debt Service'!R$28/12,0)),"-")</f>
        <v>0</v>
      </c>
      <c r="V753" s="359">
        <f>IFERROR(IF(-SUM(V$21:V752)+V$16&lt;0.000001,0,IF($C753&gt;='H-32A-WP06 - Debt Service'!S$25,'H-32A-WP06 - Debt Service'!S$28/12,0)),"-")</f>
        <v>0</v>
      </c>
      <c r="W753" s="359">
        <f>IFERROR(IF(-SUM(W$21:W752)+W$16&lt;0.000001,0,IF($C753&gt;='H-32A-WP06 - Debt Service'!T$25,'H-32A-WP06 - Debt Service'!T$28/12,0)),"-")</f>
        <v>0</v>
      </c>
      <c r="X753" s="359">
        <f>IFERROR(IF(-SUM(X$21:X752)+X$16&lt;0.000001,0,IF($C753&gt;='H-32A-WP06 - Debt Service'!U$25,'H-32A-WP06 - Debt Service'!U$28/12,0)),"-")</f>
        <v>0</v>
      </c>
      <c r="Y753" s="359">
        <f>IFERROR(IF(-SUM(Y$21:Y752)+Y$16&lt;0.000001,0,IF($C753&gt;='H-32A-WP06 - Debt Service'!W$25,'H-32A-WP06 - Debt Service'!V$28/12,0)),"-")</f>
        <v>0</v>
      </c>
      <c r="Z753" s="359">
        <f>IFERROR(IF(-SUM(Z$21:Z752)+Z$16&lt;0.000001,0,IF($C753&gt;='H-32A-WP06 - Debt Service'!W$25,'H-32A-WP06 - Debt Service'!W$28/12,0)),"-")</f>
        <v>0</v>
      </c>
      <c r="AA753" s="359">
        <f>IFERROR(IF(-SUM(AA$21:AA752)+AA$16&lt;0.000001,0,IF($C753&gt;='H-32A-WP06 - Debt Service'!Y$25,'H-32A-WP06 - Debt Service'!X$28/12,0)),"-")</f>
        <v>0</v>
      </c>
      <c r="AB753" s="359">
        <f>IFERROR(IF(-SUM(AB$21:AB752)+AB$16&lt;0.000001,0,IF($C753&gt;='H-32A-WP06 - Debt Service'!Y$25,'H-32A-WP06 - Debt Service'!Y$28/12,0)),"-")</f>
        <v>0</v>
      </c>
      <c r="AC753" s="359">
        <f>IFERROR(IF(-SUM(AC$21:AC752)+AC$16&lt;0.000001,0,IF($C753&gt;='H-32A-WP06 - Debt Service'!Z$25,'H-32A-WP06 - Debt Service'!Z$28/12,0)),"-")</f>
        <v>0</v>
      </c>
      <c r="AD753" s="359">
        <f>IFERROR(IF(-SUM(AD$21:AD752)+AD$16&lt;0.000001,0,IF($C753&gt;='H-32A-WP06 - Debt Service'!AB$25,'H-32A-WP06 - Debt Service'!AA$28/12,0)),"-")</f>
        <v>0</v>
      </c>
      <c r="AE753" s="359">
        <f>IFERROR(IF(-SUM(AE$21:AE752)+AE$16&lt;0.000001,0,IF($C753&gt;='H-32A-WP06 - Debt Service'!AC$25,'H-32A-WP06 - Debt Service'!AB$28/12,0)),"-")</f>
        <v>0</v>
      </c>
      <c r="AF753" s="359">
        <f>IFERROR(IF(-SUM(AF$21:AF752)+AF$16&lt;0.000001,0,IF($C753&gt;='H-32A-WP06 - Debt Service'!AD$25,'H-32A-WP06 - Debt Service'!AC$28/12,0)),"-")</f>
        <v>0</v>
      </c>
    </row>
    <row r="754" spans="2:32">
      <c r="B754" s="351">
        <f t="shared" si="45"/>
        <v>2080</v>
      </c>
      <c r="C754" s="368">
        <f t="shared" si="47"/>
        <v>65777</v>
      </c>
      <c r="D754" s="368"/>
      <c r="E754" s="359">
        <f>IFERROR(IF(-SUM(E$33:E753)+E$16&lt;0.000001,0,IF($C754&gt;='H-32A-WP06 - Debt Service'!C$25,'H-32A-WP06 - Debt Service'!C$28/12,0)),"-")</f>
        <v>0</v>
      </c>
      <c r="F754" s="359">
        <f>IFERROR(IF(-SUM(F$33:F753)+F$16&lt;0.000001,0,IF($C754&gt;='H-32A-WP06 - Debt Service'!D$25,'H-32A-WP06 - Debt Service'!D$28/12,0)),"-")</f>
        <v>0</v>
      </c>
      <c r="G754" s="359">
        <f>IFERROR(IF(-SUM(G$33:G753)+G$16&lt;0.000001,0,IF($C754&gt;='H-32A-WP06 - Debt Service'!E$25,'H-32A-WP06 - Debt Service'!E$28/12,0)),"-")</f>
        <v>0</v>
      </c>
      <c r="H754" s="359">
        <f>IFERROR(IF(-SUM(H$21:H753)+H$16&lt;0.000001,0,IF($C754&gt;='H-32A-WP06 - Debt Service'!F$25,'H-32A-WP06 - Debt Service'!F$28/12,0)),"-")</f>
        <v>0</v>
      </c>
      <c r="I754" s="359">
        <f>IFERROR(IF(-SUM(I$21:I753)+I$16&lt;0.000001,0,IF($C754&gt;='H-32A-WP06 - Debt Service'!G$25,'H-32A-WP06 - Debt Service'!G$28/12,0)),"-")</f>
        <v>0</v>
      </c>
      <c r="J754" s="359">
        <f>IFERROR(IF(-SUM(J$21:J753)+J$16&lt;0.000001,0,IF($C754&gt;='H-32A-WP06 - Debt Service'!H$25,'H-32A-WP06 - Debt Service'!H$28/12,0)),"-")</f>
        <v>0</v>
      </c>
      <c r="K754" s="359">
        <f>IFERROR(IF(-SUM(K$21:K753)+K$16&lt;0.000001,0,IF($C754&gt;='H-32A-WP06 - Debt Service'!I$25,'H-32A-WP06 - Debt Service'!I$28/12,0)),"-")</f>
        <v>0</v>
      </c>
      <c r="L754" s="359">
        <f>IFERROR(IF(-SUM(L$21:L753)+L$16&lt;0.000001,0,IF($C754&gt;='H-32A-WP06 - Debt Service'!J$25,'H-32A-WP06 - Debt Service'!J$28/12,0)),"-")</f>
        <v>0</v>
      </c>
      <c r="M754" s="359">
        <f>IFERROR(IF(-SUM(M$21:M753)+M$16&lt;0.000001,0,IF($C754&gt;='H-32A-WP06 - Debt Service'!K$25,'H-32A-WP06 - Debt Service'!K$28/12,0)),"-")</f>
        <v>0</v>
      </c>
      <c r="N754" s="359">
        <f>IFERROR(IF(-SUM(N$21:N753)+N$16&lt;0.000001,0,IF($C754&gt;='H-32A-WP06 - Debt Service'!L$25,'H-32A-WP06 - Debt Service'!L$28/12,0)),"-")</f>
        <v>0</v>
      </c>
      <c r="O754" s="359">
        <f>IFERROR(IF(-SUM(O$21:O753)+O$16&lt;0.000001,0,IF($C754&gt;='H-32A-WP06 - Debt Service'!M$25,'H-32A-WP06 - Debt Service'!M$28/12,0)),"-")</f>
        <v>0</v>
      </c>
      <c r="P754" s="359">
        <f>IFERROR(IF(-SUM(P$21:P753)+P$16&lt;0.000001,0,IF($C754&gt;='H-32A-WP06 - Debt Service'!N$25,'H-32A-WP06 - Debt Service'!N$28/12,0)),"-")</f>
        <v>0</v>
      </c>
      <c r="Q754" s="449"/>
      <c r="R754" s="351">
        <f t="shared" si="46"/>
        <v>2080</v>
      </c>
      <c r="S754" s="368">
        <f t="shared" si="48"/>
        <v>65777</v>
      </c>
      <c r="T754" s="368"/>
      <c r="U754" s="359">
        <f>IFERROR(IF(-SUM(U$33:U753)+U$16&lt;0.000001,0,IF($C754&gt;='H-32A-WP06 - Debt Service'!R$25,'H-32A-WP06 - Debt Service'!R$28/12,0)),"-")</f>
        <v>0</v>
      </c>
      <c r="V754" s="359">
        <f>IFERROR(IF(-SUM(V$21:V753)+V$16&lt;0.000001,0,IF($C754&gt;='H-32A-WP06 - Debt Service'!S$25,'H-32A-WP06 - Debt Service'!S$28/12,0)),"-")</f>
        <v>0</v>
      </c>
      <c r="W754" s="359">
        <f>IFERROR(IF(-SUM(W$21:W753)+W$16&lt;0.000001,0,IF($C754&gt;='H-32A-WP06 - Debt Service'!T$25,'H-32A-WP06 - Debt Service'!T$28/12,0)),"-")</f>
        <v>0</v>
      </c>
      <c r="X754" s="359">
        <f>IFERROR(IF(-SUM(X$21:X753)+X$16&lt;0.000001,0,IF($C754&gt;='H-32A-WP06 - Debt Service'!U$25,'H-32A-WP06 - Debt Service'!U$28/12,0)),"-")</f>
        <v>0</v>
      </c>
      <c r="Y754" s="359">
        <f>IFERROR(IF(-SUM(Y$21:Y753)+Y$16&lt;0.000001,0,IF($C754&gt;='H-32A-WP06 - Debt Service'!W$25,'H-32A-WP06 - Debt Service'!V$28/12,0)),"-")</f>
        <v>0</v>
      </c>
      <c r="Z754" s="359">
        <f>IFERROR(IF(-SUM(Z$21:Z753)+Z$16&lt;0.000001,0,IF($C754&gt;='H-32A-WP06 - Debt Service'!W$25,'H-32A-WP06 - Debt Service'!W$28/12,0)),"-")</f>
        <v>0</v>
      </c>
      <c r="AA754" s="359">
        <f>IFERROR(IF(-SUM(AA$21:AA753)+AA$16&lt;0.000001,0,IF($C754&gt;='H-32A-WP06 - Debt Service'!Y$25,'H-32A-WP06 - Debt Service'!X$28/12,0)),"-")</f>
        <v>0</v>
      </c>
      <c r="AB754" s="359">
        <f>IFERROR(IF(-SUM(AB$21:AB753)+AB$16&lt;0.000001,0,IF($C754&gt;='H-32A-WP06 - Debt Service'!Y$25,'H-32A-WP06 - Debt Service'!Y$28/12,0)),"-")</f>
        <v>0</v>
      </c>
      <c r="AC754" s="359">
        <f>IFERROR(IF(-SUM(AC$21:AC753)+AC$16&lt;0.000001,0,IF($C754&gt;='H-32A-WP06 - Debt Service'!Z$25,'H-32A-WP06 - Debt Service'!Z$28/12,0)),"-")</f>
        <v>0</v>
      </c>
      <c r="AD754" s="359">
        <f>IFERROR(IF(-SUM(AD$21:AD753)+AD$16&lt;0.000001,0,IF($C754&gt;='H-32A-WP06 - Debt Service'!AB$25,'H-32A-WP06 - Debt Service'!AA$28/12,0)),"-")</f>
        <v>0</v>
      </c>
      <c r="AE754" s="359">
        <f>IFERROR(IF(-SUM(AE$21:AE753)+AE$16&lt;0.000001,0,IF($C754&gt;='H-32A-WP06 - Debt Service'!AC$25,'H-32A-WP06 - Debt Service'!AB$28/12,0)),"-")</f>
        <v>0</v>
      </c>
      <c r="AF754" s="359">
        <f>IFERROR(IF(-SUM(AF$21:AF753)+AF$16&lt;0.000001,0,IF($C754&gt;='H-32A-WP06 - Debt Service'!AD$25,'H-32A-WP06 - Debt Service'!AC$28/12,0)),"-")</f>
        <v>0</v>
      </c>
    </row>
    <row r="755" spans="2:32">
      <c r="B755" s="351">
        <f t="shared" si="45"/>
        <v>2080</v>
      </c>
      <c r="C755" s="368">
        <f t="shared" si="47"/>
        <v>65806</v>
      </c>
      <c r="D755" s="368"/>
      <c r="E755" s="359">
        <f>IFERROR(IF(-SUM(E$33:E754)+E$16&lt;0.000001,0,IF($C755&gt;='H-32A-WP06 - Debt Service'!C$25,'H-32A-WP06 - Debt Service'!C$28/12,0)),"-")</f>
        <v>0</v>
      </c>
      <c r="F755" s="359">
        <f>IFERROR(IF(-SUM(F$33:F754)+F$16&lt;0.000001,0,IF($C755&gt;='H-32A-WP06 - Debt Service'!D$25,'H-32A-WP06 - Debt Service'!D$28/12,0)),"-")</f>
        <v>0</v>
      </c>
      <c r="G755" s="359">
        <f>IFERROR(IF(-SUM(G$33:G754)+G$16&lt;0.000001,0,IF($C755&gt;='H-32A-WP06 - Debt Service'!E$25,'H-32A-WP06 - Debt Service'!E$28/12,0)),"-")</f>
        <v>0</v>
      </c>
      <c r="H755" s="359">
        <f>IFERROR(IF(-SUM(H$21:H754)+H$16&lt;0.000001,0,IF($C755&gt;='H-32A-WP06 - Debt Service'!F$25,'H-32A-WP06 - Debt Service'!F$28/12,0)),"-")</f>
        <v>0</v>
      </c>
      <c r="I755" s="359">
        <f>IFERROR(IF(-SUM(I$21:I754)+I$16&lt;0.000001,0,IF($C755&gt;='H-32A-WP06 - Debt Service'!G$25,'H-32A-WP06 - Debt Service'!G$28/12,0)),"-")</f>
        <v>0</v>
      </c>
      <c r="J755" s="359">
        <f>IFERROR(IF(-SUM(J$21:J754)+J$16&lt;0.000001,0,IF($C755&gt;='H-32A-WP06 - Debt Service'!H$25,'H-32A-WP06 - Debt Service'!H$28/12,0)),"-")</f>
        <v>0</v>
      </c>
      <c r="K755" s="359">
        <f>IFERROR(IF(-SUM(K$21:K754)+K$16&lt;0.000001,0,IF($C755&gt;='H-32A-WP06 - Debt Service'!I$25,'H-32A-WP06 - Debt Service'!I$28/12,0)),"-")</f>
        <v>0</v>
      </c>
      <c r="L755" s="359">
        <f>IFERROR(IF(-SUM(L$21:L754)+L$16&lt;0.000001,0,IF($C755&gt;='H-32A-WP06 - Debt Service'!J$25,'H-32A-WP06 - Debt Service'!J$28/12,0)),"-")</f>
        <v>0</v>
      </c>
      <c r="M755" s="359">
        <f>IFERROR(IF(-SUM(M$21:M754)+M$16&lt;0.000001,0,IF($C755&gt;='H-32A-WP06 - Debt Service'!K$25,'H-32A-WP06 - Debt Service'!K$28/12,0)),"-")</f>
        <v>0</v>
      </c>
      <c r="N755" s="359">
        <f>IFERROR(IF(-SUM(N$21:N754)+N$16&lt;0.000001,0,IF($C755&gt;='H-32A-WP06 - Debt Service'!L$25,'H-32A-WP06 - Debt Service'!L$28/12,0)),"-")</f>
        <v>0</v>
      </c>
      <c r="O755" s="359">
        <f>IFERROR(IF(-SUM(O$21:O754)+O$16&lt;0.000001,0,IF($C755&gt;='H-32A-WP06 - Debt Service'!M$25,'H-32A-WP06 - Debt Service'!M$28/12,0)),"-")</f>
        <v>0</v>
      </c>
      <c r="P755" s="359">
        <f>IFERROR(IF(-SUM(P$21:P754)+P$16&lt;0.000001,0,IF($C755&gt;='H-32A-WP06 - Debt Service'!N$25,'H-32A-WP06 - Debt Service'!N$28/12,0)),"-")</f>
        <v>0</v>
      </c>
      <c r="Q755" s="449"/>
      <c r="R755" s="351">
        <f t="shared" si="46"/>
        <v>2080</v>
      </c>
      <c r="S755" s="368">
        <f t="shared" si="48"/>
        <v>65806</v>
      </c>
      <c r="T755" s="368"/>
      <c r="U755" s="359">
        <f>IFERROR(IF(-SUM(U$33:U754)+U$16&lt;0.000001,0,IF($C755&gt;='H-32A-WP06 - Debt Service'!R$25,'H-32A-WP06 - Debt Service'!R$28/12,0)),"-")</f>
        <v>0</v>
      </c>
      <c r="V755" s="359">
        <f>IFERROR(IF(-SUM(V$21:V754)+V$16&lt;0.000001,0,IF($C755&gt;='H-32A-WP06 - Debt Service'!S$25,'H-32A-WP06 - Debt Service'!S$28/12,0)),"-")</f>
        <v>0</v>
      </c>
      <c r="W755" s="359">
        <f>IFERROR(IF(-SUM(W$21:W754)+W$16&lt;0.000001,0,IF($C755&gt;='H-32A-WP06 - Debt Service'!T$25,'H-32A-WP06 - Debt Service'!T$28/12,0)),"-")</f>
        <v>0</v>
      </c>
      <c r="X755" s="359">
        <f>IFERROR(IF(-SUM(X$21:X754)+X$16&lt;0.000001,0,IF($C755&gt;='H-32A-WP06 - Debt Service'!U$25,'H-32A-WP06 - Debt Service'!U$28/12,0)),"-")</f>
        <v>0</v>
      </c>
      <c r="Y755" s="359">
        <f>IFERROR(IF(-SUM(Y$21:Y754)+Y$16&lt;0.000001,0,IF($C755&gt;='H-32A-WP06 - Debt Service'!W$25,'H-32A-WP06 - Debt Service'!V$28/12,0)),"-")</f>
        <v>0</v>
      </c>
      <c r="Z755" s="359">
        <f>IFERROR(IF(-SUM(Z$21:Z754)+Z$16&lt;0.000001,0,IF($C755&gt;='H-32A-WP06 - Debt Service'!W$25,'H-32A-WP06 - Debt Service'!W$28/12,0)),"-")</f>
        <v>0</v>
      </c>
      <c r="AA755" s="359">
        <f>IFERROR(IF(-SUM(AA$21:AA754)+AA$16&lt;0.000001,0,IF($C755&gt;='H-32A-WP06 - Debt Service'!Y$25,'H-32A-WP06 - Debt Service'!X$28/12,0)),"-")</f>
        <v>0</v>
      </c>
      <c r="AB755" s="359">
        <f>IFERROR(IF(-SUM(AB$21:AB754)+AB$16&lt;0.000001,0,IF($C755&gt;='H-32A-WP06 - Debt Service'!Y$25,'H-32A-WP06 - Debt Service'!Y$28/12,0)),"-")</f>
        <v>0</v>
      </c>
      <c r="AC755" s="359">
        <f>IFERROR(IF(-SUM(AC$21:AC754)+AC$16&lt;0.000001,0,IF($C755&gt;='H-32A-WP06 - Debt Service'!Z$25,'H-32A-WP06 - Debt Service'!Z$28/12,0)),"-")</f>
        <v>0</v>
      </c>
      <c r="AD755" s="359">
        <f>IFERROR(IF(-SUM(AD$21:AD754)+AD$16&lt;0.000001,0,IF($C755&gt;='H-32A-WP06 - Debt Service'!AB$25,'H-32A-WP06 - Debt Service'!AA$28/12,0)),"-")</f>
        <v>0</v>
      </c>
      <c r="AE755" s="359">
        <f>IFERROR(IF(-SUM(AE$21:AE754)+AE$16&lt;0.000001,0,IF($C755&gt;='H-32A-WP06 - Debt Service'!AC$25,'H-32A-WP06 - Debt Service'!AB$28/12,0)),"-")</f>
        <v>0</v>
      </c>
      <c r="AF755" s="359">
        <f>IFERROR(IF(-SUM(AF$21:AF754)+AF$16&lt;0.000001,0,IF($C755&gt;='H-32A-WP06 - Debt Service'!AD$25,'H-32A-WP06 - Debt Service'!AC$28/12,0)),"-")</f>
        <v>0</v>
      </c>
    </row>
    <row r="756" spans="2:32">
      <c r="B756" s="351">
        <f t="shared" si="45"/>
        <v>2080</v>
      </c>
      <c r="C756" s="368">
        <f t="shared" si="47"/>
        <v>65837</v>
      </c>
      <c r="D756" s="368"/>
      <c r="E756" s="359">
        <f>IFERROR(IF(-SUM(E$33:E755)+E$16&lt;0.000001,0,IF($C756&gt;='H-32A-WP06 - Debt Service'!C$25,'H-32A-WP06 - Debt Service'!C$28/12,0)),"-")</f>
        <v>0</v>
      </c>
      <c r="F756" s="359">
        <f>IFERROR(IF(-SUM(F$33:F755)+F$16&lt;0.000001,0,IF($C756&gt;='H-32A-WP06 - Debt Service'!D$25,'H-32A-WP06 - Debt Service'!D$28/12,0)),"-")</f>
        <v>0</v>
      </c>
      <c r="G756" s="359">
        <f>IFERROR(IF(-SUM(G$33:G755)+G$16&lt;0.000001,0,IF($C756&gt;='H-32A-WP06 - Debt Service'!E$25,'H-32A-WP06 - Debt Service'!E$28/12,0)),"-")</f>
        <v>0</v>
      </c>
      <c r="H756" s="359">
        <f>IFERROR(IF(-SUM(H$21:H755)+H$16&lt;0.000001,0,IF($C756&gt;='H-32A-WP06 - Debt Service'!F$25,'H-32A-WP06 - Debt Service'!F$28/12,0)),"-")</f>
        <v>0</v>
      </c>
      <c r="I756" s="359">
        <f>IFERROR(IF(-SUM(I$21:I755)+I$16&lt;0.000001,0,IF($C756&gt;='H-32A-WP06 - Debt Service'!G$25,'H-32A-WP06 - Debt Service'!G$28/12,0)),"-")</f>
        <v>0</v>
      </c>
      <c r="J756" s="359">
        <f>IFERROR(IF(-SUM(J$21:J755)+J$16&lt;0.000001,0,IF($C756&gt;='H-32A-WP06 - Debt Service'!H$25,'H-32A-WP06 - Debt Service'!H$28/12,0)),"-")</f>
        <v>0</v>
      </c>
      <c r="K756" s="359">
        <f>IFERROR(IF(-SUM(K$21:K755)+K$16&lt;0.000001,0,IF($C756&gt;='H-32A-WP06 - Debt Service'!I$25,'H-32A-WP06 - Debt Service'!I$28/12,0)),"-")</f>
        <v>0</v>
      </c>
      <c r="L756" s="359">
        <f>IFERROR(IF(-SUM(L$21:L755)+L$16&lt;0.000001,0,IF($C756&gt;='H-32A-WP06 - Debt Service'!J$25,'H-32A-WP06 - Debt Service'!J$28/12,0)),"-")</f>
        <v>0</v>
      </c>
      <c r="M756" s="359">
        <f>IFERROR(IF(-SUM(M$21:M755)+M$16&lt;0.000001,0,IF($C756&gt;='H-32A-WP06 - Debt Service'!K$25,'H-32A-WP06 - Debt Service'!K$28/12,0)),"-")</f>
        <v>0</v>
      </c>
      <c r="N756" s="359">
        <f>IFERROR(IF(-SUM(N$21:N755)+N$16&lt;0.000001,0,IF($C756&gt;='H-32A-WP06 - Debt Service'!L$25,'H-32A-WP06 - Debt Service'!L$28/12,0)),"-")</f>
        <v>0</v>
      </c>
      <c r="O756" s="359">
        <f>IFERROR(IF(-SUM(O$21:O755)+O$16&lt;0.000001,0,IF($C756&gt;='H-32A-WP06 - Debt Service'!M$25,'H-32A-WP06 - Debt Service'!M$28/12,0)),"-")</f>
        <v>0</v>
      </c>
      <c r="P756" s="359">
        <f>IFERROR(IF(-SUM(P$21:P755)+P$16&lt;0.000001,0,IF($C756&gt;='H-32A-WP06 - Debt Service'!N$25,'H-32A-WP06 - Debt Service'!N$28/12,0)),"-")</f>
        <v>0</v>
      </c>
      <c r="Q756" s="449"/>
      <c r="R756" s="351">
        <f t="shared" si="46"/>
        <v>2080</v>
      </c>
      <c r="S756" s="368">
        <f t="shared" si="48"/>
        <v>65837</v>
      </c>
      <c r="T756" s="368"/>
      <c r="U756" s="359">
        <f>IFERROR(IF(-SUM(U$33:U755)+U$16&lt;0.000001,0,IF($C756&gt;='H-32A-WP06 - Debt Service'!R$25,'H-32A-WP06 - Debt Service'!R$28/12,0)),"-")</f>
        <v>0</v>
      </c>
      <c r="V756" s="359">
        <f>IFERROR(IF(-SUM(V$21:V755)+V$16&lt;0.000001,0,IF($C756&gt;='H-32A-WP06 - Debt Service'!S$25,'H-32A-WP06 - Debt Service'!S$28/12,0)),"-")</f>
        <v>0</v>
      </c>
      <c r="W756" s="359">
        <f>IFERROR(IF(-SUM(W$21:W755)+W$16&lt;0.000001,0,IF($C756&gt;='H-32A-WP06 - Debt Service'!T$25,'H-32A-WP06 - Debt Service'!T$28/12,0)),"-")</f>
        <v>0</v>
      </c>
      <c r="X756" s="359">
        <f>IFERROR(IF(-SUM(X$21:X755)+X$16&lt;0.000001,0,IF($C756&gt;='H-32A-WP06 - Debt Service'!U$25,'H-32A-WP06 - Debt Service'!U$28/12,0)),"-")</f>
        <v>0</v>
      </c>
      <c r="Y756" s="359">
        <f>IFERROR(IF(-SUM(Y$21:Y755)+Y$16&lt;0.000001,0,IF($C756&gt;='H-32A-WP06 - Debt Service'!W$25,'H-32A-WP06 - Debt Service'!V$28/12,0)),"-")</f>
        <v>0</v>
      </c>
      <c r="Z756" s="359">
        <f>IFERROR(IF(-SUM(Z$21:Z755)+Z$16&lt;0.000001,0,IF($C756&gt;='H-32A-WP06 - Debt Service'!W$25,'H-32A-WP06 - Debt Service'!W$28/12,0)),"-")</f>
        <v>0</v>
      </c>
      <c r="AA756" s="359">
        <f>IFERROR(IF(-SUM(AA$21:AA755)+AA$16&lt;0.000001,0,IF($C756&gt;='H-32A-WP06 - Debt Service'!Y$25,'H-32A-WP06 - Debt Service'!X$28/12,0)),"-")</f>
        <v>0</v>
      </c>
      <c r="AB756" s="359">
        <f>IFERROR(IF(-SUM(AB$21:AB755)+AB$16&lt;0.000001,0,IF($C756&gt;='H-32A-WP06 - Debt Service'!Y$25,'H-32A-WP06 - Debt Service'!Y$28/12,0)),"-")</f>
        <v>0</v>
      </c>
      <c r="AC756" s="359">
        <f>IFERROR(IF(-SUM(AC$21:AC755)+AC$16&lt;0.000001,0,IF($C756&gt;='H-32A-WP06 - Debt Service'!Z$25,'H-32A-WP06 - Debt Service'!Z$28/12,0)),"-")</f>
        <v>0</v>
      </c>
      <c r="AD756" s="359">
        <f>IFERROR(IF(-SUM(AD$21:AD755)+AD$16&lt;0.000001,0,IF($C756&gt;='H-32A-WP06 - Debt Service'!AB$25,'H-32A-WP06 - Debt Service'!AA$28/12,0)),"-")</f>
        <v>0</v>
      </c>
      <c r="AE756" s="359">
        <f>IFERROR(IF(-SUM(AE$21:AE755)+AE$16&lt;0.000001,0,IF($C756&gt;='H-32A-WP06 - Debt Service'!AC$25,'H-32A-WP06 - Debt Service'!AB$28/12,0)),"-")</f>
        <v>0</v>
      </c>
      <c r="AF756" s="359">
        <f>IFERROR(IF(-SUM(AF$21:AF755)+AF$16&lt;0.000001,0,IF($C756&gt;='H-32A-WP06 - Debt Service'!AD$25,'H-32A-WP06 - Debt Service'!AC$28/12,0)),"-")</f>
        <v>0</v>
      </c>
    </row>
    <row r="757" spans="2:32">
      <c r="B757" s="351">
        <f t="shared" si="45"/>
        <v>2080</v>
      </c>
      <c r="C757" s="368">
        <f t="shared" si="47"/>
        <v>65867</v>
      </c>
      <c r="D757" s="368"/>
      <c r="E757" s="359">
        <f>IFERROR(IF(-SUM(E$33:E756)+E$16&lt;0.000001,0,IF($C757&gt;='H-32A-WP06 - Debt Service'!C$25,'H-32A-WP06 - Debt Service'!C$28/12,0)),"-")</f>
        <v>0</v>
      </c>
      <c r="F757" s="359">
        <f>IFERROR(IF(-SUM(F$33:F756)+F$16&lt;0.000001,0,IF($C757&gt;='H-32A-WP06 - Debt Service'!D$25,'H-32A-WP06 - Debt Service'!D$28/12,0)),"-")</f>
        <v>0</v>
      </c>
      <c r="G757" s="359">
        <f>IFERROR(IF(-SUM(G$33:G756)+G$16&lt;0.000001,0,IF($C757&gt;='H-32A-WP06 - Debt Service'!E$25,'H-32A-WP06 - Debt Service'!E$28/12,0)),"-")</f>
        <v>0</v>
      </c>
      <c r="H757" s="359">
        <f>IFERROR(IF(-SUM(H$21:H756)+H$16&lt;0.000001,0,IF($C757&gt;='H-32A-WP06 - Debt Service'!F$25,'H-32A-WP06 - Debt Service'!F$28/12,0)),"-")</f>
        <v>0</v>
      </c>
      <c r="I757" s="359">
        <f>IFERROR(IF(-SUM(I$21:I756)+I$16&lt;0.000001,0,IF($C757&gt;='H-32A-WP06 - Debt Service'!G$25,'H-32A-WP06 - Debt Service'!G$28/12,0)),"-")</f>
        <v>0</v>
      </c>
      <c r="J757" s="359">
        <f>IFERROR(IF(-SUM(J$21:J756)+J$16&lt;0.000001,0,IF($C757&gt;='H-32A-WP06 - Debt Service'!H$25,'H-32A-WP06 - Debt Service'!H$28/12,0)),"-")</f>
        <v>0</v>
      </c>
      <c r="K757" s="359">
        <f>IFERROR(IF(-SUM(K$21:K756)+K$16&lt;0.000001,0,IF($C757&gt;='H-32A-WP06 - Debt Service'!I$25,'H-32A-WP06 - Debt Service'!I$28/12,0)),"-")</f>
        <v>0</v>
      </c>
      <c r="L757" s="359">
        <f>IFERROR(IF(-SUM(L$21:L756)+L$16&lt;0.000001,0,IF($C757&gt;='H-32A-WP06 - Debt Service'!J$25,'H-32A-WP06 - Debt Service'!J$28/12,0)),"-")</f>
        <v>0</v>
      </c>
      <c r="M757" s="359">
        <f>IFERROR(IF(-SUM(M$21:M756)+M$16&lt;0.000001,0,IF($C757&gt;='H-32A-WP06 - Debt Service'!K$25,'H-32A-WP06 - Debt Service'!K$28/12,0)),"-")</f>
        <v>0</v>
      </c>
      <c r="N757" s="359">
        <f>IFERROR(IF(-SUM(N$21:N756)+N$16&lt;0.000001,0,IF($C757&gt;='H-32A-WP06 - Debt Service'!L$25,'H-32A-WP06 - Debt Service'!L$28/12,0)),"-")</f>
        <v>0</v>
      </c>
      <c r="O757" s="359">
        <f>IFERROR(IF(-SUM(O$21:O756)+O$16&lt;0.000001,0,IF($C757&gt;='H-32A-WP06 - Debt Service'!M$25,'H-32A-WP06 - Debt Service'!M$28/12,0)),"-")</f>
        <v>0</v>
      </c>
      <c r="P757" s="359">
        <f>IFERROR(IF(-SUM(P$21:P756)+P$16&lt;0.000001,0,IF($C757&gt;='H-32A-WP06 - Debt Service'!N$25,'H-32A-WP06 - Debt Service'!N$28/12,0)),"-")</f>
        <v>0</v>
      </c>
      <c r="Q757" s="449"/>
      <c r="R757" s="351">
        <f t="shared" si="46"/>
        <v>2080</v>
      </c>
      <c r="S757" s="368">
        <f t="shared" si="48"/>
        <v>65867</v>
      </c>
      <c r="T757" s="368"/>
      <c r="U757" s="359">
        <f>IFERROR(IF(-SUM(U$33:U756)+U$16&lt;0.000001,0,IF($C757&gt;='H-32A-WP06 - Debt Service'!R$25,'H-32A-WP06 - Debt Service'!R$28/12,0)),"-")</f>
        <v>0</v>
      </c>
      <c r="V757" s="359">
        <f>IFERROR(IF(-SUM(V$21:V756)+V$16&lt;0.000001,0,IF($C757&gt;='H-32A-WP06 - Debt Service'!S$25,'H-32A-WP06 - Debt Service'!S$28/12,0)),"-")</f>
        <v>0</v>
      </c>
      <c r="W757" s="359">
        <f>IFERROR(IF(-SUM(W$21:W756)+W$16&lt;0.000001,0,IF($C757&gt;='H-32A-WP06 - Debt Service'!T$25,'H-32A-WP06 - Debt Service'!T$28/12,0)),"-")</f>
        <v>0</v>
      </c>
      <c r="X757" s="359">
        <f>IFERROR(IF(-SUM(X$21:X756)+X$16&lt;0.000001,0,IF($C757&gt;='H-32A-WP06 - Debt Service'!U$25,'H-32A-WP06 - Debt Service'!U$28/12,0)),"-")</f>
        <v>0</v>
      </c>
      <c r="Y757" s="359">
        <f>IFERROR(IF(-SUM(Y$21:Y756)+Y$16&lt;0.000001,0,IF($C757&gt;='H-32A-WP06 - Debt Service'!W$25,'H-32A-WP06 - Debt Service'!V$28/12,0)),"-")</f>
        <v>0</v>
      </c>
      <c r="Z757" s="359">
        <f>IFERROR(IF(-SUM(Z$21:Z756)+Z$16&lt;0.000001,0,IF($C757&gt;='H-32A-WP06 - Debt Service'!W$25,'H-32A-WP06 - Debt Service'!W$28/12,0)),"-")</f>
        <v>0</v>
      </c>
      <c r="AA757" s="359">
        <f>IFERROR(IF(-SUM(AA$21:AA756)+AA$16&lt;0.000001,0,IF($C757&gt;='H-32A-WP06 - Debt Service'!Y$25,'H-32A-WP06 - Debt Service'!X$28/12,0)),"-")</f>
        <v>0</v>
      </c>
      <c r="AB757" s="359">
        <f>IFERROR(IF(-SUM(AB$21:AB756)+AB$16&lt;0.000001,0,IF($C757&gt;='H-32A-WP06 - Debt Service'!Y$25,'H-32A-WP06 - Debt Service'!Y$28/12,0)),"-")</f>
        <v>0</v>
      </c>
      <c r="AC757" s="359">
        <f>IFERROR(IF(-SUM(AC$21:AC756)+AC$16&lt;0.000001,0,IF($C757&gt;='H-32A-WP06 - Debt Service'!Z$25,'H-32A-WP06 - Debt Service'!Z$28/12,0)),"-")</f>
        <v>0</v>
      </c>
      <c r="AD757" s="359">
        <f>IFERROR(IF(-SUM(AD$21:AD756)+AD$16&lt;0.000001,0,IF($C757&gt;='H-32A-WP06 - Debt Service'!AB$25,'H-32A-WP06 - Debt Service'!AA$28/12,0)),"-")</f>
        <v>0</v>
      </c>
      <c r="AE757" s="359">
        <f>IFERROR(IF(-SUM(AE$21:AE756)+AE$16&lt;0.000001,0,IF($C757&gt;='H-32A-WP06 - Debt Service'!AC$25,'H-32A-WP06 - Debt Service'!AB$28/12,0)),"-")</f>
        <v>0</v>
      </c>
      <c r="AF757" s="359">
        <f>IFERROR(IF(-SUM(AF$21:AF756)+AF$16&lt;0.000001,0,IF($C757&gt;='H-32A-WP06 - Debt Service'!AD$25,'H-32A-WP06 - Debt Service'!AC$28/12,0)),"-")</f>
        <v>0</v>
      </c>
    </row>
    <row r="758" spans="2:32">
      <c r="B758" s="351">
        <f t="shared" si="45"/>
        <v>2080</v>
      </c>
      <c r="C758" s="368">
        <f t="shared" si="47"/>
        <v>65898</v>
      </c>
      <c r="D758" s="368"/>
      <c r="E758" s="359">
        <f>IFERROR(IF(-SUM(E$33:E757)+E$16&lt;0.000001,0,IF($C758&gt;='H-32A-WP06 - Debt Service'!C$25,'H-32A-WP06 - Debt Service'!C$28/12,0)),"-")</f>
        <v>0</v>
      </c>
      <c r="F758" s="359">
        <f>IFERROR(IF(-SUM(F$33:F757)+F$16&lt;0.000001,0,IF($C758&gt;='H-32A-WP06 - Debt Service'!D$25,'H-32A-WP06 - Debt Service'!D$28/12,0)),"-")</f>
        <v>0</v>
      </c>
      <c r="G758" s="359">
        <f>IFERROR(IF(-SUM(G$33:G757)+G$16&lt;0.000001,0,IF($C758&gt;='H-32A-WP06 - Debt Service'!E$25,'H-32A-WP06 - Debt Service'!E$28/12,0)),"-")</f>
        <v>0</v>
      </c>
      <c r="H758" s="359">
        <f>IFERROR(IF(-SUM(H$21:H757)+H$16&lt;0.000001,0,IF($C758&gt;='H-32A-WP06 - Debt Service'!F$25,'H-32A-WP06 - Debt Service'!F$28/12,0)),"-")</f>
        <v>0</v>
      </c>
      <c r="I758" s="359">
        <f>IFERROR(IF(-SUM(I$21:I757)+I$16&lt;0.000001,0,IF($C758&gt;='H-32A-WP06 - Debt Service'!G$25,'H-32A-WP06 - Debt Service'!G$28/12,0)),"-")</f>
        <v>0</v>
      </c>
      <c r="J758" s="359">
        <f>IFERROR(IF(-SUM(J$21:J757)+J$16&lt;0.000001,0,IF($C758&gt;='H-32A-WP06 - Debt Service'!H$25,'H-32A-WP06 - Debt Service'!H$28/12,0)),"-")</f>
        <v>0</v>
      </c>
      <c r="K758" s="359">
        <f>IFERROR(IF(-SUM(K$21:K757)+K$16&lt;0.000001,0,IF($C758&gt;='H-32A-WP06 - Debt Service'!I$25,'H-32A-WP06 - Debt Service'!I$28/12,0)),"-")</f>
        <v>0</v>
      </c>
      <c r="L758" s="359">
        <f>IFERROR(IF(-SUM(L$21:L757)+L$16&lt;0.000001,0,IF($C758&gt;='H-32A-WP06 - Debt Service'!J$25,'H-32A-WP06 - Debt Service'!J$28/12,0)),"-")</f>
        <v>0</v>
      </c>
      <c r="M758" s="359">
        <f>IFERROR(IF(-SUM(M$21:M757)+M$16&lt;0.000001,0,IF($C758&gt;='H-32A-WP06 - Debt Service'!K$25,'H-32A-WP06 - Debt Service'!K$28/12,0)),"-")</f>
        <v>0</v>
      </c>
      <c r="N758" s="359">
        <f>IFERROR(IF(-SUM(N$21:N757)+N$16&lt;0.000001,0,IF($C758&gt;='H-32A-WP06 - Debt Service'!L$25,'H-32A-WP06 - Debt Service'!L$28/12,0)),"-")</f>
        <v>0</v>
      </c>
      <c r="O758" s="359">
        <f>IFERROR(IF(-SUM(O$21:O757)+O$16&lt;0.000001,0,IF($C758&gt;='H-32A-WP06 - Debt Service'!M$25,'H-32A-WP06 - Debt Service'!M$28/12,0)),"-")</f>
        <v>0</v>
      </c>
      <c r="P758" s="359">
        <f>IFERROR(IF(-SUM(P$21:P757)+P$16&lt;0.000001,0,IF($C758&gt;='H-32A-WP06 - Debt Service'!N$25,'H-32A-WP06 - Debt Service'!N$28/12,0)),"-")</f>
        <v>0</v>
      </c>
      <c r="Q758" s="449"/>
      <c r="R758" s="351">
        <f t="shared" si="46"/>
        <v>2080</v>
      </c>
      <c r="S758" s="368">
        <f t="shared" si="48"/>
        <v>65898</v>
      </c>
      <c r="T758" s="368"/>
      <c r="U758" s="359">
        <f>IFERROR(IF(-SUM(U$33:U757)+U$16&lt;0.000001,0,IF($C758&gt;='H-32A-WP06 - Debt Service'!R$25,'H-32A-WP06 - Debt Service'!R$28/12,0)),"-")</f>
        <v>0</v>
      </c>
      <c r="V758" s="359">
        <f>IFERROR(IF(-SUM(V$21:V757)+V$16&lt;0.000001,0,IF($C758&gt;='H-32A-WP06 - Debt Service'!S$25,'H-32A-WP06 - Debt Service'!S$28/12,0)),"-")</f>
        <v>0</v>
      </c>
      <c r="W758" s="359">
        <f>IFERROR(IF(-SUM(W$21:W757)+W$16&lt;0.000001,0,IF($C758&gt;='H-32A-WP06 - Debt Service'!T$25,'H-32A-WP06 - Debt Service'!T$28/12,0)),"-")</f>
        <v>0</v>
      </c>
      <c r="X758" s="359">
        <f>IFERROR(IF(-SUM(X$21:X757)+X$16&lt;0.000001,0,IF($C758&gt;='H-32A-WP06 - Debt Service'!U$25,'H-32A-WP06 - Debt Service'!U$28/12,0)),"-")</f>
        <v>0</v>
      </c>
      <c r="Y758" s="359">
        <f>IFERROR(IF(-SUM(Y$21:Y757)+Y$16&lt;0.000001,0,IF($C758&gt;='H-32A-WP06 - Debt Service'!W$25,'H-32A-WP06 - Debt Service'!V$28/12,0)),"-")</f>
        <v>0</v>
      </c>
      <c r="Z758" s="359">
        <f>IFERROR(IF(-SUM(Z$21:Z757)+Z$16&lt;0.000001,0,IF($C758&gt;='H-32A-WP06 - Debt Service'!W$25,'H-32A-WP06 - Debt Service'!W$28/12,0)),"-")</f>
        <v>0</v>
      </c>
      <c r="AA758" s="359">
        <f>IFERROR(IF(-SUM(AA$21:AA757)+AA$16&lt;0.000001,0,IF($C758&gt;='H-32A-WP06 - Debt Service'!Y$25,'H-32A-WP06 - Debt Service'!X$28/12,0)),"-")</f>
        <v>0</v>
      </c>
      <c r="AB758" s="359">
        <f>IFERROR(IF(-SUM(AB$21:AB757)+AB$16&lt;0.000001,0,IF($C758&gt;='H-32A-WP06 - Debt Service'!Y$25,'H-32A-WP06 - Debt Service'!Y$28/12,0)),"-")</f>
        <v>0</v>
      </c>
      <c r="AC758" s="359">
        <f>IFERROR(IF(-SUM(AC$21:AC757)+AC$16&lt;0.000001,0,IF($C758&gt;='H-32A-WP06 - Debt Service'!Z$25,'H-32A-WP06 - Debt Service'!Z$28/12,0)),"-")</f>
        <v>0</v>
      </c>
      <c r="AD758" s="359">
        <f>IFERROR(IF(-SUM(AD$21:AD757)+AD$16&lt;0.000001,0,IF($C758&gt;='H-32A-WP06 - Debt Service'!AB$25,'H-32A-WP06 - Debt Service'!AA$28/12,0)),"-")</f>
        <v>0</v>
      </c>
      <c r="AE758" s="359">
        <f>IFERROR(IF(-SUM(AE$21:AE757)+AE$16&lt;0.000001,0,IF($C758&gt;='H-32A-WP06 - Debt Service'!AC$25,'H-32A-WP06 - Debt Service'!AB$28/12,0)),"-")</f>
        <v>0</v>
      </c>
      <c r="AF758" s="359">
        <f>IFERROR(IF(-SUM(AF$21:AF757)+AF$16&lt;0.000001,0,IF($C758&gt;='H-32A-WP06 - Debt Service'!AD$25,'H-32A-WP06 - Debt Service'!AC$28/12,0)),"-")</f>
        <v>0</v>
      </c>
    </row>
    <row r="759" spans="2:32">
      <c r="B759" s="351">
        <f t="shared" si="45"/>
        <v>2080</v>
      </c>
      <c r="C759" s="368">
        <f t="shared" si="47"/>
        <v>65928</v>
      </c>
      <c r="D759" s="368"/>
      <c r="E759" s="359">
        <f>IFERROR(IF(-SUM(E$33:E758)+E$16&lt;0.000001,0,IF($C759&gt;='H-32A-WP06 - Debt Service'!C$25,'H-32A-WP06 - Debt Service'!C$28/12,0)),"-")</f>
        <v>0</v>
      </c>
      <c r="F759" s="359">
        <f>IFERROR(IF(-SUM(F$33:F758)+F$16&lt;0.000001,0,IF($C759&gt;='H-32A-WP06 - Debt Service'!D$25,'H-32A-WP06 - Debt Service'!D$28/12,0)),"-")</f>
        <v>0</v>
      </c>
      <c r="G759" s="359">
        <f>IFERROR(IF(-SUM(G$33:G758)+G$16&lt;0.000001,0,IF($C759&gt;='H-32A-WP06 - Debt Service'!E$25,'H-32A-WP06 - Debt Service'!E$28/12,0)),"-")</f>
        <v>0</v>
      </c>
      <c r="H759" s="359">
        <f>IFERROR(IF(-SUM(H$21:H758)+H$16&lt;0.000001,0,IF($C759&gt;='H-32A-WP06 - Debt Service'!F$25,'H-32A-WP06 - Debt Service'!F$28/12,0)),"-")</f>
        <v>0</v>
      </c>
      <c r="I759" s="359">
        <f>IFERROR(IF(-SUM(I$21:I758)+I$16&lt;0.000001,0,IF($C759&gt;='H-32A-WP06 - Debt Service'!G$25,'H-32A-WP06 - Debt Service'!G$28/12,0)),"-")</f>
        <v>0</v>
      </c>
      <c r="J759" s="359">
        <f>IFERROR(IF(-SUM(J$21:J758)+J$16&lt;0.000001,0,IF($C759&gt;='H-32A-WP06 - Debt Service'!H$25,'H-32A-WP06 - Debt Service'!H$28/12,0)),"-")</f>
        <v>0</v>
      </c>
      <c r="K759" s="359">
        <f>IFERROR(IF(-SUM(K$21:K758)+K$16&lt;0.000001,0,IF($C759&gt;='H-32A-WP06 - Debt Service'!I$25,'H-32A-WP06 - Debt Service'!I$28/12,0)),"-")</f>
        <v>0</v>
      </c>
      <c r="L759" s="359">
        <f>IFERROR(IF(-SUM(L$21:L758)+L$16&lt;0.000001,0,IF($C759&gt;='H-32A-WP06 - Debt Service'!J$25,'H-32A-WP06 - Debt Service'!J$28/12,0)),"-")</f>
        <v>0</v>
      </c>
      <c r="M759" s="359">
        <f>IFERROR(IF(-SUM(M$21:M758)+M$16&lt;0.000001,0,IF($C759&gt;='H-32A-WP06 - Debt Service'!K$25,'H-32A-WP06 - Debt Service'!K$28/12,0)),"-")</f>
        <v>0</v>
      </c>
      <c r="N759" s="359">
        <f>IFERROR(IF(-SUM(N$21:N758)+N$16&lt;0.000001,0,IF($C759&gt;='H-32A-WP06 - Debt Service'!L$25,'H-32A-WP06 - Debt Service'!L$28/12,0)),"-")</f>
        <v>0</v>
      </c>
      <c r="O759" s="359">
        <f>IFERROR(IF(-SUM(O$21:O758)+O$16&lt;0.000001,0,IF($C759&gt;='H-32A-WP06 - Debt Service'!M$25,'H-32A-WP06 - Debt Service'!M$28/12,0)),"-")</f>
        <v>0</v>
      </c>
      <c r="P759" s="359">
        <f>IFERROR(IF(-SUM(P$21:P758)+P$16&lt;0.000001,0,IF($C759&gt;='H-32A-WP06 - Debt Service'!N$25,'H-32A-WP06 - Debt Service'!N$28/12,0)),"-")</f>
        <v>0</v>
      </c>
      <c r="Q759" s="449"/>
      <c r="R759" s="351">
        <f t="shared" si="46"/>
        <v>2080</v>
      </c>
      <c r="S759" s="368">
        <f t="shared" si="48"/>
        <v>65928</v>
      </c>
      <c r="T759" s="368"/>
      <c r="U759" s="359">
        <f>IFERROR(IF(-SUM(U$33:U758)+U$16&lt;0.000001,0,IF($C759&gt;='H-32A-WP06 - Debt Service'!R$25,'H-32A-WP06 - Debt Service'!R$28/12,0)),"-")</f>
        <v>0</v>
      </c>
      <c r="V759" s="359">
        <f>IFERROR(IF(-SUM(V$21:V758)+V$16&lt;0.000001,0,IF($C759&gt;='H-32A-WP06 - Debt Service'!S$25,'H-32A-WP06 - Debt Service'!S$28/12,0)),"-")</f>
        <v>0</v>
      </c>
      <c r="W759" s="359">
        <f>IFERROR(IF(-SUM(W$21:W758)+W$16&lt;0.000001,0,IF($C759&gt;='H-32A-WP06 - Debt Service'!T$25,'H-32A-WP06 - Debt Service'!T$28/12,0)),"-")</f>
        <v>0</v>
      </c>
      <c r="X759" s="359">
        <f>IFERROR(IF(-SUM(X$21:X758)+X$16&lt;0.000001,0,IF($C759&gt;='H-32A-WP06 - Debt Service'!U$25,'H-32A-WP06 - Debt Service'!U$28/12,0)),"-")</f>
        <v>0</v>
      </c>
      <c r="Y759" s="359">
        <f>IFERROR(IF(-SUM(Y$21:Y758)+Y$16&lt;0.000001,0,IF($C759&gt;='H-32A-WP06 - Debt Service'!W$25,'H-32A-WP06 - Debt Service'!V$28/12,0)),"-")</f>
        <v>0</v>
      </c>
      <c r="Z759" s="359">
        <f>IFERROR(IF(-SUM(Z$21:Z758)+Z$16&lt;0.000001,0,IF($C759&gt;='H-32A-WP06 - Debt Service'!W$25,'H-32A-WP06 - Debt Service'!W$28/12,0)),"-")</f>
        <v>0</v>
      </c>
      <c r="AA759" s="359">
        <f>IFERROR(IF(-SUM(AA$21:AA758)+AA$16&lt;0.000001,0,IF($C759&gt;='H-32A-WP06 - Debt Service'!Y$25,'H-32A-WP06 - Debt Service'!X$28/12,0)),"-")</f>
        <v>0</v>
      </c>
      <c r="AB759" s="359">
        <f>IFERROR(IF(-SUM(AB$21:AB758)+AB$16&lt;0.000001,0,IF($C759&gt;='H-32A-WP06 - Debt Service'!Y$25,'H-32A-WP06 - Debt Service'!Y$28/12,0)),"-")</f>
        <v>0</v>
      </c>
      <c r="AC759" s="359">
        <f>IFERROR(IF(-SUM(AC$21:AC758)+AC$16&lt;0.000001,0,IF($C759&gt;='H-32A-WP06 - Debt Service'!Z$25,'H-32A-WP06 - Debt Service'!Z$28/12,0)),"-")</f>
        <v>0</v>
      </c>
      <c r="AD759" s="359">
        <f>IFERROR(IF(-SUM(AD$21:AD758)+AD$16&lt;0.000001,0,IF($C759&gt;='H-32A-WP06 - Debt Service'!AB$25,'H-32A-WP06 - Debt Service'!AA$28/12,0)),"-")</f>
        <v>0</v>
      </c>
      <c r="AE759" s="359">
        <f>IFERROR(IF(-SUM(AE$21:AE758)+AE$16&lt;0.000001,0,IF($C759&gt;='H-32A-WP06 - Debt Service'!AC$25,'H-32A-WP06 - Debt Service'!AB$28/12,0)),"-")</f>
        <v>0</v>
      </c>
      <c r="AF759" s="359">
        <f>IFERROR(IF(-SUM(AF$21:AF758)+AF$16&lt;0.000001,0,IF($C759&gt;='H-32A-WP06 - Debt Service'!AD$25,'H-32A-WP06 - Debt Service'!AC$28/12,0)),"-")</f>
        <v>0</v>
      </c>
    </row>
    <row r="760" spans="2:32">
      <c r="B760" s="351">
        <f t="shared" si="45"/>
        <v>2080</v>
      </c>
      <c r="C760" s="368">
        <f t="shared" si="47"/>
        <v>65959</v>
      </c>
      <c r="D760" s="368"/>
      <c r="E760" s="359">
        <f>IFERROR(IF(-SUM(E$33:E759)+E$16&lt;0.000001,0,IF($C760&gt;='H-32A-WP06 - Debt Service'!C$25,'H-32A-WP06 - Debt Service'!C$28/12,0)),"-")</f>
        <v>0</v>
      </c>
      <c r="F760" s="359">
        <f>IFERROR(IF(-SUM(F$33:F759)+F$16&lt;0.000001,0,IF($C760&gt;='H-32A-WP06 - Debt Service'!D$25,'H-32A-WP06 - Debt Service'!D$28/12,0)),"-")</f>
        <v>0</v>
      </c>
      <c r="G760" s="359">
        <f>IFERROR(IF(-SUM(G$33:G759)+G$16&lt;0.000001,0,IF($C760&gt;='H-32A-WP06 - Debt Service'!E$25,'H-32A-WP06 - Debt Service'!E$28/12,0)),"-")</f>
        <v>0</v>
      </c>
      <c r="H760" s="359">
        <f>IFERROR(IF(-SUM(H$21:H759)+H$16&lt;0.000001,0,IF($C760&gt;='H-32A-WP06 - Debt Service'!F$25,'H-32A-WP06 - Debt Service'!F$28/12,0)),"-")</f>
        <v>0</v>
      </c>
      <c r="I760" s="359">
        <f>IFERROR(IF(-SUM(I$21:I759)+I$16&lt;0.000001,0,IF($C760&gt;='H-32A-WP06 - Debt Service'!G$25,'H-32A-WP06 - Debt Service'!G$28/12,0)),"-")</f>
        <v>0</v>
      </c>
      <c r="J760" s="359">
        <f>IFERROR(IF(-SUM(J$21:J759)+J$16&lt;0.000001,0,IF($C760&gt;='H-32A-WP06 - Debt Service'!H$25,'H-32A-WP06 - Debt Service'!H$28/12,0)),"-")</f>
        <v>0</v>
      </c>
      <c r="K760" s="359">
        <f>IFERROR(IF(-SUM(K$21:K759)+K$16&lt;0.000001,0,IF($C760&gt;='H-32A-WP06 - Debt Service'!I$25,'H-32A-WP06 - Debt Service'!I$28/12,0)),"-")</f>
        <v>0</v>
      </c>
      <c r="L760" s="359">
        <f>IFERROR(IF(-SUM(L$21:L759)+L$16&lt;0.000001,0,IF($C760&gt;='H-32A-WP06 - Debt Service'!J$25,'H-32A-WP06 - Debt Service'!J$28/12,0)),"-")</f>
        <v>0</v>
      </c>
      <c r="M760" s="359">
        <f>IFERROR(IF(-SUM(M$21:M759)+M$16&lt;0.000001,0,IF($C760&gt;='H-32A-WP06 - Debt Service'!K$25,'H-32A-WP06 - Debt Service'!K$28/12,0)),"-")</f>
        <v>0</v>
      </c>
      <c r="N760" s="359">
        <f>IFERROR(IF(-SUM(N$21:N759)+N$16&lt;0.000001,0,IF($C760&gt;='H-32A-WP06 - Debt Service'!L$25,'H-32A-WP06 - Debt Service'!L$28/12,0)),"-")</f>
        <v>0</v>
      </c>
      <c r="O760" s="359">
        <f>IFERROR(IF(-SUM(O$21:O759)+O$16&lt;0.000001,0,IF($C760&gt;='H-32A-WP06 - Debt Service'!M$25,'H-32A-WP06 - Debt Service'!M$28/12,0)),"-")</f>
        <v>0</v>
      </c>
      <c r="P760" s="359">
        <f>IFERROR(IF(-SUM(P$21:P759)+P$16&lt;0.000001,0,IF($C760&gt;='H-32A-WP06 - Debt Service'!N$25,'H-32A-WP06 - Debt Service'!N$28/12,0)),"-")</f>
        <v>0</v>
      </c>
      <c r="Q760" s="449"/>
      <c r="R760" s="351">
        <f t="shared" si="46"/>
        <v>2080</v>
      </c>
      <c r="S760" s="368">
        <f t="shared" si="48"/>
        <v>65959</v>
      </c>
      <c r="T760" s="368"/>
      <c r="U760" s="359">
        <f>IFERROR(IF(-SUM(U$33:U759)+U$16&lt;0.000001,0,IF($C760&gt;='H-32A-WP06 - Debt Service'!R$25,'H-32A-WP06 - Debt Service'!R$28/12,0)),"-")</f>
        <v>0</v>
      </c>
      <c r="V760" s="359">
        <f>IFERROR(IF(-SUM(V$21:V759)+V$16&lt;0.000001,0,IF($C760&gt;='H-32A-WP06 - Debt Service'!S$25,'H-32A-WP06 - Debt Service'!S$28/12,0)),"-")</f>
        <v>0</v>
      </c>
      <c r="W760" s="359">
        <f>IFERROR(IF(-SUM(W$21:W759)+W$16&lt;0.000001,0,IF($C760&gt;='H-32A-WP06 - Debt Service'!T$25,'H-32A-WP06 - Debt Service'!T$28/12,0)),"-")</f>
        <v>0</v>
      </c>
      <c r="X760" s="359">
        <f>IFERROR(IF(-SUM(X$21:X759)+X$16&lt;0.000001,0,IF($C760&gt;='H-32A-WP06 - Debt Service'!U$25,'H-32A-WP06 - Debt Service'!U$28/12,0)),"-")</f>
        <v>0</v>
      </c>
      <c r="Y760" s="359">
        <f>IFERROR(IF(-SUM(Y$21:Y759)+Y$16&lt;0.000001,0,IF($C760&gt;='H-32A-WP06 - Debt Service'!W$25,'H-32A-WP06 - Debt Service'!V$28/12,0)),"-")</f>
        <v>0</v>
      </c>
      <c r="Z760" s="359">
        <f>IFERROR(IF(-SUM(Z$21:Z759)+Z$16&lt;0.000001,0,IF($C760&gt;='H-32A-WP06 - Debt Service'!W$25,'H-32A-WP06 - Debt Service'!W$28/12,0)),"-")</f>
        <v>0</v>
      </c>
      <c r="AA760" s="359">
        <f>IFERROR(IF(-SUM(AA$21:AA759)+AA$16&lt;0.000001,0,IF($C760&gt;='H-32A-WP06 - Debt Service'!Y$25,'H-32A-WP06 - Debt Service'!X$28/12,0)),"-")</f>
        <v>0</v>
      </c>
      <c r="AB760" s="359">
        <f>IFERROR(IF(-SUM(AB$21:AB759)+AB$16&lt;0.000001,0,IF($C760&gt;='H-32A-WP06 - Debt Service'!Y$25,'H-32A-WP06 - Debt Service'!Y$28/12,0)),"-")</f>
        <v>0</v>
      </c>
      <c r="AC760" s="359">
        <f>IFERROR(IF(-SUM(AC$21:AC759)+AC$16&lt;0.000001,0,IF($C760&gt;='H-32A-WP06 - Debt Service'!Z$25,'H-32A-WP06 - Debt Service'!Z$28/12,0)),"-")</f>
        <v>0</v>
      </c>
      <c r="AD760" s="359">
        <f>IFERROR(IF(-SUM(AD$21:AD759)+AD$16&lt;0.000001,0,IF($C760&gt;='H-32A-WP06 - Debt Service'!AB$25,'H-32A-WP06 - Debt Service'!AA$28/12,0)),"-")</f>
        <v>0</v>
      </c>
      <c r="AE760" s="359">
        <f>IFERROR(IF(-SUM(AE$21:AE759)+AE$16&lt;0.000001,0,IF($C760&gt;='H-32A-WP06 - Debt Service'!AC$25,'H-32A-WP06 - Debt Service'!AB$28/12,0)),"-")</f>
        <v>0</v>
      </c>
      <c r="AF760" s="359">
        <f>IFERROR(IF(-SUM(AF$21:AF759)+AF$16&lt;0.000001,0,IF($C760&gt;='H-32A-WP06 - Debt Service'!AD$25,'H-32A-WP06 - Debt Service'!AC$28/12,0)),"-")</f>
        <v>0</v>
      </c>
    </row>
    <row r="761" spans="2:32">
      <c r="B761" s="351">
        <f t="shared" si="45"/>
        <v>2080</v>
      </c>
      <c r="C761" s="368">
        <f t="shared" si="47"/>
        <v>65990</v>
      </c>
      <c r="D761" s="368"/>
      <c r="E761" s="359">
        <f>IFERROR(IF(-SUM(E$33:E760)+E$16&lt;0.000001,0,IF($C761&gt;='H-32A-WP06 - Debt Service'!C$25,'H-32A-WP06 - Debt Service'!C$28/12,0)),"-")</f>
        <v>0</v>
      </c>
      <c r="F761" s="359">
        <f>IFERROR(IF(-SUM(F$33:F760)+F$16&lt;0.000001,0,IF($C761&gt;='H-32A-WP06 - Debt Service'!D$25,'H-32A-WP06 - Debt Service'!D$28/12,0)),"-")</f>
        <v>0</v>
      </c>
      <c r="G761" s="359">
        <f>IFERROR(IF(-SUM(G$33:G760)+G$16&lt;0.000001,0,IF($C761&gt;='H-32A-WP06 - Debt Service'!E$25,'H-32A-WP06 - Debt Service'!E$28/12,0)),"-")</f>
        <v>0</v>
      </c>
      <c r="H761" s="359">
        <f>IFERROR(IF(-SUM(H$21:H760)+H$16&lt;0.000001,0,IF($C761&gt;='H-32A-WP06 - Debt Service'!F$25,'H-32A-WP06 - Debt Service'!F$28/12,0)),"-")</f>
        <v>0</v>
      </c>
      <c r="I761" s="359">
        <f>IFERROR(IF(-SUM(I$21:I760)+I$16&lt;0.000001,0,IF($C761&gt;='H-32A-WP06 - Debt Service'!G$25,'H-32A-WP06 - Debt Service'!G$28/12,0)),"-")</f>
        <v>0</v>
      </c>
      <c r="J761" s="359">
        <f>IFERROR(IF(-SUM(J$21:J760)+J$16&lt;0.000001,0,IF($C761&gt;='H-32A-WP06 - Debt Service'!H$25,'H-32A-WP06 - Debt Service'!H$28/12,0)),"-")</f>
        <v>0</v>
      </c>
      <c r="K761" s="359">
        <f>IFERROR(IF(-SUM(K$21:K760)+K$16&lt;0.000001,0,IF($C761&gt;='H-32A-WP06 - Debt Service'!I$25,'H-32A-WP06 - Debt Service'!I$28/12,0)),"-")</f>
        <v>0</v>
      </c>
      <c r="L761" s="359">
        <f>IFERROR(IF(-SUM(L$21:L760)+L$16&lt;0.000001,0,IF($C761&gt;='H-32A-WP06 - Debt Service'!J$25,'H-32A-WP06 - Debt Service'!J$28/12,0)),"-")</f>
        <v>0</v>
      </c>
      <c r="M761" s="359">
        <f>IFERROR(IF(-SUM(M$21:M760)+M$16&lt;0.000001,0,IF($C761&gt;='H-32A-WP06 - Debt Service'!K$25,'H-32A-WP06 - Debt Service'!K$28/12,0)),"-")</f>
        <v>0</v>
      </c>
      <c r="N761" s="359">
        <f>IFERROR(IF(-SUM(N$21:N760)+N$16&lt;0.000001,0,IF($C761&gt;='H-32A-WP06 - Debt Service'!L$25,'H-32A-WP06 - Debt Service'!L$28/12,0)),"-")</f>
        <v>0</v>
      </c>
      <c r="O761" s="359">
        <f>IFERROR(IF(-SUM(O$21:O760)+O$16&lt;0.000001,0,IF($C761&gt;='H-32A-WP06 - Debt Service'!M$25,'H-32A-WP06 - Debt Service'!M$28/12,0)),"-")</f>
        <v>0</v>
      </c>
      <c r="P761" s="359">
        <f>IFERROR(IF(-SUM(P$21:P760)+P$16&lt;0.000001,0,IF($C761&gt;='H-32A-WP06 - Debt Service'!N$25,'H-32A-WP06 - Debt Service'!N$28/12,0)),"-")</f>
        <v>0</v>
      </c>
      <c r="Q761" s="449"/>
      <c r="R761" s="351">
        <f t="shared" si="46"/>
        <v>2080</v>
      </c>
      <c r="S761" s="368">
        <f t="shared" si="48"/>
        <v>65990</v>
      </c>
      <c r="T761" s="368"/>
      <c r="U761" s="359">
        <f>IFERROR(IF(-SUM(U$33:U760)+U$16&lt;0.000001,0,IF($C761&gt;='H-32A-WP06 - Debt Service'!R$25,'H-32A-WP06 - Debt Service'!R$28/12,0)),"-")</f>
        <v>0</v>
      </c>
      <c r="V761" s="359">
        <f>IFERROR(IF(-SUM(V$21:V760)+V$16&lt;0.000001,0,IF($C761&gt;='H-32A-WP06 - Debt Service'!S$25,'H-32A-WP06 - Debt Service'!S$28/12,0)),"-")</f>
        <v>0</v>
      </c>
      <c r="W761" s="359">
        <f>IFERROR(IF(-SUM(W$21:W760)+W$16&lt;0.000001,0,IF($C761&gt;='H-32A-WP06 - Debt Service'!T$25,'H-32A-WP06 - Debt Service'!T$28/12,0)),"-")</f>
        <v>0</v>
      </c>
      <c r="X761" s="359">
        <f>IFERROR(IF(-SUM(X$21:X760)+X$16&lt;0.000001,0,IF($C761&gt;='H-32A-WP06 - Debt Service'!U$25,'H-32A-WP06 - Debt Service'!U$28/12,0)),"-")</f>
        <v>0</v>
      </c>
      <c r="Y761" s="359">
        <f>IFERROR(IF(-SUM(Y$21:Y760)+Y$16&lt;0.000001,0,IF($C761&gt;='H-32A-WP06 - Debt Service'!W$25,'H-32A-WP06 - Debt Service'!V$28/12,0)),"-")</f>
        <v>0</v>
      </c>
      <c r="Z761" s="359">
        <f>IFERROR(IF(-SUM(Z$21:Z760)+Z$16&lt;0.000001,0,IF($C761&gt;='H-32A-WP06 - Debt Service'!W$25,'H-32A-WP06 - Debt Service'!W$28/12,0)),"-")</f>
        <v>0</v>
      </c>
      <c r="AA761" s="359">
        <f>IFERROR(IF(-SUM(AA$21:AA760)+AA$16&lt;0.000001,0,IF($C761&gt;='H-32A-WP06 - Debt Service'!Y$25,'H-32A-WP06 - Debt Service'!X$28/12,0)),"-")</f>
        <v>0</v>
      </c>
      <c r="AB761" s="359">
        <f>IFERROR(IF(-SUM(AB$21:AB760)+AB$16&lt;0.000001,0,IF($C761&gt;='H-32A-WP06 - Debt Service'!Y$25,'H-32A-WP06 - Debt Service'!Y$28/12,0)),"-")</f>
        <v>0</v>
      </c>
      <c r="AC761" s="359">
        <f>IFERROR(IF(-SUM(AC$21:AC760)+AC$16&lt;0.000001,0,IF($C761&gt;='H-32A-WP06 - Debt Service'!Z$25,'H-32A-WP06 - Debt Service'!Z$28/12,0)),"-")</f>
        <v>0</v>
      </c>
      <c r="AD761" s="359">
        <f>IFERROR(IF(-SUM(AD$21:AD760)+AD$16&lt;0.000001,0,IF($C761&gt;='H-32A-WP06 - Debt Service'!AB$25,'H-32A-WP06 - Debt Service'!AA$28/12,0)),"-")</f>
        <v>0</v>
      </c>
      <c r="AE761" s="359">
        <f>IFERROR(IF(-SUM(AE$21:AE760)+AE$16&lt;0.000001,0,IF($C761&gt;='H-32A-WP06 - Debt Service'!AC$25,'H-32A-WP06 - Debt Service'!AB$28/12,0)),"-")</f>
        <v>0</v>
      </c>
      <c r="AF761" s="359">
        <f>IFERROR(IF(-SUM(AF$21:AF760)+AF$16&lt;0.000001,0,IF($C761&gt;='H-32A-WP06 - Debt Service'!AD$25,'H-32A-WP06 - Debt Service'!AC$28/12,0)),"-")</f>
        <v>0</v>
      </c>
    </row>
    <row r="762" spans="2:32">
      <c r="B762" s="351">
        <f t="shared" si="45"/>
        <v>2080</v>
      </c>
      <c r="C762" s="368">
        <f t="shared" si="47"/>
        <v>66020</v>
      </c>
      <c r="D762" s="368"/>
      <c r="E762" s="359">
        <f>IFERROR(IF(-SUM(E$33:E761)+E$16&lt;0.000001,0,IF($C762&gt;='H-32A-WP06 - Debt Service'!C$25,'H-32A-WP06 - Debt Service'!C$28/12,0)),"-")</f>
        <v>0</v>
      </c>
      <c r="F762" s="359">
        <f>IFERROR(IF(-SUM(F$33:F761)+F$16&lt;0.000001,0,IF($C762&gt;='H-32A-WP06 - Debt Service'!D$25,'H-32A-WP06 - Debt Service'!D$28/12,0)),"-")</f>
        <v>0</v>
      </c>
      <c r="G762" s="359">
        <f>IFERROR(IF(-SUM(G$33:G761)+G$16&lt;0.000001,0,IF($C762&gt;='H-32A-WP06 - Debt Service'!E$25,'H-32A-WP06 - Debt Service'!E$28/12,0)),"-")</f>
        <v>0</v>
      </c>
      <c r="H762" s="359">
        <f>IFERROR(IF(-SUM(H$21:H761)+H$16&lt;0.000001,0,IF($C762&gt;='H-32A-WP06 - Debt Service'!F$25,'H-32A-WP06 - Debt Service'!F$28/12,0)),"-")</f>
        <v>0</v>
      </c>
      <c r="I762" s="359">
        <f>IFERROR(IF(-SUM(I$21:I761)+I$16&lt;0.000001,0,IF($C762&gt;='H-32A-WP06 - Debt Service'!G$25,'H-32A-WP06 - Debt Service'!G$28/12,0)),"-")</f>
        <v>0</v>
      </c>
      <c r="J762" s="359">
        <f>IFERROR(IF(-SUM(J$21:J761)+J$16&lt;0.000001,0,IF($C762&gt;='H-32A-WP06 - Debt Service'!H$25,'H-32A-WP06 - Debt Service'!H$28/12,0)),"-")</f>
        <v>0</v>
      </c>
      <c r="K762" s="359">
        <f>IFERROR(IF(-SUM(K$21:K761)+K$16&lt;0.000001,0,IF($C762&gt;='H-32A-WP06 - Debt Service'!I$25,'H-32A-WP06 - Debt Service'!I$28/12,0)),"-")</f>
        <v>0</v>
      </c>
      <c r="L762" s="359">
        <f>IFERROR(IF(-SUM(L$21:L761)+L$16&lt;0.000001,0,IF($C762&gt;='H-32A-WP06 - Debt Service'!J$25,'H-32A-WP06 - Debt Service'!J$28/12,0)),"-")</f>
        <v>0</v>
      </c>
      <c r="M762" s="359">
        <f>IFERROR(IF(-SUM(M$21:M761)+M$16&lt;0.000001,0,IF($C762&gt;='H-32A-WP06 - Debt Service'!K$25,'H-32A-WP06 - Debt Service'!K$28/12,0)),"-")</f>
        <v>0</v>
      </c>
      <c r="N762" s="359">
        <f>IFERROR(IF(-SUM(N$21:N761)+N$16&lt;0.000001,0,IF($C762&gt;='H-32A-WP06 - Debt Service'!L$25,'H-32A-WP06 - Debt Service'!L$28/12,0)),"-")</f>
        <v>0</v>
      </c>
      <c r="O762" s="359">
        <f>IFERROR(IF(-SUM(O$21:O761)+O$16&lt;0.000001,0,IF($C762&gt;='H-32A-WP06 - Debt Service'!M$25,'H-32A-WP06 - Debt Service'!M$28/12,0)),"-")</f>
        <v>0</v>
      </c>
      <c r="P762" s="359">
        <f>IFERROR(IF(-SUM(P$21:P761)+P$16&lt;0.000001,0,IF($C762&gt;='H-32A-WP06 - Debt Service'!N$25,'H-32A-WP06 - Debt Service'!N$28/12,0)),"-")</f>
        <v>0</v>
      </c>
      <c r="Q762" s="449"/>
      <c r="R762" s="351">
        <f t="shared" si="46"/>
        <v>2080</v>
      </c>
      <c r="S762" s="368">
        <f t="shared" si="48"/>
        <v>66020</v>
      </c>
      <c r="T762" s="368"/>
      <c r="U762" s="359">
        <f>IFERROR(IF(-SUM(U$33:U761)+U$16&lt;0.000001,0,IF($C762&gt;='H-32A-WP06 - Debt Service'!R$25,'H-32A-WP06 - Debt Service'!R$28/12,0)),"-")</f>
        <v>0</v>
      </c>
      <c r="V762" s="359">
        <f>IFERROR(IF(-SUM(V$21:V761)+V$16&lt;0.000001,0,IF($C762&gt;='H-32A-WP06 - Debt Service'!S$25,'H-32A-WP06 - Debt Service'!S$28/12,0)),"-")</f>
        <v>0</v>
      </c>
      <c r="W762" s="359">
        <f>IFERROR(IF(-SUM(W$21:W761)+W$16&lt;0.000001,0,IF($C762&gt;='H-32A-WP06 - Debt Service'!T$25,'H-32A-WP06 - Debt Service'!T$28/12,0)),"-")</f>
        <v>0</v>
      </c>
      <c r="X762" s="359">
        <f>IFERROR(IF(-SUM(X$21:X761)+X$16&lt;0.000001,0,IF($C762&gt;='H-32A-WP06 - Debt Service'!U$25,'H-32A-WP06 - Debt Service'!U$28/12,0)),"-")</f>
        <v>0</v>
      </c>
      <c r="Y762" s="359">
        <f>IFERROR(IF(-SUM(Y$21:Y761)+Y$16&lt;0.000001,0,IF($C762&gt;='H-32A-WP06 - Debt Service'!W$25,'H-32A-WP06 - Debt Service'!V$28/12,0)),"-")</f>
        <v>0</v>
      </c>
      <c r="Z762" s="359">
        <f>IFERROR(IF(-SUM(Z$21:Z761)+Z$16&lt;0.000001,0,IF($C762&gt;='H-32A-WP06 - Debt Service'!W$25,'H-32A-WP06 - Debt Service'!W$28/12,0)),"-")</f>
        <v>0</v>
      </c>
      <c r="AA762" s="359">
        <f>IFERROR(IF(-SUM(AA$21:AA761)+AA$16&lt;0.000001,0,IF($C762&gt;='H-32A-WP06 - Debt Service'!Y$25,'H-32A-WP06 - Debt Service'!X$28/12,0)),"-")</f>
        <v>0</v>
      </c>
      <c r="AB762" s="359">
        <f>IFERROR(IF(-SUM(AB$21:AB761)+AB$16&lt;0.000001,0,IF($C762&gt;='H-32A-WP06 - Debt Service'!Y$25,'H-32A-WP06 - Debt Service'!Y$28/12,0)),"-")</f>
        <v>0</v>
      </c>
      <c r="AC762" s="359">
        <f>IFERROR(IF(-SUM(AC$21:AC761)+AC$16&lt;0.000001,0,IF($C762&gt;='H-32A-WP06 - Debt Service'!Z$25,'H-32A-WP06 - Debt Service'!Z$28/12,0)),"-")</f>
        <v>0</v>
      </c>
      <c r="AD762" s="359">
        <f>IFERROR(IF(-SUM(AD$21:AD761)+AD$16&lt;0.000001,0,IF($C762&gt;='H-32A-WP06 - Debt Service'!AB$25,'H-32A-WP06 - Debt Service'!AA$28/12,0)),"-")</f>
        <v>0</v>
      </c>
      <c r="AE762" s="359">
        <f>IFERROR(IF(-SUM(AE$21:AE761)+AE$16&lt;0.000001,0,IF($C762&gt;='H-32A-WP06 - Debt Service'!AC$25,'H-32A-WP06 - Debt Service'!AB$28/12,0)),"-")</f>
        <v>0</v>
      </c>
      <c r="AF762" s="359">
        <f>IFERROR(IF(-SUM(AF$21:AF761)+AF$16&lt;0.000001,0,IF($C762&gt;='H-32A-WP06 - Debt Service'!AD$25,'H-32A-WP06 - Debt Service'!AC$28/12,0)),"-")</f>
        <v>0</v>
      </c>
    </row>
    <row r="763" spans="2:32">
      <c r="B763" s="351">
        <f t="shared" si="45"/>
        <v>2080</v>
      </c>
      <c r="C763" s="368">
        <f t="shared" si="47"/>
        <v>66051</v>
      </c>
      <c r="D763" s="368"/>
      <c r="E763" s="359">
        <f>IFERROR(IF(-SUM(E$33:E762)+E$16&lt;0.000001,0,IF($C763&gt;='H-32A-WP06 - Debt Service'!C$25,'H-32A-WP06 - Debt Service'!C$28/12,0)),"-")</f>
        <v>0</v>
      </c>
      <c r="F763" s="359">
        <f>IFERROR(IF(-SUM(F$33:F762)+F$16&lt;0.000001,0,IF($C763&gt;='H-32A-WP06 - Debt Service'!D$25,'H-32A-WP06 - Debt Service'!D$28/12,0)),"-")</f>
        <v>0</v>
      </c>
      <c r="G763" s="359">
        <f>IFERROR(IF(-SUM(G$33:G762)+G$16&lt;0.000001,0,IF($C763&gt;='H-32A-WP06 - Debt Service'!E$25,'H-32A-WP06 - Debt Service'!E$28/12,0)),"-")</f>
        <v>0</v>
      </c>
      <c r="H763" s="359">
        <f>IFERROR(IF(-SUM(H$21:H762)+H$16&lt;0.000001,0,IF($C763&gt;='H-32A-WP06 - Debt Service'!F$25,'H-32A-WP06 - Debt Service'!F$28/12,0)),"-")</f>
        <v>0</v>
      </c>
      <c r="I763" s="359">
        <f>IFERROR(IF(-SUM(I$21:I762)+I$16&lt;0.000001,0,IF($C763&gt;='H-32A-WP06 - Debt Service'!G$25,'H-32A-WP06 - Debt Service'!G$28/12,0)),"-")</f>
        <v>0</v>
      </c>
      <c r="J763" s="359">
        <f>IFERROR(IF(-SUM(J$21:J762)+J$16&lt;0.000001,0,IF($C763&gt;='H-32A-WP06 - Debt Service'!H$25,'H-32A-WP06 - Debt Service'!H$28/12,0)),"-")</f>
        <v>0</v>
      </c>
      <c r="K763" s="359">
        <f>IFERROR(IF(-SUM(K$21:K762)+K$16&lt;0.000001,0,IF($C763&gt;='H-32A-WP06 - Debt Service'!I$25,'H-32A-WP06 - Debt Service'!I$28/12,0)),"-")</f>
        <v>0</v>
      </c>
      <c r="L763" s="359">
        <f>IFERROR(IF(-SUM(L$21:L762)+L$16&lt;0.000001,0,IF($C763&gt;='H-32A-WP06 - Debt Service'!J$25,'H-32A-WP06 - Debt Service'!J$28/12,0)),"-")</f>
        <v>0</v>
      </c>
      <c r="M763" s="359">
        <f>IFERROR(IF(-SUM(M$21:M762)+M$16&lt;0.000001,0,IF($C763&gt;='H-32A-WP06 - Debt Service'!K$25,'H-32A-WP06 - Debt Service'!K$28/12,0)),"-")</f>
        <v>0</v>
      </c>
      <c r="N763" s="359">
        <f>IFERROR(IF(-SUM(N$21:N762)+N$16&lt;0.000001,0,IF($C763&gt;='H-32A-WP06 - Debt Service'!L$25,'H-32A-WP06 - Debt Service'!L$28/12,0)),"-")</f>
        <v>0</v>
      </c>
      <c r="O763" s="359">
        <f>IFERROR(IF(-SUM(O$21:O762)+O$16&lt;0.000001,0,IF($C763&gt;='H-32A-WP06 - Debt Service'!M$25,'H-32A-WP06 - Debt Service'!M$28/12,0)),"-")</f>
        <v>0</v>
      </c>
      <c r="P763" s="359">
        <f>IFERROR(IF(-SUM(P$21:P762)+P$16&lt;0.000001,0,IF($C763&gt;='H-32A-WP06 - Debt Service'!N$25,'H-32A-WP06 - Debt Service'!N$28/12,0)),"-")</f>
        <v>0</v>
      </c>
      <c r="Q763" s="449"/>
      <c r="R763" s="351">
        <f t="shared" si="46"/>
        <v>2080</v>
      </c>
      <c r="S763" s="368">
        <f t="shared" si="48"/>
        <v>66051</v>
      </c>
      <c r="T763" s="368"/>
      <c r="U763" s="359">
        <f>IFERROR(IF(-SUM(U$33:U762)+U$16&lt;0.000001,0,IF($C763&gt;='H-32A-WP06 - Debt Service'!R$25,'H-32A-WP06 - Debt Service'!R$28/12,0)),"-")</f>
        <v>0</v>
      </c>
      <c r="V763" s="359">
        <f>IFERROR(IF(-SUM(V$21:V762)+V$16&lt;0.000001,0,IF($C763&gt;='H-32A-WP06 - Debt Service'!S$25,'H-32A-WP06 - Debt Service'!S$28/12,0)),"-")</f>
        <v>0</v>
      </c>
      <c r="W763" s="359">
        <f>IFERROR(IF(-SUM(W$21:W762)+W$16&lt;0.000001,0,IF($C763&gt;='H-32A-WP06 - Debt Service'!T$25,'H-32A-WP06 - Debt Service'!T$28/12,0)),"-")</f>
        <v>0</v>
      </c>
      <c r="X763" s="359">
        <f>IFERROR(IF(-SUM(X$21:X762)+X$16&lt;0.000001,0,IF($C763&gt;='H-32A-WP06 - Debt Service'!U$25,'H-32A-WP06 - Debt Service'!U$28/12,0)),"-")</f>
        <v>0</v>
      </c>
      <c r="Y763" s="359">
        <f>IFERROR(IF(-SUM(Y$21:Y762)+Y$16&lt;0.000001,0,IF($C763&gt;='H-32A-WP06 - Debt Service'!W$25,'H-32A-WP06 - Debt Service'!V$28/12,0)),"-")</f>
        <v>0</v>
      </c>
      <c r="Z763" s="359">
        <f>IFERROR(IF(-SUM(Z$21:Z762)+Z$16&lt;0.000001,0,IF($C763&gt;='H-32A-WP06 - Debt Service'!W$25,'H-32A-WP06 - Debt Service'!W$28/12,0)),"-")</f>
        <v>0</v>
      </c>
      <c r="AA763" s="359">
        <f>IFERROR(IF(-SUM(AA$21:AA762)+AA$16&lt;0.000001,0,IF($C763&gt;='H-32A-WP06 - Debt Service'!Y$25,'H-32A-WP06 - Debt Service'!X$28/12,0)),"-")</f>
        <v>0</v>
      </c>
      <c r="AB763" s="359">
        <f>IFERROR(IF(-SUM(AB$21:AB762)+AB$16&lt;0.000001,0,IF($C763&gt;='H-32A-WP06 - Debt Service'!Y$25,'H-32A-WP06 - Debt Service'!Y$28/12,0)),"-")</f>
        <v>0</v>
      </c>
      <c r="AC763" s="359">
        <f>IFERROR(IF(-SUM(AC$21:AC762)+AC$16&lt;0.000001,0,IF($C763&gt;='H-32A-WP06 - Debt Service'!Z$25,'H-32A-WP06 - Debt Service'!Z$28/12,0)),"-")</f>
        <v>0</v>
      </c>
      <c r="AD763" s="359">
        <f>IFERROR(IF(-SUM(AD$21:AD762)+AD$16&lt;0.000001,0,IF($C763&gt;='H-32A-WP06 - Debt Service'!AB$25,'H-32A-WP06 - Debt Service'!AA$28/12,0)),"-")</f>
        <v>0</v>
      </c>
      <c r="AE763" s="359">
        <f>IFERROR(IF(-SUM(AE$21:AE762)+AE$16&lt;0.000001,0,IF($C763&gt;='H-32A-WP06 - Debt Service'!AC$25,'H-32A-WP06 - Debt Service'!AB$28/12,0)),"-")</f>
        <v>0</v>
      </c>
      <c r="AF763" s="359">
        <f>IFERROR(IF(-SUM(AF$21:AF762)+AF$16&lt;0.000001,0,IF($C763&gt;='H-32A-WP06 - Debt Service'!AD$25,'H-32A-WP06 - Debt Service'!AC$28/12,0)),"-")</f>
        <v>0</v>
      </c>
    </row>
    <row r="764" spans="2:32">
      <c r="B764" s="351">
        <f t="shared" si="45"/>
        <v>2080</v>
      </c>
      <c r="C764" s="368">
        <f t="shared" si="47"/>
        <v>66081</v>
      </c>
      <c r="D764" s="368"/>
      <c r="E764" s="359">
        <f>IFERROR(IF(-SUM(E$33:E763)+E$16&lt;0.000001,0,IF($C764&gt;='H-32A-WP06 - Debt Service'!C$25,'H-32A-WP06 - Debt Service'!C$28/12,0)),"-")</f>
        <v>0</v>
      </c>
      <c r="F764" s="359">
        <f>IFERROR(IF(-SUM(F$33:F763)+F$16&lt;0.000001,0,IF($C764&gt;='H-32A-WP06 - Debt Service'!D$25,'H-32A-WP06 - Debt Service'!D$28/12,0)),"-")</f>
        <v>0</v>
      </c>
      <c r="G764" s="359">
        <f>IFERROR(IF(-SUM(G$33:G763)+G$16&lt;0.000001,0,IF($C764&gt;='H-32A-WP06 - Debt Service'!E$25,'H-32A-WP06 - Debt Service'!E$28/12,0)),"-")</f>
        <v>0</v>
      </c>
      <c r="H764" s="359">
        <f>IFERROR(IF(-SUM(H$21:H763)+H$16&lt;0.000001,0,IF($C764&gt;='H-32A-WP06 - Debt Service'!F$25,'H-32A-WP06 - Debt Service'!F$28/12,0)),"-")</f>
        <v>0</v>
      </c>
      <c r="I764" s="359">
        <f>IFERROR(IF(-SUM(I$21:I763)+I$16&lt;0.000001,0,IF($C764&gt;='H-32A-WP06 - Debt Service'!G$25,'H-32A-WP06 - Debt Service'!G$28/12,0)),"-")</f>
        <v>0</v>
      </c>
      <c r="J764" s="359">
        <f>IFERROR(IF(-SUM(J$21:J763)+J$16&lt;0.000001,0,IF($C764&gt;='H-32A-WP06 - Debt Service'!H$25,'H-32A-WP06 - Debt Service'!H$28/12,0)),"-")</f>
        <v>0</v>
      </c>
      <c r="K764" s="359">
        <f>IFERROR(IF(-SUM(K$21:K763)+K$16&lt;0.000001,0,IF($C764&gt;='H-32A-WP06 - Debt Service'!I$25,'H-32A-WP06 - Debt Service'!I$28/12,0)),"-")</f>
        <v>0</v>
      </c>
      <c r="L764" s="359">
        <f>IFERROR(IF(-SUM(L$21:L763)+L$16&lt;0.000001,0,IF($C764&gt;='H-32A-WP06 - Debt Service'!J$25,'H-32A-WP06 - Debt Service'!J$28/12,0)),"-")</f>
        <v>0</v>
      </c>
      <c r="M764" s="359">
        <f>IFERROR(IF(-SUM(M$21:M763)+M$16&lt;0.000001,0,IF($C764&gt;='H-32A-WP06 - Debt Service'!K$25,'H-32A-WP06 - Debt Service'!K$28/12,0)),"-")</f>
        <v>0</v>
      </c>
      <c r="N764" s="359">
        <f>IFERROR(IF(-SUM(N$21:N763)+N$16&lt;0.000001,0,IF($C764&gt;='H-32A-WP06 - Debt Service'!L$25,'H-32A-WP06 - Debt Service'!L$28/12,0)),"-")</f>
        <v>0</v>
      </c>
      <c r="O764" s="359">
        <f>IFERROR(IF(-SUM(O$21:O763)+O$16&lt;0.000001,0,IF($C764&gt;='H-32A-WP06 - Debt Service'!M$25,'H-32A-WP06 - Debt Service'!M$28/12,0)),"-")</f>
        <v>0</v>
      </c>
      <c r="P764" s="359">
        <f>IFERROR(IF(-SUM(P$21:P763)+P$16&lt;0.000001,0,IF($C764&gt;='H-32A-WP06 - Debt Service'!N$25,'H-32A-WP06 - Debt Service'!N$28/12,0)),"-")</f>
        <v>0</v>
      </c>
      <c r="Q764" s="449"/>
      <c r="R764" s="351">
        <f t="shared" si="46"/>
        <v>2080</v>
      </c>
      <c r="S764" s="368">
        <f t="shared" si="48"/>
        <v>66081</v>
      </c>
      <c r="T764" s="368"/>
      <c r="U764" s="359">
        <f>IFERROR(IF(-SUM(U$33:U763)+U$16&lt;0.000001,0,IF($C764&gt;='H-32A-WP06 - Debt Service'!R$25,'H-32A-WP06 - Debt Service'!R$28/12,0)),"-")</f>
        <v>0</v>
      </c>
      <c r="V764" s="359">
        <f>IFERROR(IF(-SUM(V$21:V763)+V$16&lt;0.000001,0,IF($C764&gt;='H-32A-WP06 - Debt Service'!S$25,'H-32A-WP06 - Debt Service'!S$28/12,0)),"-")</f>
        <v>0</v>
      </c>
      <c r="W764" s="359">
        <f>IFERROR(IF(-SUM(W$21:W763)+W$16&lt;0.000001,0,IF($C764&gt;='H-32A-WP06 - Debt Service'!T$25,'H-32A-WP06 - Debt Service'!T$28/12,0)),"-")</f>
        <v>0</v>
      </c>
      <c r="X764" s="359">
        <f>IFERROR(IF(-SUM(X$21:X763)+X$16&lt;0.000001,0,IF($C764&gt;='H-32A-WP06 - Debt Service'!U$25,'H-32A-WP06 - Debt Service'!U$28/12,0)),"-")</f>
        <v>0</v>
      </c>
      <c r="Y764" s="359">
        <f>IFERROR(IF(-SUM(Y$21:Y763)+Y$16&lt;0.000001,0,IF($C764&gt;='H-32A-WP06 - Debt Service'!W$25,'H-32A-WP06 - Debt Service'!V$28/12,0)),"-")</f>
        <v>0</v>
      </c>
      <c r="Z764" s="359">
        <f>IFERROR(IF(-SUM(Z$21:Z763)+Z$16&lt;0.000001,0,IF($C764&gt;='H-32A-WP06 - Debt Service'!W$25,'H-32A-WP06 - Debt Service'!W$28/12,0)),"-")</f>
        <v>0</v>
      </c>
      <c r="AA764" s="359">
        <f>IFERROR(IF(-SUM(AA$21:AA763)+AA$16&lt;0.000001,0,IF($C764&gt;='H-32A-WP06 - Debt Service'!Y$25,'H-32A-WP06 - Debt Service'!X$28/12,0)),"-")</f>
        <v>0</v>
      </c>
      <c r="AB764" s="359">
        <f>IFERROR(IF(-SUM(AB$21:AB763)+AB$16&lt;0.000001,0,IF($C764&gt;='H-32A-WP06 - Debt Service'!Y$25,'H-32A-WP06 - Debt Service'!Y$28/12,0)),"-")</f>
        <v>0</v>
      </c>
      <c r="AC764" s="359">
        <f>IFERROR(IF(-SUM(AC$21:AC763)+AC$16&lt;0.000001,0,IF($C764&gt;='H-32A-WP06 - Debt Service'!Z$25,'H-32A-WP06 - Debt Service'!Z$28/12,0)),"-")</f>
        <v>0</v>
      </c>
      <c r="AD764" s="359">
        <f>IFERROR(IF(-SUM(AD$21:AD763)+AD$16&lt;0.000001,0,IF($C764&gt;='H-32A-WP06 - Debt Service'!AB$25,'H-32A-WP06 - Debt Service'!AA$28/12,0)),"-")</f>
        <v>0</v>
      </c>
      <c r="AE764" s="359">
        <f>IFERROR(IF(-SUM(AE$21:AE763)+AE$16&lt;0.000001,0,IF($C764&gt;='H-32A-WP06 - Debt Service'!AC$25,'H-32A-WP06 - Debt Service'!AB$28/12,0)),"-")</f>
        <v>0</v>
      </c>
      <c r="AF764" s="359">
        <f>IFERROR(IF(-SUM(AF$21:AF763)+AF$16&lt;0.000001,0,IF($C764&gt;='H-32A-WP06 - Debt Service'!AD$25,'H-32A-WP06 - Debt Service'!AC$28/12,0)),"-")</f>
        <v>0</v>
      </c>
    </row>
    <row r="765" spans="2:32">
      <c r="B765" s="351">
        <f t="shared" si="45"/>
        <v>2081</v>
      </c>
      <c r="C765" s="368">
        <f t="shared" si="47"/>
        <v>66112</v>
      </c>
      <c r="D765" s="368"/>
      <c r="E765" s="359">
        <f>IFERROR(IF(-SUM(E$33:E764)+E$16&lt;0.000001,0,IF($C765&gt;='H-32A-WP06 - Debt Service'!C$25,'H-32A-WP06 - Debt Service'!C$28/12,0)),"-")</f>
        <v>0</v>
      </c>
      <c r="F765" s="359">
        <f>IFERROR(IF(-SUM(F$33:F764)+F$16&lt;0.000001,0,IF($C765&gt;='H-32A-WP06 - Debt Service'!D$25,'H-32A-WP06 - Debt Service'!D$28/12,0)),"-")</f>
        <v>0</v>
      </c>
      <c r="G765" s="359">
        <f>IFERROR(IF(-SUM(G$33:G764)+G$16&lt;0.000001,0,IF($C765&gt;='H-32A-WP06 - Debt Service'!E$25,'H-32A-WP06 - Debt Service'!E$28/12,0)),"-")</f>
        <v>0</v>
      </c>
      <c r="H765" s="359">
        <f>IFERROR(IF(-SUM(H$21:H764)+H$16&lt;0.000001,0,IF($C765&gt;='H-32A-WP06 - Debt Service'!F$25,'H-32A-WP06 - Debt Service'!F$28/12,0)),"-")</f>
        <v>0</v>
      </c>
      <c r="I765" s="359">
        <f>IFERROR(IF(-SUM(I$21:I764)+I$16&lt;0.000001,0,IF($C765&gt;='H-32A-WP06 - Debt Service'!G$25,'H-32A-WP06 - Debt Service'!G$28/12,0)),"-")</f>
        <v>0</v>
      </c>
      <c r="J765" s="359">
        <f>IFERROR(IF(-SUM(J$21:J764)+J$16&lt;0.000001,0,IF($C765&gt;='H-32A-WP06 - Debt Service'!H$25,'H-32A-WP06 - Debt Service'!H$28/12,0)),"-")</f>
        <v>0</v>
      </c>
      <c r="K765" s="359">
        <f>IFERROR(IF(-SUM(K$21:K764)+K$16&lt;0.000001,0,IF($C765&gt;='H-32A-WP06 - Debt Service'!I$25,'H-32A-WP06 - Debt Service'!I$28/12,0)),"-")</f>
        <v>0</v>
      </c>
      <c r="L765" s="359">
        <f>IFERROR(IF(-SUM(L$21:L764)+L$16&lt;0.000001,0,IF($C765&gt;='H-32A-WP06 - Debt Service'!J$25,'H-32A-WP06 - Debt Service'!J$28/12,0)),"-")</f>
        <v>0</v>
      </c>
      <c r="M765" s="359">
        <f>IFERROR(IF(-SUM(M$21:M764)+M$16&lt;0.000001,0,IF($C765&gt;='H-32A-WP06 - Debt Service'!K$25,'H-32A-WP06 - Debt Service'!K$28/12,0)),"-")</f>
        <v>0</v>
      </c>
      <c r="N765" s="359">
        <f>IFERROR(IF(-SUM(N$21:N764)+N$16&lt;0.000001,0,IF($C765&gt;='H-32A-WP06 - Debt Service'!L$25,'H-32A-WP06 - Debt Service'!L$28/12,0)),"-")</f>
        <v>0</v>
      </c>
      <c r="O765" s="359">
        <f>IFERROR(IF(-SUM(O$21:O764)+O$16&lt;0.000001,0,IF($C765&gt;='H-32A-WP06 - Debt Service'!M$25,'H-32A-WP06 - Debt Service'!M$28/12,0)),"-")</f>
        <v>0</v>
      </c>
      <c r="P765" s="359">
        <f>IFERROR(IF(-SUM(P$21:P764)+P$16&lt;0.000001,0,IF($C765&gt;='H-32A-WP06 - Debt Service'!N$25,'H-32A-WP06 - Debt Service'!N$28/12,0)),"-")</f>
        <v>0</v>
      </c>
      <c r="Q765" s="449"/>
      <c r="R765" s="351">
        <f t="shared" si="46"/>
        <v>2081</v>
      </c>
      <c r="S765" s="368">
        <f t="shared" si="48"/>
        <v>66112</v>
      </c>
      <c r="T765" s="368"/>
      <c r="U765" s="359">
        <f>IFERROR(IF(-SUM(U$33:U764)+U$16&lt;0.000001,0,IF($C765&gt;='H-32A-WP06 - Debt Service'!R$25,'H-32A-WP06 - Debt Service'!R$28/12,0)),"-")</f>
        <v>0</v>
      </c>
      <c r="V765" s="359">
        <f>IFERROR(IF(-SUM(V$21:V764)+V$16&lt;0.000001,0,IF($C765&gt;='H-32A-WP06 - Debt Service'!S$25,'H-32A-WP06 - Debt Service'!S$28/12,0)),"-")</f>
        <v>0</v>
      </c>
      <c r="W765" s="359">
        <f>IFERROR(IF(-SUM(W$21:W764)+W$16&lt;0.000001,0,IF($C765&gt;='H-32A-WP06 - Debt Service'!T$25,'H-32A-WP06 - Debt Service'!T$28/12,0)),"-")</f>
        <v>0</v>
      </c>
      <c r="X765" s="359">
        <f>IFERROR(IF(-SUM(X$21:X764)+X$16&lt;0.000001,0,IF($C765&gt;='H-32A-WP06 - Debt Service'!U$25,'H-32A-WP06 - Debt Service'!U$28/12,0)),"-")</f>
        <v>0</v>
      </c>
      <c r="Y765" s="359">
        <f>IFERROR(IF(-SUM(Y$21:Y764)+Y$16&lt;0.000001,0,IF($C765&gt;='H-32A-WP06 - Debt Service'!W$25,'H-32A-WP06 - Debt Service'!V$28/12,0)),"-")</f>
        <v>0</v>
      </c>
      <c r="Z765" s="359">
        <f>IFERROR(IF(-SUM(Z$21:Z764)+Z$16&lt;0.000001,0,IF($C765&gt;='H-32A-WP06 - Debt Service'!W$25,'H-32A-WP06 - Debt Service'!W$28/12,0)),"-")</f>
        <v>0</v>
      </c>
      <c r="AA765" s="359">
        <f>IFERROR(IF(-SUM(AA$21:AA764)+AA$16&lt;0.000001,0,IF($C765&gt;='H-32A-WP06 - Debt Service'!Y$25,'H-32A-WP06 - Debt Service'!X$28/12,0)),"-")</f>
        <v>0</v>
      </c>
      <c r="AB765" s="359">
        <f>IFERROR(IF(-SUM(AB$21:AB764)+AB$16&lt;0.000001,0,IF($C765&gt;='H-32A-WP06 - Debt Service'!Y$25,'H-32A-WP06 - Debt Service'!Y$28/12,0)),"-")</f>
        <v>0</v>
      </c>
      <c r="AC765" s="359">
        <f>IFERROR(IF(-SUM(AC$21:AC764)+AC$16&lt;0.000001,0,IF($C765&gt;='H-32A-WP06 - Debt Service'!Z$25,'H-32A-WP06 - Debt Service'!Z$28/12,0)),"-")</f>
        <v>0</v>
      </c>
      <c r="AD765" s="359">
        <f>IFERROR(IF(-SUM(AD$21:AD764)+AD$16&lt;0.000001,0,IF($C765&gt;='H-32A-WP06 - Debt Service'!AB$25,'H-32A-WP06 - Debt Service'!AA$28/12,0)),"-")</f>
        <v>0</v>
      </c>
      <c r="AE765" s="359">
        <f>IFERROR(IF(-SUM(AE$21:AE764)+AE$16&lt;0.000001,0,IF($C765&gt;='H-32A-WP06 - Debt Service'!AC$25,'H-32A-WP06 - Debt Service'!AB$28/12,0)),"-")</f>
        <v>0</v>
      </c>
      <c r="AF765" s="359">
        <f>IFERROR(IF(-SUM(AF$21:AF764)+AF$16&lt;0.000001,0,IF($C765&gt;='H-32A-WP06 - Debt Service'!AD$25,'H-32A-WP06 - Debt Service'!AC$28/12,0)),"-")</f>
        <v>0</v>
      </c>
    </row>
    <row r="766" spans="2:32">
      <c r="B766" s="351">
        <f t="shared" si="45"/>
        <v>2081</v>
      </c>
      <c r="C766" s="368">
        <f t="shared" si="47"/>
        <v>66143</v>
      </c>
      <c r="D766" s="368"/>
      <c r="E766" s="359">
        <f>IFERROR(IF(-SUM(E$33:E765)+E$16&lt;0.000001,0,IF($C766&gt;='H-32A-WP06 - Debt Service'!C$25,'H-32A-WP06 - Debt Service'!C$28/12,0)),"-")</f>
        <v>0</v>
      </c>
      <c r="F766" s="359">
        <f>IFERROR(IF(-SUM(F$33:F765)+F$16&lt;0.000001,0,IF($C766&gt;='H-32A-WP06 - Debt Service'!D$25,'H-32A-WP06 - Debt Service'!D$28/12,0)),"-")</f>
        <v>0</v>
      </c>
      <c r="G766" s="359">
        <f>IFERROR(IF(-SUM(G$33:G765)+G$16&lt;0.000001,0,IF($C766&gt;='H-32A-WP06 - Debt Service'!E$25,'H-32A-WP06 - Debt Service'!E$28/12,0)),"-")</f>
        <v>0</v>
      </c>
      <c r="H766" s="359">
        <f>IFERROR(IF(-SUM(H$21:H765)+H$16&lt;0.000001,0,IF($C766&gt;='H-32A-WP06 - Debt Service'!F$25,'H-32A-WP06 - Debt Service'!F$28/12,0)),"-")</f>
        <v>0</v>
      </c>
      <c r="I766" s="359">
        <f>IFERROR(IF(-SUM(I$21:I765)+I$16&lt;0.000001,0,IF($C766&gt;='H-32A-WP06 - Debt Service'!G$25,'H-32A-WP06 - Debt Service'!G$28/12,0)),"-")</f>
        <v>0</v>
      </c>
      <c r="J766" s="359">
        <f>IFERROR(IF(-SUM(J$21:J765)+J$16&lt;0.000001,0,IF($C766&gt;='H-32A-WP06 - Debt Service'!H$25,'H-32A-WP06 - Debt Service'!H$28/12,0)),"-")</f>
        <v>0</v>
      </c>
      <c r="K766" s="359">
        <f>IFERROR(IF(-SUM(K$21:K765)+K$16&lt;0.000001,0,IF($C766&gt;='H-32A-WP06 - Debt Service'!I$25,'H-32A-WP06 - Debt Service'!I$28/12,0)),"-")</f>
        <v>0</v>
      </c>
      <c r="L766" s="359">
        <f>IFERROR(IF(-SUM(L$21:L765)+L$16&lt;0.000001,0,IF($C766&gt;='H-32A-WP06 - Debt Service'!J$25,'H-32A-WP06 - Debt Service'!J$28/12,0)),"-")</f>
        <v>0</v>
      </c>
      <c r="M766" s="359">
        <f>IFERROR(IF(-SUM(M$21:M765)+M$16&lt;0.000001,0,IF($C766&gt;='H-32A-WP06 - Debt Service'!K$25,'H-32A-WP06 - Debt Service'!K$28/12,0)),"-")</f>
        <v>0</v>
      </c>
      <c r="N766" s="359">
        <f>IFERROR(IF(-SUM(N$21:N765)+N$16&lt;0.000001,0,IF($C766&gt;='H-32A-WP06 - Debt Service'!L$25,'H-32A-WP06 - Debt Service'!L$28/12,0)),"-")</f>
        <v>0</v>
      </c>
      <c r="O766" s="359">
        <f>IFERROR(IF(-SUM(O$21:O765)+O$16&lt;0.000001,0,IF($C766&gt;='H-32A-WP06 - Debt Service'!M$25,'H-32A-WP06 - Debt Service'!M$28/12,0)),"-")</f>
        <v>0</v>
      </c>
      <c r="P766" s="359">
        <f>IFERROR(IF(-SUM(P$21:P765)+P$16&lt;0.000001,0,IF($C766&gt;='H-32A-WP06 - Debt Service'!N$25,'H-32A-WP06 - Debt Service'!N$28/12,0)),"-")</f>
        <v>0</v>
      </c>
      <c r="Q766" s="449"/>
      <c r="R766" s="351">
        <f t="shared" si="46"/>
        <v>2081</v>
      </c>
      <c r="S766" s="368">
        <f t="shared" si="48"/>
        <v>66143</v>
      </c>
      <c r="T766" s="368"/>
      <c r="U766" s="359">
        <f>IFERROR(IF(-SUM(U$33:U765)+U$16&lt;0.000001,0,IF($C766&gt;='H-32A-WP06 - Debt Service'!R$25,'H-32A-WP06 - Debt Service'!R$28/12,0)),"-")</f>
        <v>0</v>
      </c>
      <c r="V766" s="359">
        <f>IFERROR(IF(-SUM(V$21:V765)+V$16&lt;0.000001,0,IF($C766&gt;='H-32A-WP06 - Debt Service'!S$25,'H-32A-WP06 - Debt Service'!S$28/12,0)),"-")</f>
        <v>0</v>
      </c>
      <c r="W766" s="359">
        <f>IFERROR(IF(-SUM(W$21:W765)+W$16&lt;0.000001,0,IF($C766&gt;='H-32A-WP06 - Debt Service'!T$25,'H-32A-WP06 - Debt Service'!T$28/12,0)),"-")</f>
        <v>0</v>
      </c>
      <c r="X766" s="359">
        <f>IFERROR(IF(-SUM(X$21:X765)+X$16&lt;0.000001,0,IF($C766&gt;='H-32A-WP06 - Debt Service'!U$25,'H-32A-WP06 - Debt Service'!U$28/12,0)),"-")</f>
        <v>0</v>
      </c>
      <c r="Y766" s="359">
        <f>IFERROR(IF(-SUM(Y$21:Y765)+Y$16&lt;0.000001,0,IF($C766&gt;='H-32A-WP06 - Debt Service'!W$25,'H-32A-WP06 - Debt Service'!V$28/12,0)),"-")</f>
        <v>0</v>
      </c>
      <c r="Z766" s="359">
        <f>IFERROR(IF(-SUM(Z$21:Z765)+Z$16&lt;0.000001,0,IF($C766&gt;='H-32A-WP06 - Debt Service'!W$25,'H-32A-WP06 - Debt Service'!W$28/12,0)),"-")</f>
        <v>0</v>
      </c>
      <c r="AA766" s="359">
        <f>IFERROR(IF(-SUM(AA$21:AA765)+AA$16&lt;0.000001,0,IF($C766&gt;='H-32A-WP06 - Debt Service'!Y$25,'H-32A-WP06 - Debt Service'!X$28/12,0)),"-")</f>
        <v>0</v>
      </c>
      <c r="AB766" s="359">
        <f>IFERROR(IF(-SUM(AB$21:AB765)+AB$16&lt;0.000001,0,IF($C766&gt;='H-32A-WP06 - Debt Service'!Y$25,'H-32A-WP06 - Debt Service'!Y$28/12,0)),"-")</f>
        <v>0</v>
      </c>
      <c r="AC766" s="359">
        <f>IFERROR(IF(-SUM(AC$21:AC765)+AC$16&lt;0.000001,0,IF($C766&gt;='H-32A-WP06 - Debt Service'!Z$25,'H-32A-WP06 - Debt Service'!Z$28/12,0)),"-")</f>
        <v>0</v>
      </c>
      <c r="AD766" s="359">
        <f>IFERROR(IF(-SUM(AD$21:AD765)+AD$16&lt;0.000001,0,IF($C766&gt;='H-32A-WP06 - Debt Service'!AB$25,'H-32A-WP06 - Debt Service'!AA$28/12,0)),"-")</f>
        <v>0</v>
      </c>
      <c r="AE766" s="359">
        <f>IFERROR(IF(-SUM(AE$21:AE765)+AE$16&lt;0.000001,0,IF($C766&gt;='H-32A-WP06 - Debt Service'!AC$25,'H-32A-WP06 - Debt Service'!AB$28/12,0)),"-")</f>
        <v>0</v>
      </c>
      <c r="AF766" s="359">
        <f>IFERROR(IF(-SUM(AF$21:AF765)+AF$16&lt;0.000001,0,IF($C766&gt;='H-32A-WP06 - Debt Service'!AD$25,'H-32A-WP06 - Debt Service'!AC$28/12,0)),"-")</f>
        <v>0</v>
      </c>
    </row>
    <row r="767" spans="2:32">
      <c r="B767" s="351">
        <f t="shared" si="45"/>
        <v>2081</v>
      </c>
      <c r="C767" s="368">
        <f t="shared" si="47"/>
        <v>66171</v>
      </c>
      <c r="D767" s="368"/>
      <c r="E767" s="359">
        <f>IFERROR(IF(-SUM(E$33:E766)+E$16&lt;0.000001,0,IF($C767&gt;='H-32A-WP06 - Debt Service'!C$25,'H-32A-WP06 - Debt Service'!C$28/12,0)),"-")</f>
        <v>0</v>
      </c>
      <c r="F767" s="359">
        <f>IFERROR(IF(-SUM(F$33:F766)+F$16&lt;0.000001,0,IF($C767&gt;='H-32A-WP06 - Debt Service'!D$25,'H-32A-WP06 - Debt Service'!D$28/12,0)),"-")</f>
        <v>0</v>
      </c>
      <c r="G767" s="359">
        <f>IFERROR(IF(-SUM(G$33:G766)+G$16&lt;0.000001,0,IF($C767&gt;='H-32A-WP06 - Debt Service'!E$25,'H-32A-WP06 - Debt Service'!E$28/12,0)),"-")</f>
        <v>0</v>
      </c>
      <c r="H767" s="359">
        <f>IFERROR(IF(-SUM(H$21:H766)+H$16&lt;0.000001,0,IF($C767&gt;='H-32A-WP06 - Debt Service'!F$25,'H-32A-WP06 - Debt Service'!F$28/12,0)),"-")</f>
        <v>0</v>
      </c>
      <c r="I767" s="359">
        <f>IFERROR(IF(-SUM(I$21:I766)+I$16&lt;0.000001,0,IF($C767&gt;='H-32A-WP06 - Debt Service'!G$25,'H-32A-WP06 - Debt Service'!G$28/12,0)),"-")</f>
        <v>0</v>
      </c>
      <c r="J767" s="359">
        <f>IFERROR(IF(-SUM(J$21:J766)+J$16&lt;0.000001,0,IF($C767&gt;='H-32A-WP06 - Debt Service'!H$25,'H-32A-WP06 - Debt Service'!H$28/12,0)),"-")</f>
        <v>0</v>
      </c>
      <c r="K767" s="359">
        <f>IFERROR(IF(-SUM(K$21:K766)+K$16&lt;0.000001,0,IF($C767&gt;='H-32A-WP06 - Debt Service'!I$25,'H-32A-WP06 - Debt Service'!I$28/12,0)),"-")</f>
        <v>0</v>
      </c>
      <c r="L767" s="359">
        <f>IFERROR(IF(-SUM(L$21:L766)+L$16&lt;0.000001,0,IF($C767&gt;='H-32A-WP06 - Debt Service'!J$25,'H-32A-WP06 - Debt Service'!J$28/12,0)),"-")</f>
        <v>0</v>
      </c>
      <c r="M767" s="359">
        <f>IFERROR(IF(-SUM(M$21:M766)+M$16&lt;0.000001,0,IF($C767&gt;='H-32A-WP06 - Debt Service'!K$25,'H-32A-WP06 - Debt Service'!K$28/12,0)),"-")</f>
        <v>0</v>
      </c>
      <c r="N767" s="359">
        <f>IFERROR(IF(-SUM(N$21:N766)+N$16&lt;0.000001,0,IF($C767&gt;='H-32A-WP06 - Debt Service'!L$25,'H-32A-WP06 - Debt Service'!L$28/12,0)),"-")</f>
        <v>0</v>
      </c>
      <c r="O767" s="359">
        <f>IFERROR(IF(-SUM(O$21:O766)+O$16&lt;0.000001,0,IF($C767&gt;='H-32A-WP06 - Debt Service'!M$25,'H-32A-WP06 - Debt Service'!M$28/12,0)),"-")</f>
        <v>0</v>
      </c>
      <c r="P767" s="359">
        <f>IFERROR(IF(-SUM(P$21:P766)+P$16&lt;0.000001,0,IF($C767&gt;='H-32A-WP06 - Debt Service'!N$25,'H-32A-WP06 - Debt Service'!N$28/12,0)),"-")</f>
        <v>0</v>
      </c>
      <c r="Q767" s="449"/>
      <c r="R767" s="351">
        <f t="shared" si="46"/>
        <v>2081</v>
      </c>
      <c r="S767" s="368">
        <f t="shared" si="48"/>
        <v>66171</v>
      </c>
      <c r="T767" s="368"/>
      <c r="U767" s="359">
        <f>IFERROR(IF(-SUM(U$33:U766)+U$16&lt;0.000001,0,IF($C767&gt;='H-32A-WP06 - Debt Service'!R$25,'H-32A-WP06 - Debt Service'!R$28/12,0)),"-")</f>
        <v>0</v>
      </c>
      <c r="V767" s="359">
        <f>IFERROR(IF(-SUM(V$21:V766)+V$16&lt;0.000001,0,IF($C767&gt;='H-32A-WP06 - Debt Service'!S$25,'H-32A-WP06 - Debt Service'!S$28/12,0)),"-")</f>
        <v>0</v>
      </c>
      <c r="W767" s="359">
        <f>IFERROR(IF(-SUM(W$21:W766)+W$16&lt;0.000001,0,IF($C767&gt;='H-32A-WP06 - Debt Service'!T$25,'H-32A-WP06 - Debt Service'!T$28/12,0)),"-")</f>
        <v>0</v>
      </c>
      <c r="X767" s="359">
        <f>IFERROR(IF(-SUM(X$21:X766)+X$16&lt;0.000001,0,IF($C767&gt;='H-32A-WP06 - Debt Service'!U$25,'H-32A-WP06 - Debt Service'!U$28/12,0)),"-")</f>
        <v>0</v>
      </c>
      <c r="Y767" s="359">
        <f>IFERROR(IF(-SUM(Y$21:Y766)+Y$16&lt;0.000001,0,IF($C767&gt;='H-32A-WP06 - Debt Service'!W$25,'H-32A-WP06 - Debt Service'!V$28/12,0)),"-")</f>
        <v>0</v>
      </c>
      <c r="Z767" s="359">
        <f>IFERROR(IF(-SUM(Z$21:Z766)+Z$16&lt;0.000001,0,IF($C767&gt;='H-32A-WP06 - Debt Service'!W$25,'H-32A-WP06 - Debt Service'!W$28/12,0)),"-")</f>
        <v>0</v>
      </c>
      <c r="AA767" s="359">
        <f>IFERROR(IF(-SUM(AA$21:AA766)+AA$16&lt;0.000001,0,IF($C767&gt;='H-32A-WP06 - Debt Service'!Y$25,'H-32A-WP06 - Debt Service'!X$28/12,0)),"-")</f>
        <v>0</v>
      </c>
      <c r="AB767" s="359">
        <f>IFERROR(IF(-SUM(AB$21:AB766)+AB$16&lt;0.000001,0,IF($C767&gt;='H-32A-WP06 - Debt Service'!Y$25,'H-32A-WP06 - Debt Service'!Y$28/12,0)),"-")</f>
        <v>0</v>
      </c>
      <c r="AC767" s="359">
        <f>IFERROR(IF(-SUM(AC$21:AC766)+AC$16&lt;0.000001,0,IF($C767&gt;='H-32A-WP06 - Debt Service'!Z$25,'H-32A-WP06 - Debt Service'!Z$28/12,0)),"-")</f>
        <v>0</v>
      </c>
      <c r="AD767" s="359">
        <f>IFERROR(IF(-SUM(AD$21:AD766)+AD$16&lt;0.000001,0,IF($C767&gt;='H-32A-WP06 - Debt Service'!AB$25,'H-32A-WP06 - Debt Service'!AA$28/12,0)),"-")</f>
        <v>0</v>
      </c>
      <c r="AE767" s="359">
        <f>IFERROR(IF(-SUM(AE$21:AE766)+AE$16&lt;0.000001,0,IF($C767&gt;='H-32A-WP06 - Debt Service'!AC$25,'H-32A-WP06 - Debt Service'!AB$28/12,0)),"-")</f>
        <v>0</v>
      </c>
      <c r="AF767" s="359">
        <f>IFERROR(IF(-SUM(AF$21:AF766)+AF$16&lt;0.000001,0,IF($C767&gt;='H-32A-WP06 - Debt Service'!AD$25,'H-32A-WP06 - Debt Service'!AC$28/12,0)),"-")</f>
        <v>0</v>
      </c>
    </row>
    <row r="768" spans="2:32">
      <c r="B768" s="351">
        <f t="shared" si="45"/>
        <v>2081</v>
      </c>
      <c r="C768" s="368">
        <f t="shared" si="47"/>
        <v>66202</v>
      </c>
      <c r="D768" s="368"/>
      <c r="E768" s="359">
        <f>IFERROR(IF(-SUM(E$33:E767)+E$16&lt;0.000001,0,IF($C768&gt;='H-32A-WP06 - Debt Service'!C$25,'H-32A-WP06 - Debt Service'!C$28/12,0)),"-")</f>
        <v>0</v>
      </c>
      <c r="F768" s="359">
        <f>IFERROR(IF(-SUM(F$33:F767)+F$16&lt;0.000001,0,IF($C768&gt;='H-32A-WP06 - Debt Service'!D$25,'H-32A-WP06 - Debt Service'!D$28/12,0)),"-")</f>
        <v>0</v>
      </c>
      <c r="G768" s="359">
        <f>IFERROR(IF(-SUM(G$33:G767)+G$16&lt;0.000001,0,IF($C768&gt;='H-32A-WP06 - Debt Service'!E$25,'H-32A-WP06 - Debt Service'!E$28/12,0)),"-")</f>
        <v>0</v>
      </c>
      <c r="H768" s="359">
        <f>IFERROR(IF(-SUM(H$21:H767)+H$16&lt;0.000001,0,IF($C768&gt;='H-32A-WP06 - Debt Service'!F$25,'H-32A-WP06 - Debt Service'!F$28/12,0)),"-")</f>
        <v>0</v>
      </c>
      <c r="I768" s="359">
        <f>IFERROR(IF(-SUM(I$21:I767)+I$16&lt;0.000001,0,IF($C768&gt;='H-32A-WP06 - Debt Service'!G$25,'H-32A-WP06 - Debt Service'!G$28/12,0)),"-")</f>
        <v>0</v>
      </c>
      <c r="J768" s="359">
        <f>IFERROR(IF(-SUM(J$21:J767)+J$16&lt;0.000001,0,IF($C768&gt;='H-32A-WP06 - Debt Service'!H$25,'H-32A-WP06 - Debt Service'!H$28/12,0)),"-")</f>
        <v>0</v>
      </c>
      <c r="K768" s="359">
        <f>IFERROR(IF(-SUM(K$21:K767)+K$16&lt;0.000001,0,IF($C768&gt;='H-32A-WP06 - Debt Service'!I$25,'H-32A-WP06 - Debt Service'!I$28/12,0)),"-")</f>
        <v>0</v>
      </c>
      <c r="L768" s="359">
        <f>IFERROR(IF(-SUM(L$21:L767)+L$16&lt;0.000001,0,IF($C768&gt;='H-32A-WP06 - Debt Service'!J$25,'H-32A-WP06 - Debt Service'!J$28/12,0)),"-")</f>
        <v>0</v>
      </c>
      <c r="M768" s="359">
        <f>IFERROR(IF(-SUM(M$21:M767)+M$16&lt;0.000001,0,IF($C768&gt;='H-32A-WP06 - Debt Service'!K$25,'H-32A-WP06 - Debt Service'!K$28/12,0)),"-")</f>
        <v>0</v>
      </c>
      <c r="N768" s="359">
        <f>IFERROR(IF(-SUM(N$21:N767)+N$16&lt;0.000001,0,IF($C768&gt;='H-32A-WP06 - Debt Service'!L$25,'H-32A-WP06 - Debt Service'!L$28/12,0)),"-")</f>
        <v>0</v>
      </c>
      <c r="O768" s="359">
        <f>IFERROR(IF(-SUM(O$21:O767)+O$16&lt;0.000001,0,IF($C768&gt;='H-32A-WP06 - Debt Service'!M$25,'H-32A-WP06 - Debt Service'!M$28/12,0)),"-")</f>
        <v>0</v>
      </c>
      <c r="P768" s="359">
        <f>IFERROR(IF(-SUM(P$21:P767)+P$16&lt;0.000001,0,IF($C768&gt;='H-32A-WP06 - Debt Service'!N$25,'H-32A-WP06 - Debt Service'!N$28/12,0)),"-")</f>
        <v>0</v>
      </c>
      <c r="Q768" s="449"/>
      <c r="R768" s="351">
        <f t="shared" si="46"/>
        <v>2081</v>
      </c>
      <c r="S768" s="368">
        <f t="shared" si="48"/>
        <v>66202</v>
      </c>
      <c r="T768" s="368"/>
      <c r="U768" s="359">
        <f>IFERROR(IF(-SUM(U$33:U767)+U$16&lt;0.000001,0,IF($C768&gt;='H-32A-WP06 - Debt Service'!R$25,'H-32A-WP06 - Debt Service'!R$28/12,0)),"-")</f>
        <v>0</v>
      </c>
      <c r="V768" s="359">
        <f>IFERROR(IF(-SUM(V$21:V767)+V$16&lt;0.000001,0,IF($C768&gt;='H-32A-WP06 - Debt Service'!S$25,'H-32A-WP06 - Debt Service'!S$28/12,0)),"-")</f>
        <v>0</v>
      </c>
      <c r="W768" s="359">
        <f>IFERROR(IF(-SUM(W$21:W767)+W$16&lt;0.000001,0,IF($C768&gt;='H-32A-WP06 - Debt Service'!T$25,'H-32A-WP06 - Debt Service'!T$28/12,0)),"-")</f>
        <v>0</v>
      </c>
      <c r="X768" s="359">
        <f>IFERROR(IF(-SUM(X$21:X767)+X$16&lt;0.000001,0,IF($C768&gt;='H-32A-WP06 - Debt Service'!U$25,'H-32A-WP06 - Debt Service'!U$28/12,0)),"-")</f>
        <v>0</v>
      </c>
      <c r="Y768" s="359">
        <f>IFERROR(IF(-SUM(Y$21:Y767)+Y$16&lt;0.000001,0,IF($C768&gt;='H-32A-WP06 - Debt Service'!W$25,'H-32A-WP06 - Debt Service'!V$28/12,0)),"-")</f>
        <v>0</v>
      </c>
      <c r="Z768" s="359">
        <f>IFERROR(IF(-SUM(Z$21:Z767)+Z$16&lt;0.000001,0,IF($C768&gt;='H-32A-WP06 - Debt Service'!W$25,'H-32A-WP06 - Debt Service'!W$28/12,0)),"-")</f>
        <v>0</v>
      </c>
      <c r="AA768" s="359">
        <f>IFERROR(IF(-SUM(AA$21:AA767)+AA$16&lt;0.000001,0,IF($C768&gt;='H-32A-WP06 - Debt Service'!Y$25,'H-32A-WP06 - Debt Service'!X$28/12,0)),"-")</f>
        <v>0</v>
      </c>
      <c r="AB768" s="359">
        <f>IFERROR(IF(-SUM(AB$21:AB767)+AB$16&lt;0.000001,0,IF($C768&gt;='H-32A-WP06 - Debt Service'!Y$25,'H-32A-WP06 - Debt Service'!Y$28/12,0)),"-")</f>
        <v>0</v>
      </c>
      <c r="AC768" s="359">
        <f>IFERROR(IF(-SUM(AC$21:AC767)+AC$16&lt;0.000001,0,IF($C768&gt;='H-32A-WP06 - Debt Service'!Z$25,'H-32A-WP06 - Debt Service'!Z$28/12,0)),"-")</f>
        <v>0</v>
      </c>
      <c r="AD768" s="359">
        <f>IFERROR(IF(-SUM(AD$21:AD767)+AD$16&lt;0.000001,0,IF($C768&gt;='H-32A-WP06 - Debt Service'!AB$25,'H-32A-WP06 - Debt Service'!AA$28/12,0)),"-")</f>
        <v>0</v>
      </c>
      <c r="AE768" s="359">
        <f>IFERROR(IF(-SUM(AE$21:AE767)+AE$16&lt;0.000001,0,IF($C768&gt;='H-32A-WP06 - Debt Service'!AC$25,'H-32A-WP06 - Debt Service'!AB$28/12,0)),"-")</f>
        <v>0</v>
      </c>
      <c r="AF768" s="359">
        <f>IFERROR(IF(-SUM(AF$21:AF767)+AF$16&lt;0.000001,0,IF($C768&gt;='H-32A-WP06 - Debt Service'!AD$25,'H-32A-WP06 - Debt Service'!AC$28/12,0)),"-")</f>
        <v>0</v>
      </c>
    </row>
    <row r="769" spans="2:32">
      <c r="B769" s="351">
        <f t="shared" si="45"/>
        <v>2081</v>
      </c>
      <c r="C769" s="368">
        <f t="shared" si="47"/>
        <v>66232</v>
      </c>
      <c r="D769" s="368"/>
      <c r="E769" s="359">
        <f>IFERROR(IF(-SUM(E$33:E768)+E$16&lt;0.000001,0,IF($C769&gt;='H-32A-WP06 - Debt Service'!C$25,'H-32A-WP06 - Debt Service'!C$28/12,0)),"-")</f>
        <v>0</v>
      </c>
      <c r="F769" s="359">
        <f>IFERROR(IF(-SUM(F$33:F768)+F$16&lt;0.000001,0,IF($C769&gt;='H-32A-WP06 - Debt Service'!D$25,'H-32A-WP06 - Debt Service'!D$28/12,0)),"-")</f>
        <v>0</v>
      </c>
      <c r="G769" s="359">
        <f>IFERROR(IF(-SUM(G$33:G768)+G$16&lt;0.000001,0,IF($C769&gt;='H-32A-WP06 - Debt Service'!E$25,'H-32A-WP06 - Debt Service'!E$28/12,0)),"-")</f>
        <v>0</v>
      </c>
      <c r="H769" s="359">
        <f>IFERROR(IF(-SUM(H$21:H768)+H$16&lt;0.000001,0,IF($C769&gt;='H-32A-WP06 - Debt Service'!F$25,'H-32A-WP06 - Debt Service'!F$28/12,0)),"-")</f>
        <v>0</v>
      </c>
      <c r="I769" s="359">
        <f>IFERROR(IF(-SUM(I$21:I768)+I$16&lt;0.000001,0,IF($C769&gt;='H-32A-WP06 - Debt Service'!G$25,'H-32A-WP06 - Debt Service'!G$28/12,0)),"-")</f>
        <v>0</v>
      </c>
      <c r="J769" s="359">
        <f>IFERROR(IF(-SUM(J$21:J768)+J$16&lt;0.000001,0,IF($C769&gt;='H-32A-WP06 - Debt Service'!H$25,'H-32A-WP06 - Debt Service'!H$28/12,0)),"-")</f>
        <v>0</v>
      </c>
      <c r="K769" s="359">
        <f>IFERROR(IF(-SUM(K$21:K768)+K$16&lt;0.000001,0,IF($C769&gt;='H-32A-WP06 - Debt Service'!I$25,'H-32A-WP06 - Debt Service'!I$28/12,0)),"-")</f>
        <v>0</v>
      </c>
      <c r="L769" s="359">
        <f>IFERROR(IF(-SUM(L$21:L768)+L$16&lt;0.000001,0,IF($C769&gt;='H-32A-WP06 - Debt Service'!J$25,'H-32A-WP06 - Debt Service'!J$28/12,0)),"-")</f>
        <v>0</v>
      </c>
      <c r="M769" s="359">
        <f>IFERROR(IF(-SUM(M$21:M768)+M$16&lt;0.000001,0,IF($C769&gt;='H-32A-WP06 - Debt Service'!K$25,'H-32A-WP06 - Debt Service'!K$28/12,0)),"-")</f>
        <v>0</v>
      </c>
      <c r="N769" s="359">
        <f>IFERROR(IF(-SUM(N$21:N768)+N$16&lt;0.000001,0,IF($C769&gt;='H-32A-WP06 - Debt Service'!L$25,'H-32A-WP06 - Debt Service'!L$28/12,0)),"-")</f>
        <v>0</v>
      </c>
      <c r="O769" s="359">
        <f>IFERROR(IF(-SUM(O$21:O768)+O$16&lt;0.000001,0,IF($C769&gt;='H-32A-WP06 - Debt Service'!M$25,'H-32A-WP06 - Debt Service'!M$28/12,0)),"-")</f>
        <v>0</v>
      </c>
      <c r="P769" s="359">
        <f>IFERROR(IF(-SUM(P$21:P768)+P$16&lt;0.000001,0,IF($C769&gt;='H-32A-WP06 - Debt Service'!N$25,'H-32A-WP06 - Debt Service'!N$28/12,0)),"-")</f>
        <v>0</v>
      </c>
      <c r="Q769" s="449"/>
      <c r="R769" s="351">
        <f t="shared" si="46"/>
        <v>2081</v>
      </c>
      <c r="S769" s="368">
        <f t="shared" si="48"/>
        <v>66232</v>
      </c>
      <c r="T769" s="368"/>
      <c r="U769" s="359">
        <f>IFERROR(IF(-SUM(U$33:U768)+U$16&lt;0.000001,0,IF($C769&gt;='H-32A-WP06 - Debt Service'!R$25,'H-32A-WP06 - Debt Service'!R$28/12,0)),"-")</f>
        <v>0</v>
      </c>
      <c r="V769" s="359">
        <f>IFERROR(IF(-SUM(V$21:V768)+V$16&lt;0.000001,0,IF($C769&gt;='H-32A-WP06 - Debt Service'!S$25,'H-32A-WP06 - Debt Service'!S$28/12,0)),"-")</f>
        <v>0</v>
      </c>
      <c r="W769" s="359">
        <f>IFERROR(IF(-SUM(W$21:W768)+W$16&lt;0.000001,0,IF($C769&gt;='H-32A-WP06 - Debt Service'!T$25,'H-32A-WP06 - Debt Service'!T$28/12,0)),"-")</f>
        <v>0</v>
      </c>
      <c r="X769" s="359">
        <f>IFERROR(IF(-SUM(X$21:X768)+X$16&lt;0.000001,0,IF($C769&gt;='H-32A-WP06 - Debt Service'!U$25,'H-32A-WP06 - Debt Service'!U$28/12,0)),"-")</f>
        <v>0</v>
      </c>
      <c r="Y769" s="359">
        <f>IFERROR(IF(-SUM(Y$21:Y768)+Y$16&lt;0.000001,0,IF($C769&gt;='H-32A-WP06 - Debt Service'!W$25,'H-32A-WP06 - Debt Service'!V$28/12,0)),"-")</f>
        <v>0</v>
      </c>
      <c r="Z769" s="359">
        <f>IFERROR(IF(-SUM(Z$21:Z768)+Z$16&lt;0.000001,0,IF($C769&gt;='H-32A-WP06 - Debt Service'!W$25,'H-32A-WP06 - Debt Service'!W$28/12,0)),"-")</f>
        <v>0</v>
      </c>
      <c r="AA769" s="359">
        <f>IFERROR(IF(-SUM(AA$21:AA768)+AA$16&lt;0.000001,0,IF($C769&gt;='H-32A-WP06 - Debt Service'!Y$25,'H-32A-WP06 - Debt Service'!X$28/12,0)),"-")</f>
        <v>0</v>
      </c>
      <c r="AB769" s="359">
        <f>IFERROR(IF(-SUM(AB$21:AB768)+AB$16&lt;0.000001,0,IF($C769&gt;='H-32A-WP06 - Debt Service'!Y$25,'H-32A-WP06 - Debt Service'!Y$28/12,0)),"-")</f>
        <v>0</v>
      </c>
      <c r="AC769" s="359">
        <f>IFERROR(IF(-SUM(AC$21:AC768)+AC$16&lt;0.000001,0,IF($C769&gt;='H-32A-WP06 - Debt Service'!Z$25,'H-32A-WP06 - Debt Service'!Z$28/12,0)),"-")</f>
        <v>0</v>
      </c>
      <c r="AD769" s="359">
        <f>IFERROR(IF(-SUM(AD$21:AD768)+AD$16&lt;0.000001,0,IF($C769&gt;='H-32A-WP06 - Debt Service'!AB$25,'H-32A-WP06 - Debt Service'!AA$28/12,0)),"-")</f>
        <v>0</v>
      </c>
      <c r="AE769" s="359">
        <f>IFERROR(IF(-SUM(AE$21:AE768)+AE$16&lt;0.000001,0,IF($C769&gt;='H-32A-WP06 - Debt Service'!AC$25,'H-32A-WP06 - Debt Service'!AB$28/12,0)),"-")</f>
        <v>0</v>
      </c>
      <c r="AF769" s="359">
        <f>IFERROR(IF(-SUM(AF$21:AF768)+AF$16&lt;0.000001,0,IF($C769&gt;='H-32A-WP06 - Debt Service'!AD$25,'H-32A-WP06 - Debt Service'!AC$28/12,0)),"-")</f>
        <v>0</v>
      </c>
    </row>
    <row r="770" spans="2:32">
      <c r="B770" s="351">
        <f t="shared" si="45"/>
        <v>2081</v>
      </c>
      <c r="C770" s="368">
        <f t="shared" si="47"/>
        <v>66263</v>
      </c>
      <c r="D770" s="368"/>
      <c r="E770" s="359">
        <f>IFERROR(IF(-SUM(E$33:E769)+E$16&lt;0.000001,0,IF($C770&gt;='H-32A-WP06 - Debt Service'!C$25,'H-32A-WP06 - Debt Service'!C$28/12,0)),"-")</f>
        <v>0</v>
      </c>
      <c r="F770" s="359">
        <f>IFERROR(IF(-SUM(F$33:F769)+F$16&lt;0.000001,0,IF($C770&gt;='H-32A-WP06 - Debt Service'!D$25,'H-32A-WP06 - Debt Service'!D$28/12,0)),"-")</f>
        <v>0</v>
      </c>
      <c r="G770" s="359">
        <f>IFERROR(IF(-SUM(G$33:G769)+G$16&lt;0.000001,0,IF($C770&gt;='H-32A-WP06 - Debt Service'!E$25,'H-32A-WP06 - Debt Service'!E$28/12,0)),"-")</f>
        <v>0</v>
      </c>
      <c r="H770" s="359">
        <f>IFERROR(IF(-SUM(H$21:H769)+H$16&lt;0.000001,0,IF($C770&gt;='H-32A-WP06 - Debt Service'!F$25,'H-32A-WP06 - Debt Service'!F$28/12,0)),"-")</f>
        <v>0</v>
      </c>
      <c r="I770" s="359">
        <f>IFERROR(IF(-SUM(I$21:I769)+I$16&lt;0.000001,0,IF($C770&gt;='H-32A-WP06 - Debt Service'!G$25,'H-32A-WP06 - Debt Service'!G$28/12,0)),"-")</f>
        <v>0</v>
      </c>
      <c r="J770" s="359">
        <f>IFERROR(IF(-SUM(J$21:J769)+J$16&lt;0.000001,0,IF($C770&gt;='H-32A-WP06 - Debt Service'!H$25,'H-32A-WP06 - Debt Service'!H$28/12,0)),"-")</f>
        <v>0</v>
      </c>
      <c r="K770" s="359">
        <f>IFERROR(IF(-SUM(K$21:K769)+K$16&lt;0.000001,0,IF($C770&gt;='H-32A-WP06 - Debt Service'!I$25,'H-32A-WP06 - Debt Service'!I$28/12,0)),"-")</f>
        <v>0</v>
      </c>
      <c r="L770" s="359">
        <f>IFERROR(IF(-SUM(L$21:L769)+L$16&lt;0.000001,0,IF($C770&gt;='H-32A-WP06 - Debt Service'!J$25,'H-32A-WP06 - Debt Service'!J$28/12,0)),"-")</f>
        <v>0</v>
      </c>
      <c r="M770" s="359">
        <f>IFERROR(IF(-SUM(M$21:M769)+M$16&lt;0.000001,0,IF($C770&gt;='H-32A-WP06 - Debt Service'!K$25,'H-32A-WP06 - Debt Service'!K$28/12,0)),"-")</f>
        <v>0</v>
      </c>
      <c r="N770" s="359">
        <f>IFERROR(IF(-SUM(N$21:N769)+N$16&lt;0.000001,0,IF($C770&gt;='H-32A-WP06 - Debt Service'!L$25,'H-32A-WP06 - Debt Service'!L$28/12,0)),"-")</f>
        <v>0</v>
      </c>
      <c r="O770" s="359">
        <f>IFERROR(IF(-SUM(O$21:O769)+O$16&lt;0.000001,0,IF($C770&gt;='H-32A-WP06 - Debt Service'!M$25,'H-32A-WP06 - Debt Service'!M$28/12,0)),"-")</f>
        <v>0</v>
      </c>
      <c r="P770" s="359">
        <f>IFERROR(IF(-SUM(P$21:P769)+P$16&lt;0.000001,0,IF($C770&gt;='H-32A-WP06 - Debt Service'!N$25,'H-32A-WP06 - Debt Service'!N$28/12,0)),"-")</f>
        <v>0</v>
      </c>
      <c r="Q770" s="449"/>
      <c r="R770" s="351">
        <f t="shared" si="46"/>
        <v>2081</v>
      </c>
      <c r="S770" s="368">
        <f t="shared" si="48"/>
        <v>66263</v>
      </c>
      <c r="T770" s="368"/>
      <c r="U770" s="359">
        <f>IFERROR(IF(-SUM(U$33:U769)+U$16&lt;0.000001,0,IF($C770&gt;='H-32A-WP06 - Debt Service'!R$25,'H-32A-WP06 - Debt Service'!R$28/12,0)),"-")</f>
        <v>0</v>
      </c>
      <c r="V770" s="359">
        <f>IFERROR(IF(-SUM(V$21:V769)+V$16&lt;0.000001,0,IF($C770&gt;='H-32A-WP06 - Debt Service'!S$25,'H-32A-WP06 - Debt Service'!S$28/12,0)),"-")</f>
        <v>0</v>
      </c>
      <c r="W770" s="359">
        <f>IFERROR(IF(-SUM(W$21:W769)+W$16&lt;0.000001,0,IF($C770&gt;='H-32A-WP06 - Debt Service'!T$25,'H-32A-WP06 - Debt Service'!T$28/12,0)),"-")</f>
        <v>0</v>
      </c>
      <c r="X770" s="359">
        <f>IFERROR(IF(-SUM(X$21:X769)+X$16&lt;0.000001,0,IF($C770&gt;='H-32A-WP06 - Debt Service'!U$25,'H-32A-WP06 - Debt Service'!U$28/12,0)),"-")</f>
        <v>0</v>
      </c>
      <c r="Y770" s="359">
        <f>IFERROR(IF(-SUM(Y$21:Y769)+Y$16&lt;0.000001,0,IF($C770&gt;='H-32A-WP06 - Debt Service'!W$25,'H-32A-WP06 - Debt Service'!V$28/12,0)),"-")</f>
        <v>0</v>
      </c>
      <c r="Z770" s="359">
        <f>IFERROR(IF(-SUM(Z$21:Z769)+Z$16&lt;0.000001,0,IF($C770&gt;='H-32A-WP06 - Debt Service'!W$25,'H-32A-WP06 - Debt Service'!W$28/12,0)),"-")</f>
        <v>0</v>
      </c>
      <c r="AA770" s="359">
        <f>IFERROR(IF(-SUM(AA$21:AA769)+AA$16&lt;0.000001,0,IF($C770&gt;='H-32A-WP06 - Debt Service'!Y$25,'H-32A-WP06 - Debt Service'!X$28/12,0)),"-")</f>
        <v>0</v>
      </c>
      <c r="AB770" s="359">
        <f>IFERROR(IF(-SUM(AB$21:AB769)+AB$16&lt;0.000001,0,IF($C770&gt;='H-32A-WP06 - Debt Service'!Y$25,'H-32A-WP06 - Debt Service'!Y$28/12,0)),"-")</f>
        <v>0</v>
      </c>
      <c r="AC770" s="359">
        <f>IFERROR(IF(-SUM(AC$21:AC769)+AC$16&lt;0.000001,0,IF($C770&gt;='H-32A-WP06 - Debt Service'!Z$25,'H-32A-WP06 - Debt Service'!Z$28/12,0)),"-")</f>
        <v>0</v>
      </c>
      <c r="AD770" s="359">
        <f>IFERROR(IF(-SUM(AD$21:AD769)+AD$16&lt;0.000001,0,IF($C770&gt;='H-32A-WP06 - Debt Service'!AB$25,'H-32A-WP06 - Debt Service'!AA$28/12,0)),"-")</f>
        <v>0</v>
      </c>
      <c r="AE770" s="359">
        <f>IFERROR(IF(-SUM(AE$21:AE769)+AE$16&lt;0.000001,0,IF($C770&gt;='H-32A-WP06 - Debt Service'!AC$25,'H-32A-WP06 - Debt Service'!AB$28/12,0)),"-")</f>
        <v>0</v>
      </c>
      <c r="AF770" s="359">
        <f>IFERROR(IF(-SUM(AF$21:AF769)+AF$16&lt;0.000001,0,IF($C770&gt;='H-32A-WP06 - Debt Service'!AD$25,'H-32A-WP06 - Debt Service'!AC$28/12,0)),"-")</f>
        <v>0</v>
      </c>
    </row>
    <row r="771" spans="2:32">
      <c r="B771" s="351">
        <f t="shared" si="45"/>
        <v>2081</v>
      </c>
      <c r="C771" s="368">
        <f t="shared" si="47"/>
        <v>66293</v>
      </c>
      <c r="D771" s="368"/>
      <c r="E771" s="359">
        <f>IFERROR(IF(-SUM(E$33:E770)+E$16&lt;0.000001,0,IF($C771&gt;='H-32A-WP06 - Debt Service'!C$25,'H-32A-WP06 - Debt Service'!C$28/12,0)),"-")</f>
        <v>0</v>
      </c>
      <c r="F771" s="359">
        <f>IFERROR(IF(-SUM(F$33:F770)+F$16&lt;0.000001,0,IF($C771&gt;='H-32A-WP06 - Debt Service'!D$25,'H-32A-WP06 - Debt Service'!D$28/12,0)),"-")</f>
        <v>0</v>
      </c>
      <c r="G771" s="359">
        <f>IFERROR(IF(-SUM(G$33:G770)+G$16&lt;0.000001,0,IF($C771&gt;='H-32A-WP06 - Debt Service'!E$25,'H-32A-WP06 - Debt Service'!E$28/12,0)),"-")</f>
        <v>0</v>
      </c>
      <c r="H771" s="359">
        <f>IFERROR(IF(-SUM(H$21:H770)+H$16&lt;0.000001,0,IF($C771&gt;='H-32A-WP06 - Debt Service'!F$25,'H-32A-WP06 - Debt Service'!F$28/12,0)),"-")</f>
        <v>0</v>
      </c>
      <c r="I771" s="359">
        <f>IFERROR(IF(-SUM(I$21:I770)+I$16&lt;0.000001,0,IF($C771&gt;='H-32A-WP06 - Debt Service'!G$25,'H-32A-WP06 - Debt Service'!G$28/12,0)),"-")</f>
        <v>0</v>
      </c>
      <c r="J771" s="359">
        <f>IFERROR(IF(-SUM(J$21:J770)+J$16&lt;0.000001,0,IF($C771&gt;='H-32A-WP06 - Debt Service'!H$25,'H-32A-WP06 - Debt Service'!H$28/12,0)),"-")</f>
        <v>0</v>
      </c>
      <c r="K771" s="359">
        <f>IFERROR(IF(-SUM(K$21:K770)+K$16&lt;0.000001,0,IF($C771&gt;='H-32A-WP06 - Debt Service'!I$25,'H-32A-WP06 - Debt Service'!I$28/12,0)),"-")</f>
        <v>0</v>
      </c>
      <c r="L771" s="359">
        <f>IFERROR(IF(-SUM(L$21:L770)+L$16&lt;0.000001,0,IF($C771&gt;='H-32A-WP06 - Debt Service'!J$25,'H-32A-WP06 - Debt Service'!J$28/12,0)),"-")</f>
        <v>0</v>
      </c>
      <c r="M771" s="359">
        <f>IFERROR(IF(-SUM(M$21:M770)+M$16&lt;0.000001,0,IF($C771&gt;='H-32A-WP06 - Debt Service'!K$25,'H-32A-WP06 - Debt Service'!K$28/12,0)),"-")</f>
        <v>0</v>
      </c>
      <c r="N771" s="359">
        <f>IFERROR(IF(-SUM(N$21:N770)+N$16&lt;0.000001,0,IF($C771&gt;='H-32A-WP06 - Debt Service'!L$25,'H-32A-WP06 - Debt Service'!L$28/12,0)),"-")</f>
        <v>0</v>
      </c>
      <c r="O771" s="359">
        <f>IFERROR(IF(-SUM(O$21:O770)+O$16&lt;0.000001,0,IF($C771&gt;='H-32A-WP06 - Debt Service'!M$25,'H-32A-WP06 - Debt Service'!M$28/12,0)),"-")</f>
        <v>0</v>
      </c>
      <c r="P771" s="359">
        <f>IFERROR(IF(-SUM(P$21:P770)+P$16&lt;0.000001,0,IF($C771&gt;='H-32A-WP06 - Debt Service'!N$25,'H-32A-WP06 - Debt Service'!N$28/12,0)),"-")</f>
        <v>0</v>
      </c>
      <c r="Q771" s="449"/>
      <c r="R771" s="351">
        <f t="shared" si="46"/>
        <v>2081</v>
      </c>
      <c r="S771" s="368">
        <f t="shared" si="48"/>
        <v>66293</v>
      </c>
      <c r="T771" s="368"/>
      <c r="U771" s="359">
        <f>IFERROR(IF(-SUM(U$33:U770)+U$16&lt;0.000001,0,IF($C771&gt;='H-32A-WP06 - Debt Service'!R$25,'H-32A-WP06 - Debt Service'!R$28/12,0)),"-")</f>
        <v>0</v>
      </c>
      <c r="V771" s="359">
        <f>IFERROR(IF(-SUM(V$21:V770)+V$16&lt;0.000001,0,IF($C771&gt;='H-32A-WP06 - Debt Service'!S$25,'H-32A-WP06 - Debt Service'!S$28/12,0)),"-")</f>
        <v>0</v>
      </c>
      <c r="W771" s="359">
        <f>IFERROR(IF(-SUM(W$21:W770)+W$16&lt;0.000001,0,IF($C771&gt;='H-32A-WP06 - Debt Service'!T$25,'H-32A-WP06 - Debt Service'!T$28/12,0)),"-")</f>
        <v>0</v>
      </c>
      <c r="X771" s="359">
        <f>IFERROR(IF(-SUM(X$21:X770)+X$16&lt;0.000001,0,IF($C771&gt;='H-32A-WP06 - Debt Service'!U$25,'H-32A-WP06 - Debt Service'!U$28/12,0)),"-")</f>
        <v>0</v>
      </c>
      <c r="Y771" s="359">
        <f>IFERROR(IF(-SUM(Y$21:Y770)+Y$16&lt;0.000001,0,IF($C771&gt;='H-32A-WP06 - Debt Service'!W$25,'H-32A-WP06 - Debt Service'!V$28/12,0)),"-")</f>
        <v>0</v>
      </c>
      <c r="Z771" s="359">
        <f>IFERROR(IF(-SUM(Z$21:Z770)+Z$16&lt;0.000001,0,IF($C771&gt;='H-32A-WP06 - Debt Service'!W$25,'H-32A-WP06 - Debt Service'!W$28/12,0)),"-")</f>
        <v>0</v>
      </c>
      <c r="AA771" s="359">
        <f>IFERROR(IF(-SUM(AA$21:AA770)+AA$16&lt;0.000001,0,IF($C771&gt;='H-32A-WP06 - Debt Service'!Y$25,'H-32A-WP06 - Debt Service'!X$28/12,0)),"-")</f>
        <v>0</v>
      </c>
      <c r="AB771" s="359">
        <f>IFERROR(IF(-SUM(AB$21:AB770)+AB$16&lt;0.000001,0,IF($C771&gt;='H-32A-WP06 - Debt Service'!Y$25,'H-32A-WP06 - Debt Service'!Y$28/12,0)),"-")</f>
        <v>0</v>
      </c>
      <c r="AC771" s="359">
        <f>IFERROR(IF(-SUM(AC$21:AC770)+AC$16&lt;0.000001,0,IF($C771&gt;='H-32A-WP06 - Debt Service'!Z$25,'H-32A-WP06 - Debt Service'!Z$28/12,0)),"-")</f>
        <v>0</v>
      </c>
      <c r="AD771" s="359">
        <f>IFERROR(IF(-SUM(AD$21:AD770)+AD$16&lt;0.000001,0,IF($C771&gt;='H-32A-WP06 - Debt Service'!AB$25,'H-32A-WP06 - Debt Service'!AA$28/12,0)),"-")</f>
        <v>0</v>
      </c>
      <c r="AE771" s="359">
        <f>IFERROR(IF(-SUM(AE$21:AE770)+AE$16&lt;0.000001,0,IF($C771&gt;='H-32A-WP06 - Debt Service'!AC$25,'H-32A-WP06 - Debt Service'!AB$28/12,0)),"-")</f>
        <v>0</v>
      </c>
      <c r="AF771" s="359">
        <f>IFERROR(IF(-SUM(AF$21:AF770)+AF$16&lt;0.000001,0,IF($C771&gt;='H-32A-WP06 - Debt Service'!AD$25,'H-32A-WP06 - Debt Service'!AC$28/12,0)),"-")</f>
        <v>0</v>
      </c>
    </row>
    <row r="772" spans="2:32">
      <c r="B772" s="351">
        <f t="shared" si="45"/>
        <v>2081</v>
      </c>
      <c r="C772" s="368">
        <f t="shared" si="47"/>
        <v>66324</v>
      </c>
      <c r="D772" s="368"/>
      <c r="E772" s="359">
        <f>IFERROR(IF(-SUM(E$33:E771)+E$16&lt;0.000001,0,IF($C772&gt;='H-32A-WP06 - Debt Service'!C$25,'H-32A-WP06 - Debt Service'!C$28/12,0)),"-")</f>
        <v>0</v>
      </c>
      <c r="F772" s="359">
        <f>IFERROR(IF(-SUM(F$33:F771)+F$16&lt;0.000001,0,IF($C772&gt;='H-32A-WP06 - Debt Service'!D$25,'H-32A-WP06 - Debt Service'!D$28/12,0)),"-")</f>
        <v>0</v>
      </c>
      <c r="G772" s="359">
        <f>IFERROR(IF(-SUM(G$33:G771)+G$16&lt;0.000001,0,IF($C772&gt;='H-32A-WP06 - Debt Service'!E$25,'H-32A-WP06 - Debt Service'!E$28/12,0)),"-")</f>
        <v>0</v>
      </c>
      <c r="H772" s="359">
        <f>IFERROR(IF(-SUM(H$21:H771)+H$16&lt;0.000001,0,IF($C772&gt;='H-32A-WP06 - Debt Service'!F$25,'H-32A-WP06 - Debt Service'!F$28/12,0)),"-")</f>
        <v>0</v>
      </c>
      <c r="I772" s="359">
        <f>IFERROR(IF(-SUM(I$21:I771)+I$16&lt;0.000001,0,IF($C772&gt;='H-32A-WP06 - Debt Service'!G$25,'H-32A-WP06 - Debt Service'!G$28/12,0)),"-")</f>
        <v>0</v>
      </c>
      <c r="J772" s="359">
        <f>IFERROR(IF(-SUM(J$21:J771)+J$16&lt;0.000001,0,IF($C772&gt;='H-32A-WP06 - Debt Service'!H$25,'H-32A-WP06 - Debt Service'!H$28/12,0)),"-")</f>
        <v>0</v>
      </c>
      <c r="K772" s="359">
        <f>IFERROR(IF(-SUM(K$21:K771)+K$16&lt;0.000001,0,IF($C772&gt;='H-32A-WP06 - Debt Service'!I$25,'H-32A-WP06 - Debt Service'!I$28/12,0)),"-")</f>
        <v>0</v>
      </c>
      <c r="L772" s="359">
        <f>IFERROR(IF(-SUM(L$21:L771)+L$16&lt;0.000001,0,IF($C772&gt;='H-32A-WP06 - Debt Service'!J$25,'H-32A-WP06 - Debt Service'!J$28/12,0)),"-")</f>
        <v>0</v>
      </c>
      <c r="M772" s="359">
        <f>IFERROR(IF(-SUM(M$21:M771)+M$16&lt;0.000001,0,IF($C772&gt;='H-32A-WP06 - Debt Service'!K$25,'H-32A-WP06 - Debt Service'!K$28/12,0)),"-")</f>
        <v>0</v>
      </c>
      <c r="N772" s="359">
        <f>IFERROR(IF(-SUM(N$21:N771)+N$16&lt;0.000001,0,IF($C772&gt;='H-32A-WP06 - Debt Service'!L$25,'H-32A-WP06 - Debt Service'!L$28/12,0)),"-")</f>
        <v>0</v>
      </c>
      <c r="O772" s="359">
        <f>IFERROR(IF(-SUM(O$21:O771)+O$16&lt;0.000001,0,IF($C772&gt;='H-32A-WP06 - Debt Service'!M$25,'H-32A-WP06 - Debt Service'!M$28/12,0)),"-")</f>
        <v>0</v>
      </c>
      <c r="P772" s="359">
        <f>IFERROR(IF(-SUM(P$21:P771)+P$16&lt;0.000001,0,IF($C772&gt;='H-32A-WP06 - Debt Service'!N$25,'H-32A-WP06 - Debt Service'!N$28/12,0)),"-")</f>
        <v>0</v>
      </c>
      <c r="Q772" s="449"/>
      <c r="R772" s="351">
        <f t="shared" si="46"/>
        <v>2081</v>
      </c>
      <c r="S772" s="368">
        <f t="shared" si="48"/>
        <v>66324</v>
      </c>
      <c r="T772" s="368"/>
      <c r="U772" s="359">
        <f>IFERROR(IF(-SUM(U$33:U771)+U$16&lt;0.000001,0,IF($C772&gt;='H-32A-WP06 - Debt Service'!R$25,'H-32A-WP06 - Debt Service'!R$28/12,0)),"-")</f>
        <v>0</v>
      </c>
      <c r="V772" s="359">
        <f>IFERROR(IF(-SUM(V$21:V771)+V$16&lt;0.000001,0,IF($C772&gt;='H-32A-WP06 - Debt Service'!S$25,'H-32A-WP06 - Debt Service'!S$28/12,0)),"-")</f>
        <v>0</v>
      </c>
      <c r="W772" s="359">
        <f>IFERROR(IF(-SUM(W$21:W771)+W$16&lt;0.000001,0,IF($C772&gt;='H-32A-WP06 - Debt Service'!T$25,'H-32A-WP06 - Debt Service'!T$28/12,0)),"-")</f>
        <v>0</v>
      </c>
      <c r="X772" s="359">
        <f>IFERROR(IF(-SUM(X$21:X771)+X$16&lt;0.000001,0,IF($C772&gt;='H-32A-WP06 - Debt Service'!U$25,'H-32A-WP06 - Debt Service'!U$28/12,0)),"-")</f>
        <v>0</v>
      </c>
      <c r="Y772" s="359">
        <f>IFERROR(IF(-SUM(Y$21:Y771)+Y$16&lt;0.000001,0,IF($C772&gt;='H-32A-WP06 - Debt Service'!W$25,'H-32A-WP06 - Debt Service'!V$28/12,0)),"-")</f>
        <v>0</v>
      </c>
      <c r="Z772" s="359">
        <f>IFERROR(IF(-SUM(Z$21:Z771)+Z$16&lt;0.000001,0,IF($C772&gt;='H-32A-WP06 - Debt Service'!W$25,'H-32A-WP06 - Debt Service'!W$28/12,0)),"-")</f>
        <v>0</v>
      </c>
      <c r="AA772" s="359">
        <f>IFERROR(IF(-SUM(AA$21:AA771)+AA$16&lt;0.000001,0,IF($C772&gt;='H-32A-WP06 - Debt Service'!Y$25,'H-32A-WP06 - Debt Service'!X$28/12,0)),"-")</f>
        <v>0</v>
      </c>
      <c r="AB772" s="359">
        <f>IFERROR(IF(-SUM(AB$21:AB771)+AB$16&lt;0.000001,0,IF($C772&gt;='H-32A-WP06 - Debt Service'!Y$25,'H-32A-WP06 - Debt Service'!Y$28/12,0)),"-")</f>
        <v>0</v>
      </c>
      <c r="AC772" s="359">
        <f>IFERROR(IF(-SUM(AC$21:AC771)+AC$16&lt;0.000001,0,IF($C772&gt;='H-32A-WP06 - Debt Service'!Z$25,'H-32A-WP06 - Debt Service'!Z$28/12,0)),"-")</f>
        <v>0</v>
      </c>
      <c r="AD772" s="359">
        <f>IFERROR(IF(-SUM(AD$21:AD771)+AD$16&lt;0.000001,0,IF($C772&gt;='H-32A-WP06 - Debt Service'!AB$25,'H-32A-WP06 - Debt Service'!AA$28/12,0)),"-")</f>
        <v>0</v>
      </c>
      <c r="AE772" s="359">
        <f>IFERROR(IF(-SUM(AE$21:AE771)+AE$16&lt;0.000001,0,IF($C772&gt;='H-32A-WP06 - Debt Service'!AC$25,'H-32A-WP06 - Debt Service'!AB$28/12,0)),"-")</f>
        <v>0</v>
      </c>
      <c r="AF772" s="359">
        <f>IFERROR(IF(-SUM(AF$21:AF771)+AF$16&lt;0.000001,0,IF($C772&gt;='H-32A-WP06 - Debt Service'!AD$25,'H-32A-WP06 - Debt Service'!AC$28/12,0)),"-")</f>
        <v>0</v>
      </c>
    </row>
    <row r="773" spans="2:32">
      <c r="B773" s="351">
        <f t="shared" si="45"/>
        <v>2081</v>
      </c>
      <c r="C773" s="368">
        <f t="shared" si="47"/>
        <v>66355</v>
      </c>
      <c r="D773" s="368"/>
      <c r="E773" s="359">
        <f>IFERROR(IF(-SUM(E$33:E772)+E$16&lt;0.000001,0,IF($C773&gt;='H-32A-WP06 - Debt Service'!C$25,'H-32A-WP06 - Debt Service'!C$28/12,0)),"-")</f>
        <v>0</v>
      </c>
      <c r="F773" s="359">
        <f>IFERROR(IF(-SUM(F$33:F772)+F$16&lt;0.000001,0,IF($C773&gt;='H-32A-WP06 - Debt Service'!D$25,'H-32A-WP06 - Debt Service'!D$28/12,0)),"-")</f>
        <v>0</v>
      </c>
      <c r="G773" s="359">
        <f>IFERROR(IF(-SUM(G$33:G772)+G$16&lt;0.000001,0,IF($C773&gt;='H-32A-WP06 - Debt Service'!E$25,'H-32A-WP06 - Debt Service'!E$28/12,0)),"-")</f>
        <v>0</v>
      </c>
      <c r="H773" s="359">
        <f>IFERROR(IF(-SUM(H$21:H772)+H$16&lt;0.000001,0,IF($C773&gt;='H-32A-WP06 - Debt Service'!F$25,'H-32A-WP06 - Debt Service'!F$28/12,0)),"-")</f>
        <v>0</v>
      </c>
      <c r="I773" s="359">
        <f>IFERROR(IF(-SUM(I$21:I772)+I$16&lt;0.000001,0,IF($C773&gt;='H-32A-WP06 - Debt Service'!G$25,'H-32A-WP06 - Debt Service'!G$28/12,0)),"-")</f>
        <v>0</v>
      </c>
      <c r="J773" s="359">
        <f>IFERROR(IF(-SUM(J$21:J772)+J$16&lt;0.000001,0,IF($C773&gt;='H-32A-WP06 - Debt Service'!H$25,'H-32A-WP06 - Debt Service'!H$28/12,0)),"-")</f>
        <v>0</v>
      </c>
      <c r="K773" s="359">
        <f>IFERROR(IF(-SUM(K$21:K772)+K$16&lt;0.000001,0,IF($C773&gt;='H-32A-WP06 - Debt Service'!I$25,'H-32A-WP06 - Debt Service'!I$28/12,0)),"-")</f>
        <v>0</v>
      </c>
      <c r="L773" s="359">
        <f>IFERROR(IF(-SUM(L$21:L772)+L$16&lt;0.000001,0,IF($C773&gt;='H-32A-WP06 - Debt Service'!J$25,'H-32A-WP06 - Debt Service'!J$28/12,0)),"-")</f>
        <v>0</v>
      </c>
      <c r="M773" s="359">
        <f>IFERROR(IF(-SUM(M$21:M772)+M$16&lt;0.000001,0,IF($C773&gt;='H-32A-WP06 - Debt Service'!K$25,'H-32A-WP06 - Debt Service'!K$28/12,0)),"-")</f>
        <v>0</v>
      </c>
      <c r="N773" s="359">
        <f>IFERROR(IF(-SUM(N$21:N772)+N$16&lt;0.000001,0,IF($C773&gt;='H-32A-WP06 - Debt Service'!L$25,'H-32A-WP06 - Debt Service'!L$28/12,0)),"-")</f>
        <v>0</v>
      </c>
      <c r="O773" s="359">
        <f>IFERROR(IF(-SUM(O$21:O772)+O$16&lt;0.000001,0,IF($C773&gt;='H-32A-WP06 - Debt Service'!M$25,'H-32A-WP06 - Debt Service'!M$28/12,0)),"-")</f>
        <v>0</v>
      </c>
      <c r="P773" s="359">
        <f>IFERROR(IF(-SUM(P$21:P772)+P$16&lt;0.000001,0,IF($C773&gt;='H-32A-WP06 - Debt Service'!N$25,'H-32A-WP06 - Debt Service'!N$28/12,0)),"-")</f>
        <v>0</v>
      </c>
      <c r="Q773" s="449"/>
      <c r="R773" s="351">
        <f t="shared" si="46"/>
        <v>2081</v>
      </c>
      <c r="S773" s="368">
        <f t="shared" si="48"/>
        <v>66355</v>
      </c>
      <c r="T773" s="368"/>
      <c r="U773" s="359">
        <f>IFERROR(IF(-SUM(U$33:U772)+U$16&lt;0.000001,0,IF($C773&gt;='H-32A-WP06 - Debt Service'!R$25,'H-32A-WP06 - Debt Service'!R$28/12,0)),"-")</f>
        <v>0</v>
      </c>
      <c r="V773" s="359">
        <f>IFERROR(IF(-SUM(V$21:V772)+V$16&lt;0.000001,0,IF($C773&gt;='H-32A-WP06 - Debt Service'!S$25,'H-32A-WP06 - Debt Service'!S$28/12,0)),"-")</f>
        <v>0</v>
      </c>
      <c r="W773" s="359">
        <f>IFERROR(IF(-SUM(W$21:W772)+W$16&lt;0.000001,0,IF($C773&gt;='H-32A-WP06 - Debt Service'!T$25,'H-32A-WP06 - Debt Service'!T$28/12,0)),"-")</f>
        <v>0</v>
      </c>
      <c r="X773" s="359">
        <f>IFERROR(IF(-SUM(X$21:X772)+X$16&lt;0.000001,0,IF($C773&gt;='H-32A-WP06 - Debt Service'!U$25,'H-32A-WP06 - Debt Service'!U$28/12,0)),"-")</f>
        <v>0</v>
      </c>
      <c r="Y773" s="359">
        <f>IFERROR(IF(-SUM(Y$21:Y772)+Y$16&lt;0.000001,0,IF($C773&gt;='H-32A-WP06 - Debt Service'!W$25,'H-32A-WP06 - Debt Service'!V$28/12,0)),"-")</f>
        <v>0</v>
      </c>
      <c r="Z773" s="359">
        <f>IFERROR(IF(-SUM(Z$21:Z772)+Z$16&lt;0.000001,0,IF($C773&gt;='H-32A-WP06 - Debt Service'!W$25,'H-32A-WP06 - Debt Service'!W$28/12,0)),"-")</f>
        <v>0</v>
      </c>
      <c r="AA773" s="359">
        <f>IFERROR(IF(-SUM(AA$21:AA772)+AA$16&lt;0.000001,0,IF($C773&gt;='H-32A-WP06 - Debt Service'!Y$25,'H-32A-WP06 - Debt Service'!X$28/12,0)),"-")</f>
        <v>0</v>
      </c>
      <c r="AB773" s="359">
        <f>IFERROR(IF(-SUM(AB$21:AB772)+AB$16&lt;0.000001,0,IF($C773&gt;='H-32A-WP06 - Debt Service'!Y$25,'H-32A-WP06 - Debt Service'!Y$28/12,0)),"-")</f>
        <v>0</v>
      </c>
      <c r="AC773" s="359">
        <f>IFERROR(IF(-SUM(AC$21:AC772)+AC$16&lt;0.000001,0,IF($C773&gt;='H-32A-WP06 - Debt Service'!Z$25,'H-32A-WP06 - Debt Service'!Z$28/12,0)),"-")</f>
        <v>0</v>
      </c>
      <c r="AD773" s="359">
        <f>IFERROR(IF(-SUM(AD$21:AD772)+AD$16&lt;0.000001,0,IF($C773&gt;='H-32A-WP06 - Debt Service'!AB$25,'H-32A-WP06 - Debt Service'!AA$28/12,0)),"-")</f>
        <v>0</v>
      </c>
      <c r="AE773" s="359">
        <f>IFERROR(IF(-SUM(AE$21:AE772)+AE$16&lt;0.000001,0,IF($C773&gt;='H-32A-WP06 - Debt Service'!AC$25,'H-32A-WP06 - Debt Service'!AB$28/12,0)),"-")</f>
        <v>0</v>
      </c>
      <c r="AF773" s="359">
        <f>IFERROR(IF(-SUM(AF$21:AF772)+AF$16&lt;0.000001,0,IF($C773&gt;='H-32A-WP06 - Debt Service'!AD$25,'H-32A-WP06 - Debt Service'!AC$28/12,0)),"-")</f>
        <v>0</v>
      </c>
    </row>
    <row r="774" spans="2:32">
      <c r="B774" s="351">
        <f t="shared" si="45"/>
        <v>2081</v>
      </c>
      <c r="C774" s="368">
        <f t="shared" si="47"/>
        <v>66385</v>
      </c>
      <c r="D774" s="368"/>
      <c r="E774" s="359">
        <f>IFERROR(IF(-SUM(E$33:E773)+E$16&lt;0.000001,0,IF($C774&gt;='H-32A-WP06 - Debt Service'!C$25,'H-32A-WP06 - Debt Service'!C$28/12,0)),"-")</f>
        <v>0</v>
      </c>
      <c r="F774" s="359">
        <f>IFERROR(IF(-SUM(F$33:F773)+F$16&lt;0.000001,0,IF($C774&gt;='H-32A-WP06 - Debt Service'!D$25,'H-32A-WP06 - Debt Service'!D$28/12,0)),"-")</f>
        <v>0</v>
      </c>
      <c r="G774" s="359">
        <f>IFERROR(IF(-SUM(G$33:G773)+G$16&lt;0.000001,0,IF($C774&gt;='H-32A-WP06 - Debt Service'!E$25,'H-32A-WP06 - Debt Service'!E$28/12,0)),"-")</f>
        <v>0</v>
      </c>
      <c r="H774" s="359">
        <f>IFERROR(IF(-SUM(H$21:H773)+H$16&lt;0.000001,0,IF($C774&gt;='H-32A-WP06 - Debt Service'!F$25,'H-32A-WP06 - Debt Service'!F$28/12,0)),"-")</f>
        <v>0</v>
      </c>
      <c r="I774" s="359">
        <f>IFERROR(IF(-SUM(I$21:I773)+I$16&lt;0.000001,0,IF($C774&gt;='H-32A-WP06 - Debt Service'!G$25,'H-32A-WP06 - Debt Service'!G$28/12,0)),"-")</f>
        <v>0</v>
      </c>
      <c r="J774" s="359">
        <f>IFERROR(IF(-SUM(J$21:J773)+J$16&lt;0.000001,0,IF($C774&gt;='H-32A-WP06 - Debt Service'!H$25,'H-32A-WP06 - Debt Service'!H$28/12,0)),"-")</f>
        <v>0</v>
      </c>
      <c r="K774" s="359">
        <f>IFERROR(IF(-SUM(K$21:K773)+K$16&lt;0.000001,0,IF($C774&gt;='H-32A-WP06 - Debt Service'!I$25,'H-32A-WP06 - Debt Service'!I$28/12,0)),"-")</f>
        <v>0</v>
      </c>
      <c r="L774" s="359">
        <f>IFERROR(IF(-SUM(L$21:L773)+L$16&lt;0.000001,0,IF($C774&gt;='H-32A-WP06 - Debt Service'!J$25,'H-32A-WP06 - Debt Service'!J$28/12,0)),"-")</f>
        <v>0</v>
      </c>
      <c r="M774" s="359">
        <f>IFERROR(IF(-SUM(M$21:M773)+M$16&lt;0.000001,0,IF($C774&gt;='H-32A-WP06 - Debt Service'!K$25,'H-32A-WP06 - Debt Service'!K$28/12,0)),"-")</f>
        <v>0</v>
      </c>
      <c r="N774" s="359">
        <f>IFERROR(IF(-SUM(N$21:N773)+N$16&lt;0.000001,0,IF($C774&gt;='H-32A-WP06 - Debt Service'!L$25,'H-32A-WP06 - Debt Service'!L$28/12,0)),"-")</f>
        <v>0</v>
      </c>
      <c r="O774" s="359">
        <f>IFERROR(IF(-SUM(O$21:O773)+O$16&lt;0.000001,0,IF($C774&gt;='H-32A-WP06 - Debt Service'!M$25,'H-32A-WP06 - Debt Service'!M$28/12,0)),"-")</f>
        <v>0</v>
      </c>
      <c r="P774" s="359">
        <f>IFERROR(IF(-SUM(P$21:P773)+P$16&lt;0.000001,0,IF($C774&gt;='H-32A-WP06 - Debt Service'!N$25,'H-32A-WP06 - Debt Service'!N$28/12,0)),"-")</f>
        <v>0</v>
      </c>
      <c r="Q774" s="449"/>
      <c r="R774" s="351">
        <f t="shared" si="46"/>
        <v>2081</v>
      </c>
      <c r="S774" s="368">
        <f t="shared" si="48"/>
        <v>66385</v>
      </c>
      <c r="T774" s="368"/>
      <c r="U774" s="359">
        <f>IFERROR(IF(-SUM(U$33:U773)+U$16&lt;0.000001,0,IF($C774&gt;='H-32A-WP06 - Debt Service'!R$25,'H-32A-WP06 - Debt Service'!R$28/12,0)),"-")</f>
        <v>0</v>
      </c>
      <c r="V774" s="359">
        <f>IFERROR(IF(-SUM(V$21:V773)+V$16&lt;0.000001,0,IF($C774&gt;='H-32A-WP06 - Debt Service'!S$25,'H-32A-WP06 - Debt Service'!S$28/12,0)),"-")</f>
        <v>0</v>
      </c>
      <c r="W774" s="359">
        <f>IFERROR(IF(-SUM(W$21:W773)+W$16&lt;0.000001,0,IF($C774&gt;='H-32A-WP06 - Debt Service'!T$25,'H-32A-WP06 - Debt Service'!T$28/12,0)),"-")</f>
        <v>0</v>
      </c>
      <c r="X774" s="359">
        <f>IFERROR(IF(-SUM(X$21:X773)+X$16&lt;0.000001,0,IF($C774&gt;='H-32A-WP06 - Debt Service'!U$25,'H-32A-WP06 - Debt Service'!U$28/12,0)),"-")</f>
        <v>0</v>
      </c>
      <c r="Y774" s="359">
        <f>IFERROR(IF(-SUM(Y$21:Y773)+Y$16&lt;0.000001,0,IF($C774&gt;='H-32A-WP06 - Debt Service'!W$25,'H-32A-WP06 - Debt Service'!V$28/12,0)),"-")</f>
        <v>0</v>
      </c>
      <c r="Z774" s="359">
        <f>IFERROR(IF(-SUM(Z$21:Z773)+Z$16&lt;0.000001,0,IF($C774&gt;='H-32A-WP06 - Debt Service'!W$25,'H-32A-WP06 - Debt Service'!W$28/12,0)),"-")</f>
        <v>0</v>
      </c>
      <c r="AA774" s="359">
        <f>IFERROR(IF(-SUM(AA$21:AA773)+AA$16&lt;0.000001,0,IF($C774&gt;='H-32A-WP06 - Debt Service'!Y$25,'H-32A-WP06 - Debt Service'!X$28/12,0)),"-")</f>
        <v>0</v>
      </c>
      <c r="AB774" s="359">
        <f>IFERROR(IF(-SUM(AB$21:AB773)+AB$16&lt;0.000001,0,IF($C774&gt;='H-32A-WP06 - Debt Service'!Y$25,'H-32A-WP06 - Debt Service'!Y$28/12,0)),"-")</f>
        <v>0</v>
      </c>
      <c r="AC774" s="359">
        <f>IFERROR(IF(-SUM(AC$21:AC773)+AC$16&lt;0.000001,0,IF($C774&gt;='H-32A-WP06 - Debt Service'!Z$25,'H-32A-WP06 - Debt Service'!Z$28/12,0)),"-")</f>
        <v>0</v>
      </c>
      <c r="AD774" s="359">
        <f>IFERROR(IF(-SUM(AD$21:AD773)+AD$16&lt;0.000001,0,IF($C774&gt;='H-32A-WP06 - Debt Service'!AB$25,'H-32A-WP06 - Debt Service'!AA$28/12,0)),"-")</f>
        <v>0</v>
      </c>
      <c r="AE774" s="359">
        <f>IFERROR(IF(-SUM(AE$21:AE773)+AE$16&lt;0.000001,0,IF($C774&gt;='H-32A-WP06 - Debt Service'!AC$25,'H-32A-WP06 - Debt Service'!AB$28/12,0)),"-")</f>
        <v>0</v>
      </c>
      <c r="AF774" s="359">
        <f>IFERROR(IF(-SUM(AF$21:AF773)+AF$16&lt;0.000001,0,IF($C774&gt;='H-32A-WP06 - Debt Service'!AD$25,'H-32A-WP06 - Debt Service'!AC$28/12,0)),"-")</f>
        <v>0</v>
      </c>
    </row>
    <row r="775" spans="2:32">
      <c r="B775" s="351">
        <f t="shared" si="45"/>
        <v>2081</v>
      </c>
      <c r="C775" s="368">
        <f t="shared" si="47"/>
        <v>66416</v>
      </c>
      <c r="D775" s="368"/>
      <c r="E775" s="359">
        <f>IFERROR(IF(-SUM(E$33:E774)+E$16&lt;0.000001,0,IF($C775&gt;='H-32A-WP06 - Debt Service'!C$25,'H-32A-WP06 - Debt Service'!C$28/12,0)),"-")</f>
        <v>0</v>
      </c>
      <c r="F775" s="359">
        <f>IFERROR(IF(-SUM(F$33:F774)+F$16&lt;0.000001,0,IF($C775&gt;='H-32A-WP06 - Debt Service'!D$25,'H-32A-WP06 - Debt Service'!D$28/12,0)),"-")</f>
        <v>0</v>
      </c>
      <c r="G775" s="359">
        <f>IFERROR(IF(-SUM(G$33:G774)+G$16&lt;0.000001,0,IF($C775&gt;='H-32A-WP06 - Debt Service'!E$25,'H-32A-WP06 - Debt Service'!E$28/12,0)),"-")</f>
        <v>0</v>
      </c>
      <c r="H775" s="359">
        <f>IFERROR(IF(-SUM(H$21:H774)+H$16&lt;0.000001,0,IF($C775&gt;='H-32A-WP06 - Debt Service'!F$25,'H-32A-WP06 - Debt Service'!F$28/12,0)),"-")</f>
        <v>0</v>
      </c>
      <c r="I775" s="359">
        <f>IFERROR(IF(-SUM(I$21:I774)+I$16&lt;0.000001,0,IF($C775&gt;='H-32A-WP06 - Debt Service'!G$25,'H-32A-WP06 - Debt Service'!G$28/12,0)),"-")</f>
        <v>0</v>
      </c>
      <c r="J775" s="359">
        <f>IFERROR(IF(-SUM(J$21:J774)+J$16&lt;0.000001,0,IF($C775&gt;='H-32A-WP06 - Debt Service'!H$25,'H-32A-WP06 - Debt Service'!H$28/12,0)),"-")</f>
        <v>0</v>
      </c>
      <c r="K775" s="359">
        <f>IFERROR(IF(-SUM(K$21:K774)+K$16&lt;0.000001,0,IF($C775&gt;='H-32A-WP06 - Debt Service'!I$25,'H-32A-WP06 - Debt Service'!I$28/12,0)),"-")</f>
        <v>0</v>
      </c>
      <c r="L775" s="359">
        <f>IFERROR(IF(-SUM(L$21:L774)+L$16&lt;0.000001,0,IF($C775&gt;='H-32A-WP06 - Debt Service'!J$25,'H-32A-WP06 - Debt Service'!J$28/12,0)),"-")</f>
        <v>0</v>
      </c>
      <c r="M775" s="359">
        <f>IFERROR(IF(-SUM(M$21:M774)+M$16&lt;0.000001,0,IF($C775&gt;='H-32A-WP06 - Debt Service'!K$25,'H-32A-WP06 - Debt Service'!K$28/12,0)),"-")</f>
        <v>0</v>
      </c>
      <c r="N775" s="359">
        <f>IFERROR(IF(-SUM(N$21:N774)+N$16&lt;0.000001,0,IF($C775&gt;='H-32A-WP06 - Debt Service'!L$25,'H-32A-WP06 - Debt Service'!L$28/12,0)),"-")</f>
        <v>0</v>
      </c>
      <c r="O775" s="359">
        <f>IFERROR(IF(-SUM(O$21:O774)+O$16&lt;0.000001,0,IF($C775&gt;='H-32A-WP06 - Debt Service'!M$25,'H-32A-WP06 - Debt Service'!M$28/12,0)),"-")</f>
        <v>0</v>
      </c>
      <c r="P775" s="359">
        <f>IFERROR(IF(-SUM(P$21:P774)+P$16&lt;0.000001,0,IF($C775&gt;='H-32A-WP06 - Debt Service'!N$25,'H-32A-WP06 - Debt Service'!N$28/12,0)),"-")</f>
        <v>0</v>
      </c>
      <c r="Q775" s="449"/>
      <c r="R775" s="351">
        <f t="shared" si="46"/>
        <v>2081</v>
      </c>
      <c r="S775" s="368">
        <f t="shared" si="48"/>
        <v>66416</v>
      </c>
      <c r="T775" s="368"/>
      <c r="U775" s="359">
        <f>IFERROR(IF(-SUM(U$33:U774)+U$16&lt;0.000001,0,IF($C775&gt;='H-32A-WP06 - Debt Service'!R$25,'H-32A-WP06 - Debt Service'!R$28/12,0)),"-")</f>
        <v>0</v>
      </c>
      <c r="V775" s="359">
        <f>IFERROR(IF(-SUM(V$21:V774)+V$16&lt;0.000001,0,IF($C775&gt;='H-32A-WP06 - Debt Service'!S$25,'H-32A-WP06 - Debt Service'!S$28/12,0)),"-")</f>
        <v>0</v>
      </c>
      <c r="W775" s="359">
        <f>IFERROR(IF(-SUM(W$21:W774)+W$16&lt;0.000001,0,IF($C775&gt;='H-32A-WP06 - Debt Service'!T$25,'H-32A-WP06 - Debt Service'!T$28/12,0)),"-")</f>
        <v>0</v>
      </c>
      <c r="X775" s="359">
        <f>IFERROR(IF(-SUM(X$21:X774)+X$16&lt;0.000001,0,IF($C775&gt;='H-32A-WP06 - Debt Service'!U$25,'H-32A-WP06 - Debt Service'!U$28/12,0)),"-")</f>
        <v>0</v>
      </c>
      <c r="Y775" s="359">
        <f>IFERROR(IF(-SUM(Y$21:Y774)+Y$16&lt;0.000001,0,IF($C775&gt;='H-32A-WP06 - Debt Service'!W$25,'H-32A-WP06 - Debt Service'!V$28/12,0)),"-")</f>
        <v>0</v>
      </c>
      <c r="Z775" s="359">
        <f>IFERROR(IF(-SUM(Z$21:Z774)+Z$16&lt;0.000001,0,IF($C775&gt;='H-32A-WP06 - Debt Service'!W$25,'H-32A-WP06 - Debt Service'!W$28/12,0)),"-")</f>
        <v>0</v>
      </c>
      <c r="AA775" s="359">
        <f>IFERROR(IF(-SUM(AA$21:AA774)+AA$16&lt;0.000001,0,IF($C775&gt;='H-32A-WP06 - Debt Service'!Y$25,'H-32A-WP06 - Debt Service'!X$28/12,0)),"-")</f>
        <v>0</v>
      </c>
      <c r="AB775" s="359">
        <f>IFERROR(IF(-SUM(AB$21:AB774)+AB$16&lt;0.000001,0,IF($C775&gt;='H-32A-WP06 - Debt Service'!Y$25,'H-32A-WP06 - Debt Service'!Y$28/12,0)),"-")</f>
        <v>0</v>
      </c>
      <c r="AC775" s="359">
        <f>IFERROR(IF(-SUM(AC$21:AC774)+AC$16&lt;0.000001,0,IF($C775&gt;='H-32A-WP06 - Debt Service'!Z$25,'H-32A-WP06 - Debt Service'!Z$28/12,0)),"-")</f>
        <v>0</v>
      </c>
      <c r="AD775" s="359">
        <f>IFERROR(IF(-SUM(AD$21:AD774)+AD$16&lt;0.000001,0,IF($C775&gt;='H-32A-WP06 - Debt Service'!AB$25,'H-32A-WP06 - Debt Service'!AA$28/12,0)),"-")</f>
        <v>0</v>
      </c>
      <c r="AE775" s="359">
        <f>IFERROR(IF(-SUM(AE$21:AE774)+AE$16&lt;0.000001,0,IF($C775&gt;='H-32A-WP06 - Debt Service'!AC$25,'H-32A-WP06 - Debt Service'!AB$28/12,0)),"-")</f>
        <v>0</v>
      </c>
      <c r="AF775" s="359">
        <f>IFERROR(IF(-SUM(AF$21:AF774)+AF$16&lt;0.000001,0,IF($C775&gt;='H-32A-WP06 - Debt Service'!AD$25,'H-32A-WP06 - Debt Service'!AC$28/12,0)),"-")</f>
        <v>0</v>
      </c>
    </row>
    <row r="776" spans="2:32">
      <c r="B776" s="351">
        <f t="shared" si="45"/>
        <v>2081</v>
      </c>
      <c r="C776" s="368">
        <f t="shared" si="47"/>
        <v>66446</v>
      </c>
      <c r="D776" s="368"/>
      <c r="E776" s="359">
        <f>IFERROR(IF(-SUM(E$33:E775)+E$16&lt;0.000001,0,IF($C776&gt;='H-32A-WP06 - Debt Service'!C$25,'H-32A-WP06 - Debt Service'!C$28/12,0)),"-")</f>
        <v>0</v>
      </c>
      <c r="F776" s="359">
        <f>IFERROR(IF(-SUM(F$33:F775)+F$16&lt;0.000001,0,IF($C776&gt;='H-32A-WP06 - Debt Service'!D$25,'H-32A-WP06 - Debt Service'!D$28/12,0)),"-")</f>
        <v>0</v>
      </c>
      <c r="G776" s="359">
        <f>IFERROR(IF(-SUM(G$33:G775)+G$16&lt;0.000001,0,IF($C776&gt;='H-32A-WP06 - Debt Service'!E$25,'H-32A-WP06 - Debt Service'!E$28/12,0)),"-")</f>
        <v>0</v>
      </c>
      <c r="H776" s="359">
        <f>IFERROR(IF(-SUM(H$21:H775)+H$16&lt;0.000001,0,IF($C776&gt;='H-32A-WP06 - Debt Service'!F$25,'H-32A-WP06 - Debt Service'!F$28/12,0)),"-")</f>
        <v>0</v>
      </c>
      <c r="I776" s="359">
        <f>IFERROR(IF(-SUM(I$21:I775)+I$16&lt;0.000001,0,IF($C776&gt;='H-32A-WP06 - Debt Service'!G$25,'H-32A-WP06 - Debt Service'!G$28/12,0)),"-")</f>
        <v>0</v>
      </c>
      <c r="J776" s="359">
        <f>IFERROR(IF(-SUM(J$21:J775)+J$16&lt;0.000001,0,IF($C776&gt;='H-32A-WP06 - Debt Service'!H$25,'H-32A-WP06 - Debt Service'!H$28/12,0)),"-")</f>
        <v>0</v>
      </c>
      <c r="K776" s="359">
        <f>IFERROR(IF(-SUM(K$21:K775)+K$16&lt;0.000001,0,IF($C776&gt;='H-32A-WP06 - Debt Service'!I$25,'H-32A-WP06 - Debt Service'!I$28/12,0)),"-")</f>
        <v>0</v>
      </c>
      <c r="L776" s="359">
        <f>IFERROR(IF(-SUM(L$21:L775)+L$16&lt;0.000001,0,IF($C776&gt;='H-32A-WP06 - Debt Service'!J$25,'H-32A-WP06 - Debt Service'!J$28/12,0)),"-")</f>
        <v>0</v>
      </c>
      <c r="M776" s="359">
        <f>IFERROR(IF(-SUM(M$21:M775)+M$16&lt;0.000001,0,IF($C776&gt;='H-32A-WP06 - Debt Service'!K$25,'H-32A-WP06 - Debt Service'!K$28/12,0)),"-")</f>
        <v>0</v>
      </c>
      <c r="N776" s="359">
        <f>IFERROR(IF(-SUM(N$21:N775)+N$16&lt;0.000001,0,IF($C776&gt;='H-32A-WP06 - Debt Service'!L$25,'H-32A-WP06 - Debt Service'!L$28/12,0)),"-")</f>
        <v>0</v>
      </c>
      <c r="O776" s="359">
        <f>IFERROR(IF(-SUM(O$21:O775)+O$16&lt;0.000001,0,IF($C776&gt;='H-32A-WP06 - Debt Service'!M$25,'H-32A-WP06 - Debt Service'!M$28/12,0)),"-")</f>
        <v>0</v>
      </c>
      <c r="P776" s="359">
        <f>IFERROR(IF(-SUM(P$21:P775)+P$16&lt;0.000001,0,IF($C776&gt;='H-32A-WP06 - Debt Service'!N$25,'H-32A-WP06 - Debt Service'!N$28/12,0)),"-")</f>
        <v>0</v>
      </c>
      <c r="Q776" s="449"/>
      <c r="R776" s="351">
        <f t="shared" si="46"/>
        <v>2081</v>
      </c>
      <c r="S776" s="368">
        <f t="shared" si="48"/>
        <v>66446</v>
      </c>
      <c r="T776" s="368"/>
      <c r="U776" s="359">
        <f>IFERROR(IF(-SUM(U$33:U775)+U$16&lt;0.000001,0,IF($C776&gt;='H-32A-WP06 - Debt Service'!R$25,'H-32A-WP06 - Debt Service'!R$28/12,0)),"-")</f>
        <v>0</v>
      </c>
      <c r="V776" s="359">
        <f>IFERROR(IF(-SUM(V$21:V775)+V$16&lt;0.000001,0,IF($C776&gt;='H-32A-WP06 - Debt Service'!S$25,'H-32A-WP06 - Debt Service'!S$28/12,0)),"-")</f>
        <v>0</v>
      </c>
      <c r="W776" s="359">
        <f>IFERROR(IF(-SUM(W$21:W775)+W$16&lt;0.000001,0,IF($C776&gt;='H-32A-WP06 - Debt Service'!T$25,'H-32A-WP06 - Debt Service'!T$28/12,0)),"-")</f>
        <v>0</v>
      </c>
      <c r="X776" s="359">
        <f>IFERROR(IF(-SUM(X$21:X775)+X$16&lt;0.000001,0,IF($C776&gt;='H-32A-WP06 - Debt Service'!U$25,'H-32A-WP06 - Debt Service'!U$28/12,0)),"-")</f>
        <v>0</v>
      </c>
      <c r="Y776" s="359">
        <f>IFERROR(IF(-SUM(Y$21:Y775)+Y$16&lt;0.000001,0,IF($C776&gt;='H-32A-WP06 - Debt Service'!W$25,'H-32A-WP06 - Debt Service'!V$28/12,0)),"-")</f>
        <v>0</v>
      </c>
      <c r="Z776" s="359">
        <f>IFERROR(IF(-SUM(Z$21:Z775)+Z$16&lt;0.000001,0,IF($C776&gt;='H-32A-WP06 - Debt Service'!W$25,'H-32A-WP06 - Debt Service'!W$28/12,0)),"-")</f>
        <v>0</v>
      </c>
      <c r="AA776" s="359">
        <f>IFERROR(IF(-SUM(AA$21:AA775)+AA$16&lt;0.000001,0,IF($C776&gt;='H-32A-WP06 - Debt Service'!Y$25,'H-32A-WP06 - Debt Service'!X$28/12,0)),"-")</f>
        <v>0</v>
      </c>
      <c r="AB776" s="359">
        <f>IFERROR(IF(-SUM(AB$21:AB775)+AB$16&lt;0.000001,0,IF($C776&gt;='H-32A-WP06 - Debt Service'!Y$25,'H-32A-WP06 - Debt Service'!Y$28/12,0)),"-")</f>
        <v>0</v>
      </c>
      <c r="AC776" s="359">
        <f>IFERROR(IF(-SUM(AC$21:AC775)+AC$16&lt;0.000001,0,IF($C776&gt;='H-32A-WP06 - Debt Service'!Z$25,'H-32A-WP06 - Debt Service'!Z$28/12,0)),"-")</f>
        <v>0</v>
      </c>
      <c r="AD776" s="359">
        <f>IFERROR(IF(-SUM(AD$21:AD775)+AD$16&lt;0.000001,0,IF($C776&gt;='H-32A-WP06 - Debt Service'!AB$25,'H-32A-WP06 - Debt Service'!AA$28/12,0)),"-")</f>
        <v>0</v>
      </c>
      <c r="AE776" s="359">
        <f>IFERROR(IF(-SUM(AE$21:AE775)+AE$16&lt;0.000001,0,IF($C776&gt;='H-32A-WP06 - Debt Service'!AC$25,'H-32A-WP06 - Debt Service'!AB$28/12,0)),"-")</f>
        <v>0</v>
      </c>
      <c r="AF776" s="359">
        <f>IFERROR(IF(-SUM(AF$21:AF775)+AF$16&lt;0.000001,0,IF($C776&gt;='H-32A-WP06 - Debt Service'!AD$25,'H-32A-WP06 - Debt Service'!AC$28/12,0)),"-")</f>
        <v>0</v>
      </c>
    </row>
    <row r="777" spans="2:32">
      <c r="B777" s="351">
        <f t="shared" si="45"/>
        <v>2082</v>
      </c>
      <c r="C777" s="368">
        <f t="shared" si="47"/>
        <v>66477</v>
      </c>
      <c r="D777" s="368"/>
      <c r="E777" s="359">
        <f>IFERROR(IF(-SUM(E$33:E776)+E$16&lt;0.000001,0,IF($C777&gt;='H-32A-WP06 - Debt Service'!C$25,'H-32A-WP06 - Debt Service'!C$28/12,0)),"-")</f>
        <v>0</v>
      </c>
      <c r="F777" s="359">
        <f>IFERROR(IF(-SUM(F$33:F776)+F$16&lt;0.000001,0,IF($C777&gt;='H-32A-WP06 - Debt Service'!D$25,'H-32A-WP06 - Debt Service'!D$28/12,0)),"-")</f>
        <v>0</v>
      </c>
      <c r="G777" s="359">
        <f>IFERROR(IF(-SUM(G$33:G776)+G$16&lt;0.000001,0,IF($C777&gt;='H-32A-WP06 - Debt Service'!E$25,'H-32A-WP06 - Debt Service'!E$28/12,0)),"-")</f>
        <v>0</v>
      </c>
      <c r="H777" s="359">
        <f>IFERROR(IF(-SUM(H$21:H776)+H$16&lt;0.000001,0,IF($C777&gt;='H-32A-WP06 - Debt Service'!F$25,'H-32A-WP06 - Debt Service'!F$28/12,0)),"-")</f>
        <v>0</v>
      </c>
      <c r="I777" s="359">
        <f>IFERROR(IF(-SUM(I$21:I776)+I$16&lt;0.000001,0,IF($C777&gt;='H-32A-WP06 - Debt Service'!G$25,'H-32A-WP06 - Debt Service'!G$28/12,0)),"-")</f>
        <v>0</v>
      </c>
      <c r="J777" s="359">
        <f>IFERROR(IF(-SUM(J$21:J776)+J$16&lt;0.000001,0,IF($C777&gt;='H-32A-WP06 - Debt Service'!H$25,'H-32A-WP06 - Debt Service'!H$28/12,0)),"-")</f>
        <v>0</v>
      </c>
      <c r="K777" s="359">
        <f>IFERROR(IF(-SUM(K$21:K776)+K$16&lt;0.000001,0,IF($C777&gt;='H-32A-WP06 - Debt Service'!I$25,'H-32A-WP06 - Debt Service'!I$28/12,0)),"-")</f>
        <v>0</v>
      </c>
      <c r="L777" s="359">
        <f>IFERROR(IF(-SUM(L$21:L776)+L$16&lt;0.000001,0,IF($C777&gt;='H-32A-WP06 - Debt Service'!J$25,'H-32A-WP06 - Debt Service'!J$28/12,0)),"-")</f>
        <v>0</v>
      </c>
      <c r="M777" s="359">
        <f>IFERROR(IF(-SUM(M$21:M776)+M$16&lt;0.000001,0,IF($C777&gt;='H-32A-WP06 - Debt Service'!K$25,'H-32A-WP06 - Debt Service'!K$28/12,0)),"-")</f>
        <v>0</v>
      </c>
      <c r="N777" s="359">
        <f>IFERROR(IF(-SUM(N$21:N776)+N$16&lt;0.000001,0,IF($C777&gt;='H-32A-WP06 - Debt Service'!L$25,'H-32A-WP06 - Debt Service'!L$28/12,0)),"-")</f>
        <v>0</v>
      </c>
      <c r="O777" s="359">
        <f>IFERROR(IF(-SUM(O$21:O776)+O$16&lt;0.000001,0,IF($C777&gt;='H-32A-WP06 - Debt Service'!M$25,'H-32A-WP06 - Debt Service'!M$28/12,0)),"-")</f>
        <v>0</v>
      </c>
      <c r="P777" s="359">
        <f>IFERROR(IF(-SUM(P$21:P776)+P$16&lt;0.000001,0,IF($C777&gt;='H-32A-WP06 - Debt Service'!N$25,'H-32A-WP06 - Debt Service'!N$28/12,0)),"-")</f>
        <v>0</v>
      </c>
      <c r="Q777" s="449"/>
      <c r="R777" s="351">
        <f t="shared" si="46"/>
        <v>2082</v>
      </c>
      <c r="S777" s="368">
        <f t="shared" si="48"/>
        <v>66477</v>
      </c>
      <c r="T777" s="368"/>
      <c r="U777" s="359">
        <f>IFERROR(IF(-SUM(U$33:U776)+U$16&lt;0.000001,0,IF($C777&gt;='H-32A-WP06 - Debt Service'!R$25,'H-32A-WP06 - Debt Service'!R$28/12,0)),"-")</f>
        <v>0</v>
      </c>
      <c r="V777" s="359">
        <f>IFERROR(IF(-SUM(V$21:V776)+V$16&lt;0.000001,0,IF($C777&gt;='H-32A-WP06 - Debt Service'!S$25,'H-32A-WP06 - Debt Service'!S$28/12,0)),"-")</f>
        <v>0</v>
      </c>
      <c r="W777" s="359">
        <f>IFERROR(IF(-SUM(W$21:W776)+W$16&lt;0.000001,0,IF($C777&gt;='H-32A-WP06 - Debt Service'!T$25,'H-32A-WP06 - Debt Service'!T$28/12,0)),"-")</f>
        <v>0</v>
      </c>
      <c r="X777" s="359">
        <f>IFERROR(IF(-SUM(X$21:X776)+X$16&lt;0.000001,0,IF($C777&gt;='H-32A-WP06 - Debt Service'!U$25,'H-32A-WP06 - Debt Service'!U$28/12,0)),"-")</f>
        <v>0</v>
      </c>
      <c r="Y777" s="359">
        <f>IFERROR(IF(-SUM(Y$21:Y776)+Y$16&lt;0.000001,0,IF($C777&gt;='H-32A-WP06 - Debt Service'!W$25,'H-32A-WP06 - Debt Service'!V$28/12,0)),"-")</f>
        <v>0</v>
      </c>
      <c r="Z777" s="359">
        <f>IFERROR(IF(-SUM(Z$21:Z776)+Z$16&lt;0.000001,0,IF($C777&gt;='H-32A-WP06 - Debt Service'!W$25,'H-32A-WP06 - Debt Service'!W$28/12,0)),"-")</f>
        <v>0</v>
      </c>
      <c r="AA777" s="359">
        <f>IFERROR(IF(-SUM(AA$21:AA776)+AA$16&lt;0.000001,0,IF($C777&gt;='H-32A-WP06 - Debt Service'!Y$25,'H-32A-WP06 - Debt Service'!X$28/12,0)),"-")</f>
        <v>0</v>
      </c>
      <c r="AB777" s="359">
        <f>IFERROR(IF(-SUM(AB$21:AB776)+AB$16&lt;0.000001,0,IF($C777&gt;='H-32A-WP06 - Debt Service'!Y$25,'H-32A-WP06 - Debt Service'!Y$28/12,0)),"-")</f>
        <v>0</v>
      </c>
      <c r="AC777" s="359">
        <f>IFERROR(IF(-SUM(AC$21:AC776)+AC$16&lt;0.000001,0,IF($C777&gt;='H-32A-WP06 - Debt Service'!Z$25,'H-32A-WP06 - Debt Service'!Z$28/12,0)),"-")</f>
        <v>0</v>
      </c>
      <c r="AD777" s="359">
        <f>IFERROR(IF(-SUM(AD$21:AD776)+AD$16&lt;0.000001,0,IF($C777&gt;='H-32A-WP06 - Debt Service'!AB$25,'H-32A-WP06 - Debt Service'!AA$28/12,0)),"-")</f>
        <v>0</v>
      </c>
      <c r="AE777" s="359">
        <f>IFERROR(IF(-SUM(AE$21:AE776)+AE$16&lt;0.000001,0,IF($C777&gt;='H-32A-WP06 - Debt Service'!AC$25,'H-32A-WP06 - Debt Service'!AB$28/12,0)),"-")</f>
        <v>0</v>
      </c>
      <c r="AF777" s="359">
        <f>IFERROR(IF(-SUM(AF$21:AF776)+AF$16&lt;0.000001,0,IF($C777&gt;='H-32A-WP06 - Debt Service'!AD$25,'H-32A-WP06 - Debt Service'!AC$28/12,0)),"-")</f>
        <v>0</v>
      </c>
    </row>
    <row r="778" spans="2:32">
      <c r="B778" s="351">
        <f t="shared" si="45"/>
        <v>2082</v>
      </c>
      <c r="C778" s="368">
        <f t="shared" si="47"/>
        <v>66508</v>
      </c>
      <c r="D778" s="368"/>
      <c r="E778" s="359">
        <f>IFERROR(IF(-SUM(E$33:E777)+E$16&lt;0.000001,0,IF($C778&gt;='H-32A-WP06 - Debt Service'!C$25,'H-32A-WP06 - Debt Service'!C$28/12,0)),"-")</f>
        <v>0</v>
      </c>
      <c r="F778" s="359">
        <f>IFERROR(IF(-SUM(F$33:F777)+F$16&lt;0.000001,0,IF($C778&gt;='H-32A-WP06 - Debt Service'!D$25,'H-32A-WP06 - Debt Service'!D$28/12,0)),"-")</f>
        <v>0</v>
      </c>
      <c r="G778" s="359">
        <f>IFERROR(IF(-SUM(G$33:G777)+G$16&lt;0.000001,0,IF($C778&gt;='H-32A-WP06 - Debt Service'!E$25,'H-32A-WP06 - Debt Service'!E$28/12,0)),"-")</f>
        <v>0</v>
      </c>
      <c r="H778" s="359">
        <f>IFERROR(IF(-SUM(H$21:H777)+H$16&lt;0.000001,0,IF($C778&gt;='H-32A-WP06 - Debt Service'!F$25,'H-32A-WP06 - Debt Service'!F$28/12,0)),"-")</f>
        <v>0</v>
      </c>
      <c r="I778" s="359">
        <f>IFERROR(IF(-SUM(I$21:I777)+I$16&lt;0.000001,0,IF($C778&gt;='H-32A-WP06 - Debt Service'!G$25,'H-32A-WP06 - Debt Service'!G$28/12,0)),"-")</f>
        <v>0</v>
      </c>
      <c r="J778" s="359">
        <f>IFERROR(IF(-SUM(J$21:J777)+J$16&lt;0.000001,0,IF($C778&gt;='H-32A-WP06 - Debt Service'!H$25,'H-32A-WP06 - Debt Service'!H$28/12,0)),"-")</f>
        <v>0</v>
      </c>
      <c r="K778" s="359">
        <f>IFERROR(IF(-SUM(K$21:K777)+K$16&lt;0.000001,0,IF($C778&gt;='H-32A-WP06 - Debt Service'!I$25,'H-32A-WP06 - Debt Service'!I$28/12,0)),"-")</f>
        <v>0</v>
      </c>
      <c r="L778" s="359">
        <f>IFERROR(IF(-SUM(L$21:L777)+L$16&lt;0.000001,0,IF($C778&gt;='H-32A-WP06 - Debt Service'!J$25,'H-32A-WP06 - Debt Service'!J$28/12,0)),"-")</f>
        <v>0</v>
      </c>
      <c r="M778" s="359">
        <f>IFERROR(IF(-SUM(M$21:M777)+M$16&lt;0.000001,0,IF($C778&gt;='H-32A-WP06 - Debt Service'!K$25,'H-32A-WP06 - Debt Service'!K$28/12,0)),"-")</f>
        <v>0</v>
      </c>
      <c r="N778" s="359">
        <f>IFERROR(IF(-SUM(N$21:N777)+N$16&lt;0.000001,0,IF($C778&gt;='H-32A-WP06 - Debt Service'!L$25,'H-32A-WP06 - Debt Service'!L$28/12,0)),"-")</f>
        <v>0</v>
      </c>
      <c r="O778" s="359">
        <f>IFERROR(IF(-SUM(O$21:O777)+O$16&lt;0.000001,0,IF($C778&gt;='H-32A-WP06 - Debt Service'!M$25,'H-32A-WP06 - Debt Service'!M$28/12,0)),"-")</f>
        <v>0</v>
      </c>
      <c r="P778" s="359">
        <f>IFERROR(IF(-SUM(P$21:P777)+P$16&lt;0.000001,0,IF($C778&gt;='H-32A-WP06 - Debt Service'!N$25,'H-32A-WP06 - Debt Service'!N$28/12,0)),"-")</f>
        <v>0</v>
      </c>
      <c r="Q778" s="449"/>
      <c r="R778" s="351">
        <f t="shared" si="46"/>
        <v>2082</v>
      </c>
      <c r="S778" s="368">
        <f t="shared" si="48"/>
        <v>66508</v>
      </c>
      <c r="T778" s="368"/>
      <c r="U778" s="359">
        <f>IFERROR(IF(-SUM(U$33:U777)+U$16&lt;0.000001,0,IF($C778&gt;='H-32A-WP06 - Debt Service'!R$25,'H-32A-WP06 - Debt Service'!R$28/12,0)),"-")</f>
        <v>0</v>
      </c>
      <c r="V778" s="359">
        <f>IFERROR(IF(-SUM(V$21:V777)+V$16&lt;0.000001,0,IF($C778&gt;='H-32A-WP06 - Debt Service'!S$25,'H-32A-WP06 - Debt Service'!S$28/12,0)),"-")</f>
        <v>0</v>
      </c>
      <c r="W778" s="359">
        <f>IFERROR(IF(-SUM(W$21:W777)+W$16&lt;0.000001,0,IF($C778&gt;='H-32A-WP06 - Debt Service'!T$25,'H-32A-WP06 - Debt Service'!T$28/12,0)),"-")</f>
        <v>0</v>
      </c>
      <c r="X778" s="359">
        <f>IFERROR(IF(-SUM(X$21:X777)+X$16&lt;0.000001,0,IF($C778&gt;='H-32A-WP06 - Debt Service'!U$25,'H-32A-WP06 - Debt Service'!U$28/12,0)),"-")</f>
        <v>0</v>
      </c>
      <c r="Y778" s="359">
        <f>IFERROR(IF(-SUM(Y$21:Y777)+Y$16&lt;0.000001,0,IF($C778&gt;='H-32A-WP06 - Debt Service'!W$25,'H-32A-WP06 - Debt Service'!V$28/12,0)),"-")</f>
        <v>0</v>
      </c>
      <c r="Z778" s="359">
        <f>IFERROR(IF(-SUM(Z$21:Z777)+Z$16&lt;0.000001,0,IF($C778&gt;='H-32A-WP06 - Debt Service'!W$25,'H-32A-WP06 - Debt Service'!W$28/12,0)),"-")</f>
        <v>0</v>
      </c>
      <c r="AA778" s="359">
        <f>IFERROR(IF(-SUM(AA$21:AA777)+AA$16&lt;0.000001,0,IF($C778&gt;='H-32A-WP06 - Debt Service'!Y$25,'H-32A-WP06 - Debt Service'!X$28/12,0)),"-")</f>
        <v>0</v>
      </c>
      <c r="AB778" s="359">
        <f>IFERROR(IF(-SUM(AB$21:AB777)+AB$16&lt;0.000001,0,IF($C778&gt;='H-32A-WP06 - Debt Service'!Y$25,'H-32A-WP06 - Debt Service'!Y$28/12,0)),"-")</f>
        <v>0</v>
      </c>
      <c r="AC778" s="359">
        <f>IFERROR(IF(-SUM(AC$21:AC777)+AC$16&lt;0.000001,0,IF($C778&gt;='H-32A-WP06 - Debt Service'!Z$25,'H-32A-WP06 - Debt Service'!Z$28/12,0)),"-")</f>
        <v>0</v>
      </c>
      <c r="AD778" s="359">
        <f>IFERROR(IF(-SUM(AD$21:AD777)+AD$16&lt;0.000001,0,IF($C778&gt;='H-32A-WP06 - Debt Service'!AB$25,'H-32A-WP06 - Debt Service'!AA$28/12,0)),"-")</f>
        <v>0</v>
      </c>
      <c r="AE778" s="359">
        <f>IFERROR(IF(-SUM(AE$21:AE777)+AE$16&lt;0.000001,0,IF($C778&gt;='H-32A-WP06 - Debt Service'!AC$25,'H-32A-WP06 - Debt Service'!AB$28/12,0)),"-")</f>
        <v>0</v>
      </c>
      <c r="AF778" s="359">
        <f>IFERROR(IF(-SUM(AF$21:AF777)+AF$16&lt;0.000001,0,IF($C778&gt;='H-32A-WP06 - Debt Service'!AD$25,'H-32A-WP06 - Debt Service'!AC$28/12,0)),"-")</f>
        <v>0</v>
      </c>
    </row>
    <row r="779" spans="2:32">
      <c r="B779" s="351">
        <f t="shared" si="45"/>
        <v>2082</v>
      </c>
      <c r="C779" s="368">
        <f t="shared" si="47"/>
        <v>66536</v>
      </c>
      <c r="D779" s="368"/>
      <c r="E779" s="359">
        <f>IFERROR(IF(-SUM(E$33:E778)+E$16&lt;0.000001,0,IF($C779&gt;='H-32A-WP06 - Debt Service'!C$25,'H-32A-WP06 - Debt Service'!C$28/12,0)),"-")</f>
        <v>0</v>
      </c>
      <c r="F779" s="359">
        <f>IFERROR(IF(-SUM(F$33:F778)+F$16&lt;0.000001,0,IF($C779&gt;='H-32A-WP06 - Debt Service'!D$25,'H-32A-WP06 - Debt Service'!D$28/12,0)),"-")</f>
        <v>0</v>
      </c>
      <c r="G779" s="359">
        <f>IFERROR(IF(-SUM(G$33:G778)+G$16&lt;0.000001,0,IF($C779&gt;='H-32A-WP06 - Debt Service'!E$25,'H-32A-WP06 - Debt Service'!E$28/12,0)),"-")</f>
        <v>0</v>
      </c>
      <c r="H779" s="359">
        <f>IFERROR(IF(-SUM(H$21:H778)+H$16&lt;0.000001,0,IF($C779&gt;='H-32A-WP06 - Debt Service'!F$25,'H-32A-WP06 - Debt Service'!F$28/12,0)),"-")</f>
        <v>0</v>
      </c>
      <c r="I779" s="359">
        <f>IFERROR(IF(-SUM(I$21:I778)+I$16&lt;0.000001,0,IF($C779&gt;='H-32A-WP06 - Debt Service'!G$25,'H-32A-WP06 - Debt Service'!G$28/12,0)),"-")</f>
        <v>0</v>
      </c>
      <c r="J779" s="359">
        <f>IFERROR(IF(-SUM(J$21:J778)+J$16&lt;0.000001,0,IF($C779&gt;='H-32A-WP06 - Debt Service'!H$25,'H-32A-WP06 - Debt Service'!H$28/12,0)),"-")</f>
        <v>0</v>
      </c>
      <c r="K779" s="359">
        <f>IFERROR(IF(-SUM(K$21:K778)+K$16&lt;0.000001,0,IF($C779&gt;='H-32A-WP06 - Debt Service'!I$25,'H-32A-WP06 - Debt Service'!I$28/12,0)),"-")</f>
        <v>0</v>
      </c>
      <c r="L779" s="359">
        <f>IFERROR(IF(-SUM(L$21:L778)+L$16&lt;0.000001,0,IF($C779&gt;='H-32A-WP06 - Debt Service'!J$25,'H-32A-WP06 - Debt Service'!J$28/12,0)),"-")</f>
        <v>0</v>
      </c>
      <c r="M779" s="359">
        <f>IFERROR(IF(-SUM(M$21:M778)+M$16&lt;0.000001,0,IF($C779&gt;='H-32A-WP06 - Debt Service'!K$25,'H-32A-WP06 - Debt Service'!K$28/12,0)),"-")</f>
        <v>0</v>
      </c>
      <c r="N779" s="359">
        <f>IFERROR(IF(-SUM(N$21:N778)+N$16&lt;0.000001,0,IF($C779&gt;='H-32A-WP06 - Debt Service'!L$25,'H-32A-WP06 - Debt Service'!L$28/12,0)),"-")</f>
        <v>0</v>
      </c>
      <c r="O779" s="359">
        <f>IFERROR(IF(-SUM(O$21:O778)+O$16&lt;0.000001,0,IF($C779&gt;='H-32A-WP06 - Debt Service'!M$25,'H-32A-WP06 - Debt Service'!M$28/12,0)),"-")</f>
        <v>0</v>
      </c>
      <c r="P779" s="359">
        <f>IFERROR(IF(-SUM(P$21:P778)+P$16&lt;0.000001,0,IF($C779&gt;='H-32A-WP06 - Debt Service'!N$25,'H-32A-WP06 - Debt Service'!N$28/12,0)),"-")</f>
        <v>0</v>
      </c>
      <c r="Q779" s="449"/>
      <c r="R779" s="351">
        <f t="shared" si="46"/>
        <v>2082</v>
      </c>
      <c r="S779" s="368">
        <f t="shared" si="48"/>
        <v>66536</v>
      </c>
      <c r="T779" s="368"/>
      <c r="U779" s="359">
        <f>IFERROR(IF(-SUM(U$33:U778)+U$16&lt;0.000001,0,IF($C779&gt;='H-32A-WP06 - Debt Service'!R$25,'H-32A-WP06 - Debt Service'!R$28/12,0)),"-")</f>
        <v>0</v>
      </c>
      <c r="V779" s="359">
        <f>IFERROR(IF(-SUM(V$21:V778)+V$16&lt;0.000001,0,IF($C779&gt;='H-32A-WP06 - Debt Service'!S$25,'H-32A-WP06 - Debt Service'!S$28/12,0)),"-")</f>
        <v>0</v>
      </c>
      <c r="W779" s="359">
        <f>IFERROR(IF(-SUM(W$21:W778)+W$16&lt;0.000001,0,IF($C779&gt;='H-32A-WP06 - Debt Service'!T$25,'H-32A-WP06 - Debt Service'!T$28/12,0)),"-")</f>
        <v>0</v>
      </c>
      <c r="X779" s="359">
        <f>IFERROR(IF(-SUM(X$21:X778)+X$16&lt;0.000001,0,IF($C779&gt;='H-32A-WP06 - Debt Service'!U$25,'H-32A-WP06 - Debt Service'!U$28/12,0)),"-")</f>
        <v>0</v>
      </c>
      <c r="Y779" s="359">
        <f>IFERROR(IF(-SUM(Y$21:Y778)+Y$16&lt;0.000001,0,IF($C779&gt;='H-32A-WP06 - Debt Service'!W$25,'H-32A-WP06 - Debt Service'!V$28/12,0)),"-")</f>
        <v>0</v>
      </c>
      <c r="Z779" s="359">
        <f>IFERROR(IF(-SUM(Z$21:Z778)+Z$16&lt;0.000001,0,IF($C779&gt;='H-32A-WP06 - Debt Service'!W$25,'H-32A-WP06 - Debt Service'!W$28/12,0)),"-")</f>
        <v>0</v>
      </c>
      <c r="AA779" s="359">
        <f>IFERROR(IF(-SUM(AA$21:AA778)+AA$16&lt;0.000001,0,IF($C779&gt;='H-32A-WP06 - Debt Service'!Y$25,'H-32A-WP06 - Debt Service'!X$28/12,0)),"-")</f>
        <v>0</v>
      </c>
      <c r="AB779" s="359">
        <f>IFERROR(IF(-SUM(AB$21:AB778)+AB$16&lt;0.000001,0,IF($C779&gt;='H-32A-WP06 - Debt Service'!Y$25,'H-32A-WP06 - Debt Service'!Y$28/12,0)),"-")</f>
        <v>0</v>
      </c>
      <c r="AC779" s="359">
        <f>IFERROR(IF(-SUM(AC$21:AC778)+AC$16&lt;0.000001,0,IF($C779&gt;='H-32A-WP06 - Debt Service'!Z$25,'H-32A-WP06 - Debt Service'!Z$28/12,0)),"-")</f>
        <v>0</v>
      </c>
      <c r="AD779" s="359">
        <f>IFERROR(IF(-SUM(AD$21:AD778)+AD$16&lt;0.000001,0,IF($C779&gt;='H-32A-WP06 - Debt Service'!AB$25,'H-32A-WP06 - Debt Service'!AA$28/12,0)),"-")</f>
        <v>0</v>
      </c>
      <c r="AE779" s="359">
        <f>IFERROR(IF(-SUM(AE$21:AE778)+AE$16&lt;0.000001,0,IF($C779&gt;='H-32A-WP06 - Debt Service'!AC$25,'H-32A-WP06 - Debt Service'!AB$28/12,0)),"-")</f>
        <v>0</v>
      </c>
      <c r="AF779" s="359">
        <f>IFERROR(IF(-SUM(AF$21:AF778)+AF$16&lt;0.000001,0,IF($C779&gt;='H-32A-WP06 - Debt Service'!AD$25,'H-32A-WP06 - Debt Service'!AC$28/12,0)),"-")</f>
        <v>0</v>
      </c>
    </row>
    <row r="780" spans="2:32">
      <c r="B780" s="351">
        <f t="shared" si="45"/>
        <v>2082</v>
      </c>
      <c r="C780" s="368">
        <f t="shared" si="47"/>
        <v>66567</v>
      </c>
      <c r="D780" s="368"/>
      <c r="E780" s="359">
        <f>IFERROR(IF(-SUM(E$33:E779)+E$16&lt;0.000001,0,IF($C780&gt;='H-32A-WP06 - Debt Service'!C$25,'H-32A-WP06 - Debt Service'!C$28/12,0)),"-")</f>
        <v>0</v>
      </c>
      <c r="F780" s="359">
        <f>IFERROR(IF(-SUM(F$33:F779)+F$16&lt;0.000001,0,IF($C780&gt;='H-32A-WP06 - Debt Service'!D$25,'H-32A-WP06 - Debt Service'!D$28/12,0)),"-")</f>
        <v>0</v>
      </c>
      <c r="G780" s="359">
        <f>IFERROR(IF(-SUM(G$33:G779)+G$16&lt;0.000001,0,IF($C780&gt;='H-32A-WP06 - Debt Service'!E$25,'H-32A-WP06 - Debt Service'!E$28/12,0)),"-")</f>
        <v>0</v>
      </c>
      <c r="H780" s="359">
        <f>IFERROR(IF(-SUM(H$21:H779)+H$16&lt;0.000001,0,IF($C780&gt;='H-32A-WP06 - Debt Service'!F$25,'H-32A-WP06 - Debt Service'!F$28/12,0)),"-")</f>
        <v>0</v>
      </c>
      <c r="I780" s="359">
        <f>IFERROR(IF(-SUM(I$21:I779)+I$16&lt;0.000001,0,IF($C780&gt;='H-32A-WP06 - Debt Service'!G$25,'H-32A-WP06 - Debt Service'!G$28/12,0)),"-")</f>
        <v>0</v>
      </c>
      <c r="J780" s="359">
        <f>IFERROR(IF(-SUM(J$21:J779)+J$16&lt;0.000001,0,IF($C780&gt;='H-32A-WP06 - Debt Service'!H$25,'H-32A-WP06 - Debt Service'!H$28/12,0)),"-")</f>
        <v>0</v>
      </c>
      <c r="K780" s="359">
        <f>IFERROR(IF(-SUM(K$21:K779)+K$16&lt;0.000001,0,IF($C780&gt;='H-32A-WP06 - Debt Service'!I$25,'H-32A-WP06 - Debt Service'!I$28/12,0)),"-")</f>
        <v>0</v>
      </c>
      <c r="L780" s="359">
        <f>IFERROR(IF(-SUM(L$21:L779)+L$16&lt;0.000001,0,IF($C780&gt;='H-32A-WP06 - Debt Service'!J$25,'H-32A-WP06 - Debt Service'!J$28/12,0)),"-")</f>
        <v>0</v>
      </c>
      <c r="M780" s="359">
        <f>IFERROR(IF(-SUM(M$21:M779)+M$16&lt;0.000001,0,IF($C780&gt;='H-32A-WP06 - Debt Service'!K$25,'H-32A-WP06 - Debt Service'!K$28/12,0)),"-")</f>
        <v>0</v>
      </c>
      <c r="N780" s="359">
        <f>IFERROR(IF(-SUM(N$21:N779)+N$16&lt;0.000001,0,IF($C780&gt;='H-32A-WP06 - Debt Service'!L$25,'H-32A-WP06 - Debt Service'!L$28/12,0)),"-")</f>
        <v>0</v>
      </c>
      <c r="O780" s="359">
        <f>IFERROR(IF(-SUM(O$21:O779)+O$16&lt;0.000001,0,IF($C780&gt;='H-32A-WP06 - Debt Service'!M$25,'H-32A-WP06 - Debt Service'!M$28/12,0)),"-")</f>
        <v>0</v>
      </c>
      <c r="P780" s="359">
        <f>IFERROR(IF(-SUM(P$21:P779)+P$16&lt;0.000001,0,IF($C780&gt;='H-32A-WP06 - Debt Service'!N$25,'H-32A-WP06 - Debt Service'!N$28/12,0)),"-")</f>
        <v>0</v>
      </c>
      <c r="Q780" s="449"/>
      <c r="R780" s="351">
        <f t="shared" si="46"/>
        <v>2082</v>
      </c>
      <c r="S780" s="368">
        <f t="shared" si="48"/>
        <v>66567</v>
      </c>
      <c r="T780" s="368"/>
      <c r="U780" s="359">
        <f>IFERROR(IF(-SUM(U$33:U779)+U$16&lt;0.000001,0,IF($C780&gt;='H-32A-WP06 - Debt Service'!R$25,'H-32A-WP06 - Debt Service'!R$28/12,0)),"-")</f>
        <v>0</v>
      </c>
      <c r="V780" s="359">
        <f>IFERROR(IF(-SUM(V$21:V779)+V$16&lt;0.000001,0,IF($C780&gt;='H-32A-WP06 - Debt Service'!S$25,'H-32A-WP06 - Debt Service'!S$28/12,0)),"-")</f>
        <v>0</v>
      </c>
      <c r="W780" s="359">
        <f>IFERROR(IF(-SUM(W$21:W779)+W$16&lt;0.000001,0,IF($C780&gt;='H-32A-WP06 - Debt Service'!T$25,'H-32A-WP06 - Debt Service'!T$28/12,0)),"-")</f>
        <v>0</v>
      </c>
      <c r="X780" s="359">
        <f>IFERROR(IF(-SUM(X$21:X779)+X$16&lt;0.000001,0,IF($C780&gt;='H-32A-WP06 - Debt Service'!U$25,'H-32A-WP06 - Debt Service'!U$28/12,0)),"-")</f>
        <v>0</v>
      </c>
      <c r="Y780" s="359">
        <f>IFERROR(IF(-SUM(Y$21:Y779)+Y$16&lt;0.000001,0,IF($C780&gt;='H-32A-WP06 - Debt Service'!W$25,'H-32A-WP06 - Debt Service'!V$28/12,0)),"-")</f>
        <v>0</v>
      </c>
      <c r="Z780" s="359">
        <f>IFERROR(IF(-SUM(Z$21:Z779)+Z$16&lt;0.000001,0,IF($C780&gt;='H-32A-WP06 - Debt Service'!W$25,'H-32A-WP06 - Debt Service'!W$28/12,0)),"-")</f>
        <v>0</v>
      </c>
      <c r="AA780" s="359">
        <f>IFERROR(IF(-SUM(AA$21:AA779)+AA$16&lt;0.000001,0,IF($C780&gt;='H-32A-WP06 - Debt Service'!Y$25,'H-32A-WP06 - Debt Service'!X$28/12,0)),"-")</f>
        <v>0</v>
      </c>
      <c r="AB780" s="359">
        <f>IFERROR(IF(-SUM(AB$21:AB779)+AB$16&lt;0.000001,0,IF($C780&gt;='H-32A-WP06 - Debt Service'!Y$25,'H-32A-WP06 - Debt Service'!Y$28/12,0)),"-")</f>
        <v>0</v>
      </c>
      <c r="AC780" s="359">
        <f>IFERROR(IF(-SUM(AC$21:AC779)+AC$16&lt;0.000001,0,IF($C780&gt;='H-32A-WP06 - Debt Service'!Z$25,'H-32A-WP06 - Debt Service'!Z$28/12,0)),"-")</f>
        <v>0</v>
      </c>
      <c r="AD780" s="359">
        <f>IFERROR(IF(-SUM(AD$21:AD779)+AD$16&lt;0.000001,0,IF($C780&gt;='H-32A-WP06 - Debt Service'!AB$25,'H-32A-WP06 - Debt Service'!AA$28/12,0)),"-")</f>
        <v>0</v>
      </c>
      <c r="AE780" s="359">
        <f>IFERROR(IF(-SUM(AE$21:AE779)+AE$16&lt;0.000001,0,IF($C780&gt;='H-32A-WP06 - Debt Service'!AC$25,'H-32A-WP06 - Debt Service'!AB$28/12,0)),"-")</f>
        <v>0</v>
      </c>
      <c r="AF780" s="359">
        <f>IFERROR(IF(-SUM(AF$21:AF779)+AF$16&lt;0.000001,0,IF($C780&gt;='H-32A-WP06 - Debt Service'!AD$25,'H-32A-WP06 - Debt Service'!AC$28/12,0)),"-")</f>
        <v>0</v>
      </c>
    </row>
    <row r="781" spans="2:32">
      <c r="B781" s="351">
        <f t="shared" si="45"/>
        <v>2082</v>
      </c>
      <c r="C781" s="368">
        <f t="shared" si="47"/>
        <v>66597</v>
      </c>
      <c r="D781" s="368"/>
      <c r="E781" s="359">
        <f>IFERROR(IF(-SUM(E$33:E780)+E$16&lt;0.000001,0,IF($C781&gt;='H-32A-WP06 - Debt Service'!C$25,'H-32A-WP06 - Debt Service'!C$28/12,0)),"-")</f>
        <v>0</v>
      </c>
      <c r="F781" s="359">
        <f>IFERROR(IF(-SUM(F$33:F780)+F$16&lt;0.000001,0,IF($C781&gt;='H-32A-WP06 - Debt Service'!D$25,'H-32A-WP06 - Debt Service'!D$28/12,0)),"-")</f>
        <v>0</v>
      </c>
      <c r="G781" s="359">
        <f>IFERROR(IF(-SUM(G$33:G780)+G$16&lt;0.000001,0,IF($C781&gt;='H-32A-WP06 - Debt Service'!E$25,'H-32A-WP06 - Debt Service'!E$28/12,0)),"-")</f>
        <v>0</v>
      </c>
      <c r="H781" s="359">
        <f>IFERROR(IF(-SUM(H$21:H780)+H$16&lt;0.000001,0,IF($C781&gt;='H-32A-WP06 - Debt Service'!F$25,'H-32A-WP06 - Debt Service'!F$28/12,0)),"-")</f>
        <v>0</v>
      </c>
      <c r="I781" s="359">
        <f>IFERROR(IF(-SUM(I$21:I780)+I$16&lt;0.000001,0,IF($C781&gt;='H-32A-WP06 - Debt Service'!G$25,'H-32A-WP06 - Debt Service'!G$28/12,0)),"-")</f>
        <v>0</v>
      </c>
      <c r="J781" s="359">
        <f>IFERROR(IF(-SUM(J$21:J780)+J$16&lt;0.000001,0,IF($C781&gt;='H-32A-WP06 - Debt Service'!H$25,'H-32A-WP06 - Debt Service'!H$28/12,0)),"-")</f>
        <v>0</v>
      </c>
      <c r="K781" s="359">
        <f>IFERROR(IF(-SUM(K$21:K780)+K$16&lt;0.000001,0,IF($C781&gt;='H-32A-WP06 - Debt Service'!I$25,'H-32A-WP06 - Debt Service'!I$28/12,0)),"-")</f>
        <v>0</v>
      </c>
      <c r="L781" s="359">
        <f>IFERROR(IF(-SUM(L$21:L780)+L$16&lt;0.000001,0,IF($C781&gt;='H-32A-WP06 - Debt Service'!J$25,'H-32A-WP06 - Debt Service'!J$28/12,0)),"-")</f>
        <v>0</v>
      </c>
      <c r="M781" s="359">
        <f>IFERROR(IF(-SUM(M$21:M780)+M$16&lt;0.000001,0,IF($C781&gt;='H-32A-WP06 - Debt Service'!K$25,'H-32A-WP06 - Debt Service'!K$28/12,0)),"-")</f>
        <v>0</v>
      </c>
      <c r="N781" s="359">
        <f>IFERROR(IF(-SUM(N$21:N780)+N$16&lt;0.000001,0,IF($C781&gt;='H-32A-WP06 - Debt Service'!L$25,'H-32A-WP06 - Debt Service'!L$28/12,0)),"-")</f>
        <v>0</v>
      </c>
      <c r="O781" s="359">
        <f>IFERROR(IF(-SUM(O$21:O780)+O$16&lt;0.000001,0,IF($C781&gt;='H-32A-WP06 - Debt Service'!M$25,'H-32A-WP06 - Debt Service'!M$28/12,0)),"-")</f>
        <v>0</v>
      </c>
      <c r="P781" s="359">
        <f>IFERROR(IF(-SUM(P$21:P780)+P$16&lt;0.000001,0,IF($C781&gt;='H-32A-WP06 - Debt Service'!N$25,'H-32A-WP06 - Debt Service'!N$28/12,0)),"-")</f>
        <v>0</v>
      </c>
      <c r="Q781" s="449"/>
      <c r="R781" s="351">
        <f t="shared" si="46"/>
        <v>2082</v>
      </c>
      <c r="S781" s="368">
        <f t="shared" si="48"/>
        <v>66597</v>
      </c>
      <c r="T781" s="368"/>
      <c r="U781" s="359">
        <f>IFERROR(IF(-SUM(U$33:U780)+U$16&lt;0.000001,0,IF($C781&gt;='H-32A-WP06 - Debt Service'!R$25,'H-32A-WP06 - Debt Service'!R$28/12,0)),"-")</f>
        <v>0</v>
      </c>
      <c r="V781" s="359">
        <f>IFERROR(IF(-SUM(V$21:V780)+V$16&lt;0.000001,0,IF($C781&gt;='H-32A-WP06 - Debt Service'!S$25,'H-32A-WP06 - Debt Service'!S$28/12,0)),"-")</f>
        <v>0</v>
      </c>
      <c r="W781" s="359">
        <f>IFERROR(IF(-SUM(W$21:W780)+W$16&lt;0.000001,0,IF($C781&gt;='H-32A-WP06 - Debt Service'!T$25,'H-32A-WP06 - Debt Service'!T$28/12,0)),"-")</f>
        <v>0</v>
      </c>
      <c r="X781" s="359">
        <f>IFERROR(IF(-SUM(X$21:X780)+X$16&lt;0.000001,0,IF($C781&gt;='H-32A-WP06 - Debt Service'!U$25,'H-32A-WP06 - Debt Service'!U$28/12,0)),"-")</f>
        <v>0</v>
      </c>
      <c r="Y781" s="359">
        <f>IFERROR(IF(-SUM(Y$21:Y780)+Y$16&lt;0.000001,0,IF($C781&gt;='H-32A-WP06 - Debt Service'!W$25,'H-32A-WP06 - Debt Service'!V$28/12,0)),"-")</f>
        <v>0</v>
      </c>
      <c r="Z781" s="359">
        <f>IFERROR(IF(-SUM(Z$21:Z780)+Z$16&lt;0.000001,0,IF($C781&gt;='H-32A-WP06 - Debt Service'!W$25,'H-32A-WP06 - Debt Service'!W$28/12,0)),"-")</f>
        <v>0</v>
      </c>
      <c r="AA781" s="359">
        <f>IFERROR(IF(-SUM(AA$21:AA780)+AA$16&lt;0.000001,0,IF($C781&gt;='H-32A-WP06 - Debt Service'!Y$25,'H-32A-WP06 - Debt Service'!X$28/12,0)),"-")</f>
        <v>0</v>
      </c>
      <c r="AB781" s="359">
        <f>IFERROR(IF(-SUM(AB$21:AB780)+AB$16&lt;0.000001,0,IF($C781&gt;='H-32A-WP06 - Debt Service'!Y$25,'H-32A-WP06 - Debt Service'!Y$28/12,0)),"-")</f>
        <v>0</v>
      </c>
      <c r="AC781" s="359">
        <f>IFERROR(IF(-SUM(AC$21:AC780)+AC$16&lt;0.000001,0,IF($C781&gt;='H-32A-WP06 - Debt Service'!Z$25,'H-32A-WP06 - Debt Service'!Z$28/12,0)),"-")</f>
        <v>0</v>
      </c>
      <c r="AD781" s="359">
        <f>IFERROR(IF(-SUM(AD$21:AD780)+AD$16&lt;0.000001,0,IF($C781&gt;='H-32A-WP06 - Debt Service'!AB$25,'H-32A-WP06 - Debt Service'!AA$28/12,0)),"-")</f>
        <v>0</v>
      </c>
      <c r="AE781" s="359">
        <f>IFERROR(IF(-SUM(AE$21:AE780)+AE$16&lt;0.000001,0,IF($C781&gt;='H-32A-WP06 - Debt Service'!AC$25,'H-32A-WP06 - Debt Service'!AB$28/12,0)),"-")</f>
        <v>0</v>
      </c>
      <c r="AF781" s="359">
        <f>IFERROR(IF(-SUM(AF$21:AF780)+AF$16&lt;0.000001,0,IF($C781&gt;='H-32A-WP06 - Debt Service'!AD$25,'H-32A-WP06 - Debt Service'!AC$28/12,0)),"-")</f>
        <v>0</v>
      </c>
    </row>
    <row r="782" spans="2:32">
      <c r="B782" s="351">
        <f t="shared" si="45"/>
        <v>2082</v>
      </c>
      <c r="C782" s="368">
        <f t="shared" si="47"/>
        <v>66628</v>
      </c>
      <c r="D782" s="368"/>
      <c r="E782" s="359">
        <f>IFERROR(IF(-SUM(E$33:E781)+E$16&lt;0.000001,0,IF($C782&gt;='H-32A-WP06 - Debt Service'!C$25,'H-32A-WP06 - Debt Service'!C$28/12,0)),"-")</f>
        <v>0</v>
      </c>
      <c r="F782" s="359">
        <f>IFERROR(IF(-SUM(F$33:F781)+F$16&lt;0.000001,0,IF($C782&gt;='H-32A-WP06 - Debt Service'!D$25,'H-32A-WP06 - Debt Service'!D$28/12,0)),"-")</f>
        <v>0</v>
      </c>
      <c r="G782" s="359">
        <f>IFERROR(IF(-SUM(G$33:G781)+G$16&lt;0.000001,0,IF($C782&gt;='H-32A-WP06 - Debt Service'!E$25,'H-32A-WP06 - Debt Service'!E$28/12,0)),"-")</f>
        <v>0</v>
      </c>
      <c r="H782" s="359">
        <f>IFERROR(IF(-SUM(H$21:H781)+H$16&lt;0.000001,0,IF($C782&gt;='H-32A-WP06 - Debt Service'!F$25,'H-32A-WP06 - Debt Service'!F$28/12,0)),"-")</f>
        <v>0</v>
      </c>
      <c r="I782" s="359">
        <f>IFERROR(IF(-SUM(I$21:I781)+I$16&lt;0.000001,0,IF($C782&gt;='H-32A-WP06 - Debt Service'!G$25,'H-32A-WP06 - Debt Service'!G$28/12,0)),"-")</f>
        <v>0</v>
      </c>
      <c r="J782" s="359">
        <f>IFERROR(IF(-SUM(J$21:J781)+J$16&lt;0.000001,0,IF($C782&gt;='H-32A-WP06 - Debt Service'!H$25,'H-32A-WP06 - Debt Service'!H$28/12,0)),"-")</f>
        <v>0</v>
      </c>
      <c r="K782" s="359">
        <f>IFERROR(IF(-SUM(K$21:K781)+K$16&lt;0.000001,0,IF($C782&gt;='H-32A-WP06 - Debt Service'!I$25,'H-32A-WP06 - Debt Service'!I$28/12,0)),"-")</f>
        <v>0</v>
      </c>
      <c r="L782" s="359">
        <f>IFERROR(IF(-SUM(L$21:L781)+L$16&lt;0.000001,0,IF($C782&gt;='H-32A-WP06 - Debt Service'!J$25,'H-32A-WP06 - Debt Service'!J$28/12,0)),"-")</f>
        <v>0</v>
      </c>
      <c r="M782" s="359">
        <f>IFERROR(IF(-SUM(M$21:M781)+M$16&lt;0.000001,0,IF($C782&gt;='H-32A-WP06 - Debt Service'!K$25,'H-32A-WP06 - Debt Service'!K$28/12,0)),"-")</f>
        <v>0</v>
      </c>
      <c r="N782" s="359">
        <f>IFERROR(IF(-SUM(N$21:N781)+N$16&lt;0.000001,0,IF($C782&gt;='H-32A-WP06 - Debt Service'!L$25,'H-32A-WP06 - Debt Service'!L$28/12,0)),"-")</f>
        <v>0</v>
      </c>
      <c r="O782" s="359">
        <f>IFERROR(IF(-SUM(O$21:O781)+O$16&lt;0.000001,0,IF($C782&gt;='H-32A-WP06 - Debt Service'!M$25,'H-32A-WP06 - Debt Service'!M$28/12,0)),"-")</f>
        <v>0</v>
      </c>
      <c r="P782" s="359">
        <f>IFERROR(IF(-SUM(P$21:P781)+P$16&lt;0.000001,0,IF($C782&gt;='H-32A-WP06 - Debt Service'!N$25,'H-32A-WP06 - Debt Service'!N$28/12,0)),"-")</f>
        <v>0</v>
      </c>
      <c r="Q782" s="449"/>
      <c r="R782" s="351">
        <f t="shared" si="46"/>
        <v>2082</v>
      </c>
      <c r="S782" s="368">
        <f t="shared" si="48"/>
        <v>66628</v>
      </c>
      <c r="T782" s="368"/>
      <c r="U782" s="359">
        <f>IFERROR(IF(-SUM(U$33:U781)+U$16&lt;0.000001,0,IF($C782&gt;='H-32A-WP06 - Debt Service'!R$25,'H-32A-WP06 - Debt Service'!R$28/12,0)),"-")</f>
        <v>0</v>
      </c>
      <c r="V782" s="359">
        <f>IFERROR(IF(-SUM(V$21:V781)+V$16&lt;0.000001,0,IF($C782&gt;='H-32A-WP06 - Debt Service'!S$25,'H-32A-WP06 - Debt Service'!S$28/12,0)),"-")</f>
        <v>0</v>
      </c>
      <c r="W782" s="359">
        <f>IFERROR(IF(-SUM(W$21:W781)+W$16&lt;0.000001,0,IF($C782&gt;='H-32A-WP06 - Debt Service'!T$25,'H-32A-WP06 - Debt Service'!T$28/12,0)),"-")</f>
        <v>0</v>
      </c>
      <c r="X782" s="359">
        <f>IFERROR(IF(-SUM(X$21:X781)+X$16&lt;0.000001,0,IF($C782&gt;='H-32A-WP06 - Debt Service'!U$25,'H-32A-WP06 - Debt Service'!U$28/12,0)),"-")</f>
        <v>0</v>
      </c>
      <c r="Y782" s="359">
        <f>IFERROR(IF(-SUM(Y$21:Y781)+Y$16&lt;0.000001,0,IF($C782&gt;='H-32A-WP06 - Debt Service'!W$25,'H-32A-WP06 - Debt Service'!V$28/12,0)),"-")</f>
        <v>0</v>
      </c>
      <c r="Z782" s="359">
        <f>IFERROR(IF(-SUM(Z$21:Z781)+Z$16&lt;0.000001,0,IF($C782&gt;='H-32A-WP06 - Debt Service'!W$25,'H-32A-WP06 - Debt Service'!W$28/12,0)),"-")</f>
        <v>0</v>
      </c>
      <c r="AA782" s="359">
        <f>IFERROR(IF(-SUM(AA$21:AA781)+AA$16&lt;0.000001,0,IF($C782&gt;='H-32A-WP06 - Debt Service'!Y$25,'H-32A-WP06 - Debt Service'!X$28/12,0)),"-")</f>
        <v>0</v>
      </c>
      <c r="AB782" s="359">
        <f>IFERROR(IF(-SUM(AB$21:AB781)+AB$16&lt;0.000001,0,IF($C782&gt;='H-32A-WP06 - Debt Service'!Y$25,'H-32A-WP06 - Debt Service'!Y$28/12,0)),"-")</f>
        <v>0</v>
      </c>
      <c r="AC782" s="359">
        <f>IFERROR(IF(-SUM(AC$21:AC781)+AC$16&lt;0.000001,0,IF($C782&gt;='H-32A-WP06 - Debt Service'!Z$25,'H-32A-WP06 - Debt Service'!Z$28/12,0)),"-")</f>
        <v>0</v>
      </c>
      <c r="AD782" s="359">
        <f>IFERROR(IF(-SUM(AD$21:AD781)+AD$16&lt;0.000001,0,IF($C782&gt;='H-32A-WP06 - Debt Service'!AB$25,'H-32A-WP06 - Debt Service'!AA$28/12,0)),"-")</f>
        <v>0</v>
      </c>
      <c r="AE782" s="359">
        <f>IFERROR(IF(-SUM(AE$21:AE781)+AE$16&lt;0.000001,0,IF($C782&gt;='H-32A-WP06 - Debt Service'!AC$25,'H-32A-WP06 - Debt Service'!AB$28/12,0)),"-")</f>
        <v>0</v>
      </c>
      <c r="AF782" s="359">
        <f>IFERROR(IF(-SUM(AF$21:AF781)+AF$16&lt;0.000001,0,IF($C782&gt;='H-32A-WP06 - Debt Service'!AD$25,'H-32A-WP06 - Debt Service'!AC$28/12,0)),"-")</f>
        <v>0</v>
      </c>
    </row>
    <row r="783" spans="2:32">
      <c r="B783" s="351">
        <f t="shared" si="45"/>
        <v>2082</v>
      </c>
      <c r="C783" s="368">
        <f t="shared" si="47"/>
        <v>66658</v>
      </c>
      <c r="D783" s="368"/>
      <c r="E783" s="359">
        <f>IFERROR(IF(-SUM(E$33:E782)+E$16&lt;0.000001,0,IF($C783&gt;='H-32A-WP06 - Debt Service'!C$25,'H-32A-WP06 - Debt Service'!C$28/12,0)),"-")</f>
        <v>0</v>
      </c>
      <c r="F783" s="359">
        <f>IFERROR(IF(-SUM(F$33:F782)+F$16&lt;0.000001,0,IF($C783&gt;='H-32A-WP06 - Debt Service'!D$25,'H-32A-WP06 - Debt Service'!D$28/12,0)),"-")</f>
        <v>0</v>
      </c>
      <c r="G783" s="359">
        <f>IFERROR(IF(-SUM(G$33:G782)+G$16&lt;0.000001,0,IF($C783&gt;='H-32A-WP06 - Debt Service'!E$25,'H-32A-WP06 - Debt Service'!E$28/12,0)),"-")</f>
        <v>0</v>
      </c>
      <c r="H783" s="359">
        <f>IFERROR(IF(-SUM(H$21:H782)+H$16&lt;0.000001,0,IF($C783&gt;='H-32A-WP06 - Debt Service'!F$25,'H-32A-WP06 - Debt Service'!F$28/12,0)),"-")</f>
        <v>0</v>
      </c>
      <c r="I783" s="359">
        <f>IFERROR(IF(-SUM(I$21:I782)+I$16&lt;0.000001,0,IF($C783&gt;='H-32A-WP06 - Debt Service'!G$25,'H-32A-WP06 - Debt Service'!G$28/12,0)),"-")</f>
        <v>0</v>
      </c>
      <c r="J783" s="359">
        <f>IFERROR(IF(-SUM(J$21:J782)+J$16&lt;0.000001,0,IF($C783&gt;='H-32A-WP06 - Debt Service'!H$25,'H-32A-WP06 - Debt Service'!H$28/12,0)),"-")</f>
        <v>0</v>
      </c>
      <c r="K783" s="359">
        <f>IFERROR(IF(-SUM(K$21:K782)+K$16&lt;0.000001,0,IF($C783&gt;='H-32A-WP06 - Debt Service'!I$25,'H-32A-WP06 - Debt Service'!I$28/12,0)),"-")</f>
        <v>0</v>
      </c>
      <c r="L783" s="359">
        <f>IFERROR(IF(-SUM(L$21:L782)+L$16&lt;0.000001,0,IF($C783&gt;='H-32A-WP06 - Debt Service'!J$25,'H-32A-WP06 - Debt Service'!J$28/12,0)),"-")</f>
        <v>0</v>
      </c>
      <c r="M783" s="359">
        <f>IFERROR(IF(-SUM(M$21:M782)+M$16&lt;0.000001,0,IF($C783&gt;='H-32A-WP06 - Debt Service'!K$25,'H-32A-WP06 - Debt Service'!K$28/12,0)),"-")</f>
        <v>0</v>
      </c>
      <c r="N783" s="359">
        <f>IFERROR(IF(-SUM(N$21:N782)+N$16&lt;0.000001,0,IF($C783&gt;='H-32A-WP06 - Debt Service'!L$25,'H-32A-WP06 - Debt Service'!L$28/12,0)),"-")</f>
        <v>0</v>
      </c>
      <c r="O783" s="359">
        <f>IFERROR(IF(-SUM(O$21:O782)+O$16&lt;0.000001,0,IF($C783&gt;='H-32A-WP06 - Debt Service'!M$25,'H-32A-WP06 - Debt Service'!M$28/12,0)),"-")</f>
        <v>0</v>
      </c>
      <c r="P783" s="359">
        <f>IFERROR(IF(-SUM(P$21:P782)+P$16&lt;0.000001,0,IF($C783&gt;='H-32A-WP06 - Debt Service'!N$25,'H-32A-WP06 - Debt Service'!N$28/12,0)),"-")</f>
        <v>0</v>
      </c>
      <c r="Q783" s="449"/>
      <c r="R783" s="351">
        <f t="shared" si="46"/>
        <v>2082</v>
      </c>
      <c r="S783" s="368">
        <f t="shared" si="48"/>
        <v>66658</v>
      </c>
      <c r="T783" s="368"/>
      <c r="U783" s="359">
        <f>IFERROR(IF(-SUM(U$33:U782)+U$16&lt;0.000001,0,IF($C783&gt;='H-32A-WP06 - Debt Service'!R$25,'H-32A-WP06 - Debt Service'!R$28/12,0)),"-")</f>
        <v>0</v>
      </c>
      <c r="V783" s="359">
        <f>IFERROR(IF(-SUM(V$21:V782)+V$16&lt;0.000001,0,IF($C783&gt;='H-32A-WP06 - Debt Service'!S$25,'H-32A-WP06 - Debt Service'!S$28/12,0)),"-")</f>
        <v>0</v>
      </c>
      <c r="W783" s="359">
        <f>IFERROR(IF(-SUM(W$21:W782)+W$16&lt;0.000001,0,IF($C783&gt;='H-32A-WP06 - Debt Service'!T$25,'H-32A-WP06 - Debt Service'!T$28/12,0)),"-")</f>
        <v>0</v>
      </c>
      <c r="X783" s="359">
        <f>IFERROR(IF(-SUM(X$21:X782)+X$16&lt;0.000001,0,IF($C783&gt;='H-32A-WP06 - Debt Service'!U$25,'H-32A-WP06 - Debt Service'!U$28/12,0)),"-")</f>
        <v>0</v>
      </c>
      <c r="Y783" s="359">
        <f>IFERROR(IF(-SUM(Y$21:Y782)+Y$16&lt;0.000001,0,IF($C783&gt;='H-32A-WP06 - Debt Service'!W$25,'H-32A-WP06 - Debt Service'!V$28/12,0)),"-")</f>
        <v>0</v>
      </c>
      <c r="Z783" s="359">
        <f>IFERROR(IF(-SUM(Z$21:Z782)+Z$16&lt;0.000001,0,IF($C783&gt;='H-32A-WP06 - Debt Service'!W$25,'H-32A-WP06 - Debt Service'!W$28/12,0)),"-")</f>
        <v>0</v>
      </c>
      <c r="AA783" s="359">
        <f>IFERROR(IF(-SUM(AA$21:AA782)+AA$16&lt;0.000001,0,IF($C783&gt;='H-32A-WP06 - Debt Service'!Y$25,'H-32A-WP06 - Debt Service'!X$28/12,0)),"-")</f>
        <v>0</v>
      </c>
      <c r="AB783" s="359">
        <f>IFERROR(IF(-SUM(AB$21:AB782)+AB$16&lt;0.000001,0,IF($C783&gt;='H-32A-WP06 - Debt Service'!Y$25,'H-32A-WP06 - Debt Service'!Y$28/12,0)),"-")</f>
        <v>0</v>
      </c>
      <c r="AC783" s="359">
        <f>IFERROR(IF(-SUM(AC$21:AC782)+AC$16&lt;0.000001,0,IF($C783&gt;='H-32A-WP06 - Debt Service'!Z$25,'H-32A-WP06 - Debt Service'!Z$28/12,0)),"-")</f>
        <v>0</v>
      </c>
      <c r="AD783" s="359">
        <f>IFERROR(IF(-SUM(AD$21:AD782)+AD$16&lt;0.000001,0,IF($C783&gt;='H-32A-WP06 - Debt Service'!AB$25,'H-32A-WP06 - Debt Service'!AA$28/12,0)),"-")</f>
        <v>0</v>
      </c>
      <c r="AE783" s="359">
        <f>IFERROR(IF(-SUM(AE$21:AE782)+AE$16&lt;0.000001,0,IF($C783&gt;='H-32A-WP06 - Debt Service'!AC$25,'H-32A-WP06 - Debt Service'!AB$28/12,0)),"-")</f>
        <v>0</v>
      </c>
      <c r="AF783" s="359">
        <f>IFERROR(IF(-SUM(AF$21:AF782)+AF$16&lt;0.000001,0,IF($C783&gt;='H-32A-WP06 - Debt Service'!AD$25,'H-32A-WP06 - Debt Service'!AC$28/12,0)),"-")</f>
        <v>0</v>
      </c>
    </row>
    <row r="784" spans="2:32">
      <c r="B784" s="351">
        <f t="shared" si="45"/>
        <v>2082</v>
      </c>
      <c r="C784" s="368">
        <f t="shared" si="47"/>
        <v>66689</v>
      </c>
      <c r="D784" s="368"/>
      <c r="E784" s="359">
        <f>IFERROR(IF(-SUM(E$33:E783)+E$16&lt;0.000001,0,IF($C784&gt;='H-32A-WP06 - Debt Service'!C$25,'H-32A-WP06 - Debt Service'!C$28/12,0)),"-")</f>
        <v>0</v>
      </c>
      <c r="F784" s="359">
        <f>IFERROR(IF(-SUM(F$33:F783)+F$16&lt;0.000001,0,IF($C784&gt;='H-32A-WP06 - Debt Service'!D$25,'H-32A-WP06 - Debt Service'!D$28/12,0)),"-")</f>
        <v>0</v>
      </c>
      <c r="G784" s="359">
        <f>IFERROR(IF(-SUM(G$33:G783)+G$16&lt;0.000001,0,IF($C784&gt;='H-32A-WP06 - Debt Service'!E$25,'H-32A-WP06 - Debt Service'!E$28/12,0)),"-")</f>
        <v>0</v>
      </c>
      <c r="H784" s="359">
        <f>IFERROR(IF(-SUM(H$21:H783)+H$16&lt;0.000001,0,IF($C784&gt;='H-32A-WP06 - Debt Service'!F$25,'H-32A-WP06 - Debt Service'!F$28/12,0)),"-")</f>
        <v>0</v>
      </c>
      <c r="I784" s="359">
        <f>IFERROR(IF(-SUM(I$21:I783)+I$16&lt;0.000001,0,IF($C784&gt;='H-32A-WP06 - Debt Service'!G$25,'H-32A-WP06 - Debt Service'!G$28/12,0)),"-")</f>
        <v>0</v>
      </c>
      <c r="J784" s="359">
        <f>IFERROR(IF(-SUM(J$21:J783)+J$16&lt;0.000001,0,IF($C784&gt;='H-32A-WP06 - Debt Service'!H$25,'H-32A-WP06 - Debt Service'!H$28/12,0)),"-")</f>
        <v>0</v>
      </c>
      <c r="K784" s="359">
        <f>IFERROR(IF(-SUM(K$21:K783)+K$16&lt;0.000001,0,IF($C784&gt;='H-32A-WP06 - Debt Service'!I$25,'H-32A-WP06 - Debt Service'!I$28/12,0)),"-")</f>
        <v>0</v>
      </c>
      <c r="L784" s="359">
        <f>IFERROR(IF(-SUM(L$21:L783)+L$16&lt;0.000001,0,IF($C784&gt;='H-32A-WP06 - Debt Service'!J$25,'H-32A-WP06 - Debt Service'!J$28/12,0)),"-")</f>
        <v>0</v>
      </c>
      <c r="M784" s="359">
        <f>IFERROR(IF(-SUM(M$21:M783)+M$16&lt;0.000001,0,IF($C784&gt;='H-32A-WP06 - Debt Service'!K$25,'H-32A-WP06 - Debt Service'!K$28/12,0)),"-")</f>
        <v>0</v>
      </c>
      <c r="N784" s="359">
        <f>IFERROR(IF(-SUM(N$21:N783)+N$16&lt;0.000001,0,IF($C784&gt;='H-32A-WP06 - Debt Service'!L$25,'H-32A-WP06 - Debt Service'!L$28/12,0)),"-")</f>
        <v>0</v>
      </c>
      <c r="O784" s="359">
        <f>IFERROR(IF(-SUM(O$21:O783)+O$16&lt;0.000001,0,IF($C784&gt;='H-32A-WP06 - Debt Service'!M$25,'H-32A-WP06 - Debt Service'!M$28/12,0)),"-")</f>
        <v>0</v>
      </c>
      <c r="P784" s="359">
        <f>IFERROR(IF(-SUM(P$21:P783)+P$16&lt;0.000001,0,IF($C784&gt;='H-32A-WP06 - Debt Service'!N$25,'H-32A-WP06 - Debt Service'!N$28/12,0)),"-")</f>
        <v>0</v>
      </c>
      <c r="Q784" s="449"/>
      <c r="R784" s="351">
        <f t="shared" si="46"/>
        <v>2082</v>
      </c>
      <c r="S784" s="368">
        <f t="shared" si="48"/>
        <v>66689</v>
      </c>
      <c r="T784" s="368"/>
      <c r="U784" s="359">
        <f>IFERROR(IF(-SUM(U$33:U783)+U$16&lt;0.000001,0,IF($C784&gt;='H-32A-WP06 - Debt Service'!R$25,'H-32A-WP06 - Debt Service'!R$28/12,0)),"-")</f>
        <v>0</v>
      </c>
      <c r="V784" s="359">
        <f>IFERROR(IF(-SUM(V$21:V783)+V$16&lt;0.000001,0,IF($C784&gt;='H-32A-WP06 - Debt Service'!S$25,'H-32A-WP06 - Debt Service'!S$28/12,0)),"-")</f>
        <v>0</v>
      </c>
      <c r="W784" s="359">
        <f>IFERROR(IF(-SUM(W$21:W783)+W$16&lt;0.000001,0,IF($C784&gt;='H-32A-WP06 - Debt Service'!T$25,'H-32A-WP06 - Debt Service'!T$28/12,0)),"-")</f>
        <v>0</v>
      </c>
      <c r="X784" s="359">
        <f>IFERROR(IF(-SUM(X$21:X783)+X$16&lt;0.000001,0,IF($C784&gt;='H-32A-WP06 - Debt Service'!U$25,'H-32A-WP06 - Debt Service'!U$28/12,0)),"-")</f>
        <v>0</v>
      </c>
      <c r="Y784" s="359">
        <f>IFERROR(IF(-SUM(Y$21:Y783)+Y$16&lt;0.000001,0,IF($C784&gt;='H-32A-WP06 - Debt Service'!W$25,'H-32A-WP06 - Debt Service'!V$28/12,0)),"-")</f>
        <v>0</v>
      </c>
      <c r="Z784" s="359">
        <f>IFERROR(IF(-SUM(Z$21:Z783)+Z$16&lt;0.000001,0,IF($C784&gt;='H-32A-WP06 - Debt Service'!W$25,'H-32A-WP06 - Debt Service'!W$28/12,0)),"-")</f>
        <v>0</v>
      </c>
      <c r="AA784" s="359">
        <f>IFERROR(IF(-SUM(AA$21:AA783)+AA$16&lt;0.000001,0,IF($C784&gt;='H-32A-WP06 - Debt Service'!Y$25,'H-32A-WP06 - Debt Service'!X$28/12,0)),"-")</f>
        <v>0</v>
      </c>
      <c r="AB784" s="359">
        <f>IFERROR(IF(-SUM(AB$21:AB783)+AB$16&lt;0.000001,0,IF($C784&gt;='H-32A-WP06 - Debt Service'!Y$25,'H-32A-WP06 - Debt Service'!Y$28/12,0)),"-")</f>
        <v>0</v>
      </c>
      <c r="AC784" s="359">
        <f>IFERROR(IF(-SUM(AC$21:AC783)+AC$16&lt;0.000001,0,IF($C784&gt;='H-32A-WP06 - Debt Service'!Z$25,'H-32A-WP06 - Debt Service'!Z$28/12,0)),"-")</f>
        <v>0</v>
      </c>
      <c r="AD784" s="359">
        <f>IFERROR(IF(-SUM(AD$21:AD783)+AD$16&lt;0.000001,0,IF($C784&gt;='H-32A-WP06 - Debt Service'!AB$25,'H-32A-WP06 - Debt Service'!AA$28/12,0)),"-")</f>
        <v>0</v>
      </c>
      <c r="AE784" s="359">
        <f>IFERROR(IF(-SUM(AE$21:AE783)+AE$16&lt;0.000001,0,IF($C784&gt;='H-32A-WP06 - Debt Service'!AC$25,'H-32A-WP06 - Debt Service'!AB$28/12,0)),"-")</f>
        <v>0</v>
      </c>
      <c r="AF784" s="359">
        <f>IFERROR(IF(-SUM(AF$21:AF783)+AF$16&lt;0.000001,0,IF($C784&gt;='H-32A-WP06 - Debt Service'!AD$25,'H-32A-WP06 - Debt Service'!AC$28/12,0)),"-")</f>
        <v>0</v>
      </c>
    </row>
    <row r="785" spans="2:32">
      <c r="B785" s="351">
        <f t="shared" si="45"/>
        <v>2082</v>
      </c>
      <c r="C785" s="368">
        <f t="shared" si="47"/>
        <v>66720</v>
      </c>
      <c r="D785" s="368"/>
      <c r="E785" s="359">
        <f>IFERROR(IF(-SUM(E$33:E784)+E$16&lt;0.000001,0,IF($C785&gt;='H-32A-WP06 - Debt Service'!C$25,'H-32A-WP06 - Debt Service'!C$28/12,0)),"-")</f>
        <v>0</v>
      </c>
      <c r="F785" s="359">
        <f>IFERROR(IF(-SUM(F$33:F784)+F$16&lt;0.000001,0,IF($C785&gt;='H-32A-WP06 - Debt Service'!D$25,'H-32A-WP06 - Debt Service'!D$28/12,0)),"-")</f>
        <v>0</v>
      </c>
      <c r="G785" s="359">
        <f>IFERROR(IF(-SUM(G$33:G784)+G$16&lt;0.000001,0,IF($C785&gt;='H-32A-WP06 - Debt Service'!E$25,'H-32A-WP06 - Debt Service'!E$28/12,0)),"-")</f>
        <v>0</v>
      </c>
      <c r="H785" s="359">
        <f>IFERROR(IF(-SUM(H$21:H784)+H$16&lt;0.000001,0,IF($C785&gt;='H-32A-WP06 - Debt Service'!F$25,'H-32A-WP06 - Debt Service'!F$28/12,0)),"-")</f>
        <v>0</v>
      </c>
      <c r="I785" s="359">
        <f>IFERROR(IF(-SUM(I$21:I784)+I$16&lt;0.000001,0,IF($C785&gt;='H-32A-WP06 - Debt Service'!G$25,'H-32A-WP06 - Debt Service'!G$28/12,0)),"-")</f>
        <v>0</v>
      </c>
      <c r="J785" s="359">
        <f>IFERROR(IF(-SUM(J$21:J784)+J$16&lt;0.000001,0,IF($C785&gt;='H-32A-WP06 - Debt Service'!H$25,'H-32A-WP06 - Debt Service'!H$28/12,0)),"-")</f>
        <v>0</v>
      </c>
      <c r="K785" s="359">
        <f>IFERROR(IF(-SUM(K$21:K784)+K$16&lt;0.000001,0,IF($C785&gt;='H-32A-WP06 - Debt Service'!I$25,'H-32A-WP06 - Debt Service'!I$28/12,0)),"-")</f>
        <v>0</v>
      </c>
      <c r="L785" s="359">
        <f>IFERROR(IF(-SUM(L$21:L784)+L$16&lt;0.000001,0,IF($C785&gt;='H-32A-WP06 - Debt Service'!J$25,'H-32A-WP06 - Debt Service'!J$28/12,0)),"-")</f>
        <v>0</v>
      </c>
      <c r="M785" s="359">
        <f>IFERROR(IF(-SUM(M$21:M784)+M$16&lt;0.000001,0,IF($C785&gt;='H-32A-WP06 - Debt Service'!K$25,'H-32A-WP06 - Debt Service'!K$28/12,0)),"-")</f>
        <v>0</v>
      </c>
      <c r="N785" s="359">
        <f>IFERROR(IF(-SUM(N$21:N784)+N$16&lt;0.000001,0,IF($C785&gt;='H-32A-WP06 - Debt Service'!L$25,'H-32A-WP06 - Debt Service'!L$28/12,0)),"-")</f>
        <v>0</v>
      </c>
      <c r="O785" s="359">
        <f>IFERROR(IF(-SUM(O$21:O784)+O$16&lt;0.000001,0,IF($C785&gt;='H-32A-WP06 - Debt Service'!M$25,'H-32A-WP06 - Debt Service'!M$28/12,0)),"-")</f>
        <v>0</v>
      </c>
      <c r="P785" s="359">
        <f>IFERROR(IF(-SUM(P$21:P784)+P$16&lt;0.000001,0,IF($C785&gt;='H-32A-WP06 - Debt Service'!N$25,'H-32A-WP06 - Debt Service'!N$28/12,0)),"-")</f>
        <v>0</v>
      </c>
      <c r="Q785" s="449"/>
      <c r="R785" s="351">
        <f t="shared" si="46"/>
        <v>2082</v>
      </c>
      <c r="S785" s="368">
        <f t="shared" si="48"/>
        <v>66720</v>
      </c>
      <c r="T785" s="368"/>
      <c r="U785" s="359">
        <f>IFERROR(IF(-SUM(U$33:U784)+U$16&lt;0.000001,0,IF($C785&gt;='H-32A-WP06 - Debt Service'!R$25,'H-32A-WP06 - Debt Service'!R$28/12,0)),"-")</f>
        <v>0</v>
      </c>
      <c r="V785" s="359">
        <f>IFERROR(IF(-SUM(V$21:V784)+V$16&lt;0.000001,0,IF($C785&gt;='H-32A-WP06 - Debt Service'!S$25,'H-32A-WP06 - Debt Service'!S$28/12,0)),"-")</f>
        <v>0</v>
      </c>
      <c r="W785" s="359">
        <f>IFERROR(IF(-SUM(W$21:W784)+W$16&lt;0.000001,0,IF($C785&gt;='H-32A-WP06 - Debt Service'!T$25,'H-32A-WP06 - Debt Service'!T$28/12,0)),"-")</f>
        <v>0</v>
      </c>
      <c r="X785" s="359">
        <f>IFERROR(IF(-SUM(X$21:X784)+X$16&lt;0.000001,0,IF($C785&gt;='H-32A-WP06 - Debt Service'!U$25,'H-32A-WP06 - Debt Service'!U$28/12,0)),"-")</f>
        <v>0</v>
      </c>
      <c r="Y785" s="359">
        <f>IFERROR(IF(-SUM(Y$21:Y784)+Y$16&lt;0.000001,0,IF($C785&gt;='H-32A-WP06 - Debt Service'!W$25,'H-32A-WP06 - Debt Service'!V$28/12,0)),"-")</f>
        <v>0</v>
      </c>
      <c r="Z785" s="359">
        <f>IFERROR(IF(-SUM(Z$21:Z784)+Z$16&lt;0.000001,0,IF($C785&gt;='H-32A-WP06 - Debt Service'!W$25,'H-32A-WP06 - Debt Service'!W$28/12,0)),"-")</f>
        <v>0</v>
      </c>
      <c r="AA785" s="359">
        <f>IFERROR(IF(-SUM(AA$21:AA784)+AA$16&lt;0.000001,0,IF($C785&gt;='H-32A-WP06 - Debt Service'!Y$25,'H-32A-WP06 - Debt Service'!X$28/12,0)),"-")</f>
        <v>0</v>
      </c>
      <c r="AB785" s="359">
        <f>IFERROR(IF(-SUM(AB$21:AB784)+AB$16&lt;0.000001,0,IF($C785&gt;='H-32A-WP06 - Debt Service'!Y$25,'H-32A-WP06 - Debt Service'!Y$28/12,0)),"-")</f>
        <v>0</v>
      </c>
      <c r="AC785" s="359">
        <f>IFERROR(IF(-SUM(AC$21:AC784)+AC$16&lt;0.000001,0,IF($C785&gt;='H-32A-WP06 - Debt Service'!Z$25,'H-32A-WP06 - Debt Service'!Z$28/12,0)),"-")</f>
        <v>0</v>
      </c>
      <c r="AD785" s="359">
        <f>IFERROR(IF(-SUM(AD$21:AD784)+AD$16&lt;0.000001,0,IF($C785&gt;='H-32A-WP06 - Debt Service'!AB$25,'H-32A-WP06 - Debt Service'!AA$28/12,0)),"-")</f>
        <v>0</v>
      </c>
      <c r="AE785" s="359">
        <f>IFERROR(IF(-SUM(AE$21:AE784)+AE$16&lt;0.000001,0,IF($C785&gt;='H-32A-WP06 - Debt Service'!AC$25,'H-32A-WP06 - Debt Service'!AB$28/12,0)),"-")</f>
        <v>0</v>
      </c>
      <c r="AF785" s="359">
        <f>IFERROR(IF(-SUM(AF$21:AF784)+AF$16&lt;0.000001,0,IF($C785&gt;='H-32A-WP06 - Debt Service'!AD$25,'H-32A-WP06 - Debt Service'!AC$28/12,0)),"-")</f>
        <v>0</v>
      </c>
    </row>
    <row r="786" spans="2:32">
      <c r="B786" s="351">
        <f t="shared" si="45"/>
        <v>2082</v>
      </c>
      <c r="C786" s="368">
        <f t="shared" si="47"/>
        <v>66750</v>
      </c>
      <c r="D786" s="368"/>
      <c r="E786" s="359">
        <f>IFERROR(IF(-SUM(E$33:E785)+E$16&lt;0.000001,0,IF($C786&gt;='H-32A-WP06 - Debt Service'!C$25,'H-32A-WP06 - Debt Service'!C$28/12,0)),"-")</f>
        <v>0</v>
      </c>
      <c r="F786" s="359">
        <f>IFERROR(IF(-SUM(F$33:F785)+F$16&lt;0.000001,0,IF($C786&gt;='H-32A-WP06 - Debt Service'!D$25,'H-32A-WP06 - Debt Service'!D$28/12,0)),"-")</f>
        <v>0</v>
      </c>
      <c r="G786" s="359">
        <f>IFERROR(IF(-SUM(G$33:G785)+G$16&lt;0.000001,0,IF($C786&gt;='H-32A-WP06 - Debt Service'!E$25,'H-32A-WP06 - Debt Service'!E$28/12,0)),"-")</f>
        <v>0</v>
      </c>
      <c r="H786" s="359">
        <f>IFERROR(IF(-SUM(H$21:H785)+H$16&lt;0.000001,0,IF($C786&gt;='H-32A-WP06 - Debt Service'!F$25,'H-32A-WP06 - Debt Service'!F$28/12,0)),"-")</f>
        <v>0</v>
      </c>
      <c r="I786" s="359">
        <f>IFERROR(IF(-SUM(I$21:I785)+I$16&lt;0.000001,0,IF($C786&gt;='H-32A-WP06 - Debt Service'!G$25,'H-32A-WP06 - Debt Service'!G$28/12,0)),"-")</f>
        <v>0</v>
      </c>
      <c r="J786" s="359">
        <f>IFERROR(IF(-SUM(J$21:J785)+J$16&lt;0.000001,0,IF($C786&gt;='H-32A-WP06 - Debt Service'!H$25,'H-32A-WP06 - Debt Service'!H$28/12,0)),"-")</f>
        <v>0</v>
      </c>
      <c r="K786" s="359">
        <f>IFERROR(IF(-SUM(K$21:K785)+K$16&lt;0.000001,0,IF($C786&gt;='H-32A-WP06 - Debt Service'!I$25,'H-32A-WP06 - Debt Service'!I$28/12,0)),"-")</f>
        <v>0</v>
      </c>
      <c r="L786" s="359">
        <f>IFERROR(IF(-SUM(L$21:L785)+L$16&lt;0.000001,0,IF($C786&gt;='H-32A-WP06 - Debt Service'!J$25,'H-32A-WP06 - Debt Service'!J$28/12,0)),"-")</f>
        <v>0</v>
      </c>
      <c r="M786" s="359">
        <f>IFERROR(IF(-SUM(M$21:M785)+M$16&lt;0.000001,0,IF($C786&gt;='H-32A-WP06 - Debt Service'!K$25,'H-32A-WP06 - Debt Service'!K$28/12,0)),"-")</f>
        <v>0</v>
      </c>
      <c r="N786" s="359">
        <f>IFERROR(IF(-SUM(N$21:N785)+N$16&lt;0.000001,0,IF($C786&gt;='H-32A-WP06 - Debt Service'!L$25,'H-32A-WP06 - Debt Service'!L$28/12,0)),"-")</f>
        <v>0</v>
      </c>
      <c r="O786" s="359">
        <f>IFERROR(IF(-SUM(O$21:O785)+O$16&lt;0.000001,0,IF($C786&gt;='H-32A-WP06 - Debt Service'!M$25,'H-32A-WP06 - Debt Service'!M$28/12,0)),"-")</f>
        <v>0</v>
      </c>
      <c r="P786" s="359">
        <f>IFERROR(IF(-SUM(P$21:P785)+P$16&lt;0.000001,0,IF($C786&gt;='H-32A-WP06 - Debt Service'!N$25,'H-32A-WP06 - Debt Service'!N$28/12,0)),"-")</f>
        <v>0</v>
      </c>
      <c r="Q786" s="449"/>
      <c r="R786" s="351">
        <f t="shared" si="46"/>
        <v>2082</v>
      </c>
      <c r="S786" s="368">
        <f t="shared" si="48"/>
        <v>66750</v>
      </c>
      <c r="T786" s="368"/>
      <c r="U786" s="359">
        <f>IFERROR(IF(-SUM(U$33:U785)+U$16&lt;0.000001,0,IF($C786&gt;='H-32A-WP06 - Debt Service'!R$25,'H-32A-WP06 - Debt Service'!R$28/12,0)),"-")</f>
        <v>0</v>
      </c>
      <c r="V786" s="359">
        <f>IFERROR(IF(-SUM(V$21:V785)+V$16&lt;0.000001,0,IF($C786&gt;='H-32A-WP06 - Debt Service'!S$25,'H-32A-WP06 - Debt Service'!S$28/12,0)),"-")</f>
        <v>0</v>
      </c>
      <c r="W786" s="359">
        <f>IFERROR(IF(-SUM(W$21:W785)+W$16&lt;0.000001,0,IF($C786&gt;='H-32A-WP06 - Debt Service'!T$25,'H-32A-WP06 - Debt Service'!T$28/12,0)),"-")</f>
        <v>0</v>
      </c>
      <c r="X786" s="359">
        <f>IFERROR(IF(-SUM(X$21:X785)+X$16&lt;0.000001,0,IF($C786&gt;='H-32A-WP06 - Debt Service'!U$25,'H-32A-WP06 - Debt Service'!U$28/12,0)),"-")</f>
        <v>0</v>
      </c>
      <c r="Y786" s="359">
        <f>IFERROR(IF(-SUM(Y$21:Y785)+Y$16&lt;0.000001,0,IF($C786&gt;='H-32A-WP06 - Debt Service'!W$25,'H-32A-WP06 - Debt Service'!V$28/12,0)),"-")</f>
        <v>0</v>
      </c>
      <c r="Z786" s="359">
        <f>IFERROR(IF(-SUM(Z$21:Z785)+Z$16&lt;0.000001,0,IF($C786&gt;='H-32A-WP06 - Debt Service'!W$25,'H-32A-WP06 - Debt Service'!W$28/12,0)),"-")</f>
        <v>0</v>
      </c>
      <c r="AA786" s="359">
        <f>IFERROR(IF(-SUM(AA$21:AA785)+AA$16&lt;0.000001,0,IF($C786&gt;='H-32A-WP06 - Debt Service'!Y$25,'H-32A-WP06 - Debt Service'!X$28/12,0)),"-")</f>
        <v>0</v>
      </c>
      <c r="AB786" s="359">
        <f>IFERROR(IF(-SUM(AB$21:AB785)+AB$16&lt;0.000001,0,IF($C786&gt;='H-32A-WP06 - Debt Service'!Y$25,'H-32A-WP06 - Debt Service'!Y$28/12,0)),"-")</f>
        <v>0</v>
      </c>
      <c r="AC786" s="359">
        <f>IFERROR(IF(-SUM(AC$21:AC785)+AC$16&lt;0.000001,0,IF($C786&gt;='H-32A-WP06 - Debt Service'!Z$25,'H-32A-WP06 - Debt Service'!Z$28/12,0)),"-")</f>
        <v>0</v>
      </c>
      <c r="AD786" s="359">
        <f>IFERROR(IF(-SUM(AD$21:AD785)+AD$16&lt;0.000001,0,IF($C786&gt;='H-32A-WP06 - Debt Service'!AB$25,'H-32A-WP06 - Debt Service'!AA$28/12,0)),"-")</f>
        <v>0</v>
      </c>
      <c r="AE786" s="359">
        <f>IFERROR(IF(-SUM(AE$21:AE785)+AE$16&lt;0.000001,0,IF($C786&gt;='H-32A-WP06 - Debt Service'!AC$25,'H-32A-WP06 - Debt Service'!AB$28/12,0)),"-")</f>
        <v>0</v>
      </c>
      <c r="AF786" s="359">
        <f>IFERROR(IF(-SUM(AF$21:AF785)+AF$16&lt;0.000001,0,IF($C786&gt;='H-32A-WP06 - Debt Service'!AD$25,'H-32A-WP06 - Debt Service'!AC$28/12,0)),"-")</f>
        <v>0</v>
      </c>
    </row>
    <row r="787" spans="2:32">
      <c r="B787" s="351">
        <f t="shared" si="45"/>
        <v>2082</v>
      </c>
      <c r="C787" s="368">
        <f t="shared" si="47"/>
        <v>66781</v>
      </c>
      <c r="D787" s="368"/>
      <c r="E787" s="359">
        <f>IFERROR(IF(-SUM(E$33:E786)+E$16&lt;0.000001,0,IF($C787&gt;='H-32A-WP06 - Debt Service'!C$25,'H-32A-WP06 - Debt Service'!C$28/12,0)),"-")</f>
        <v>0</v>
      </c>
      <c r="F787" s="359">
        <f>IFERROR(IF(-SUM(F$33:F786)+F$16&lt;0.000001,0,IF($C787&gt;='H-32A-WP06 - Debt Service'!D$25,'H-32A-WP06 - Debt Service'!D$28/12,0)),"-")</f>
        <v>0</v>
      </c>
      <c r="G787" s="359">
        <f>IFERROR(IF(-SUM(G$33:G786)+G$16&lt;0.000001,0,IF($C787&gt;='H-32A-WP06 - Debt Service'!E$25,'H-32A-WP06 - Debt Service'!E$28/12,0)),"-")</f>
        <v>0</v>
      </c>
      <c r="H787" s="359">
        <f>IFERROR(IF(-SUM(H$21:H786)+H$16&lt;0.000001,0,IF($C787&gt;='H-32A-WP06 - Debt Service'!F$25,'H-32A-WP06 - Debt Service'!F$28/12,0)),"-")</f>
        <v>0</v>
      </c>
      <c r="I787" s="359">
        <f>IFERROR(IF(-SUM(I$21:I786)+I$16&lt;0.000001,0,IF($C787&gt;='H-32A-WP06 - Debt Service'!G$25,'H-32A-WP06 - Debt Service'!G$28/12,0)),"-")</f>
        <v>0</v>
      </c>
      <c r="J787" s="359">
        <f>IFERROR(IF(-SUM(J$21:J786)+J$16&lt;0.000001,0,IF($C787&gt;='H-32A-WP06 - Debt Service'!H$25,'H-32A-WP06 - Debt Service'!H$28/12,0)),"-")</f>
        <v>0</v>
      </c>
      <c r="K787" s="359">
        <f>IFERROR(IF(-SUM(K$21:K786)+K$16&lt;0.000001,0,IF($C787&gt;='H-32A-WP06 - Debt Service'!I$25,'H-32A-WP06 - Debt Service'!I$28/12,0)),"-")</f>
        <v>0</v>
      </c>
      <c r="L787" s="359">
        <f>IFERROR(IF(-SUM(L$21:L786)+L$16&lt;0.000001,0,IF($C787&gt;='H-32A-WP06 - Debt Service'!J$25,'H-32A-WP06 - Debt Service'!J$28/12,0)),"-")</f>
        <v>0</v>
      </c>
      <c r="M787" s="359">
        <f>IFERROR(IF(-SUM(M$21:M786)+M$16&lt;0.000001,0,IF($C787&gt;='H-32A-WP06 - Debt Service'!K$25,'H-32A-WP06 - Debt Service'!K$28/12,0)),"-")</f>
        <v>0</v>
      </c>
      <c r="N787" s="359">
        <f>IFERROR(IF(-SUM(N$21:N786)+N$16&lt;0.000001,0,IF($C787&gt;='H-32A-WP06 - Debt Service'!L$25,'H-32A-WP06 - Debt Service'!L$28/12,0)),"-")</f>
        <v>0</v>
      </c>
      <c r="O787" s="359">
        <f>IFERROR(IF(-SUM(O$21:O786)+O$16&lt;0.000001,0,IF($C787&gt;='H-32A-WP06 - Debt Service'!M$25,'H-32A-WP06 - Debt Service'!M$28/12,0)),"-")</f>
        <v>0</v>
      </c>
      <c r="P787" s="359">
        <f>IFERROR(IF(-SUM(P$21:P786)+P$16&lt;0.000001,0,IF($C787&gt;='H-32A-WP06 - Debt Service'!N$25,'H-32A-WP06 - Debt Service'!N$28/12,0)),"-")</f>
        <v>0</v>
      </c>
      <c r="Q787" s="449"/>
      <c r="R787" s="351">
        <f t="shared" si="46"/>
        <v>2082</v>
      </c>
      <c r="S787" s="368">
        <f t="shared" si="48"/>
        <v>66781</v>
      </c>
      <c r="T787" s="368"/>
      <c r="U787" s="359">
        <f>IFERROR(IF(-SUM(U$33:U786)+U$16&lt;0.000001,0,IF($C787&gt;='H-32A-WP06 - Debt Service'!R$25,'H-32A-WP06 - Debt Service'!R$28/12,0)),"-")</f>
        <v>0</v>
      </c>
      <c r="V787" s="359">
        <f>IFERROR(IF(-SUM(V$21:V786)+V$16&lt;0.000001,0,IF($C787&gt;='H-32A-WP06 - Debt Service'!S$25,'H-32A-WP06 - Debt Service'!S$28/12,0)),"-")</f>
        <v>0</v>
      </c>
      <c r="W787" s="359">
        <f>IFERROR(IF(-SUM(W$21:W786)+W$16&lt;0.000001,0,IF($C787&gt;='H-32A-WP06 - Debt Service'!T$25,'H-32A-WP06 - Debt Service'!T$28/12,0)),"-")</f>
        <v>0</v>
      </c>
      <c r="X787" s="359">
        <f>IFERROR(IF(-SUM(X$21:X786)+X$16&lt;0.000001,0,IF($C787&gt;='H-32A-WP06 - Debt Service'!U$25,'H-32A-WP06 - Debt Service'!U$28/12,0)),"-")</f>
        <v>0</v>
      </c>
      <c r="Y787" s="359">
        <f>IFERROR(IF(-SUM(Y$21:Y786)+Y$16&lt;0.000001,0,IF($C787&gt;='H-32A-WP06 - Debt Service'!W$25,'H-32A-WP06 - Debt Service'!V$28/12,0)),"-")</f>
        <v>0</v>
      </c>
      <c r="Z787" s="359">
        <f>IFERROR(IF(-SUM(Z$21:Z786)+Z$16&lt;0.000001,0,IF($C787&gt;='H-32A-WP06 - Debt Service'!W$25,'H-32A-WP06 - Debt Service'!W$28/12,0)),"-")</f>
        <v>0</v>
      </c>
      <c r="AA787" s="359">
        <f>IFERROR(IF(-SUM(AA$21:AA786)+AA$16&lt;0.000001,0,IF($C787&gt;='H-32A-WP06 - Debt Service'!Y$25,'H-32A-WP06 - Debt Service'!X$28/12,0)),"-")</f>
        <v>0</v>
      </c>
      <c r="AB787" s="359">
        <f>IFERROR(IF(-SUM(AB$21:AB786)+AB$16&lt;0.000001,0,IF($C787&gt;='H-32A-WP06 - Debt Service'!Y$25,'H-32A-WP06 - Debt Service'!Y$28/12,0)),"-")</f>
        <v>0</v>
      </c>
      <c r="AC787" s="359">
        <f>IFERROR(IF(-SUM(AC$21:AC786)+AC$16&lt;0.000001,0,IF($C787&gt;='H-32A-WP06 - Debt Service'!Z$25,'H-32A-WP06 - Debt Service'!Z$28/12,0)),"-")</f>
        <v>0</v>
      </c>
      <c r="AD787" s="359">
        <f>IFERROR(IF(-SUM(AD$21:AD786)+AD$16&lt;0.000001,0,IF($C787&gt;='H-32A-WP06 - Debt Service'!AB$25,'H-32A-WP06 - Debt Service'!AA$28/12,0)),"-")</f>
        <v>0</v>
      </c>
      <c r="AE787" s="359">
        <f>IFERROR(IF(-SUM(AE$21:AE786)+AE$16&lt;0.000001,0,IF($C787&gt;='H-32A-WP06 - Debt Service'!AC$25,'H-32A-WP06 - Debt Service'!AB$28/12,0)),"-")</f>
        <v>0</v>
      </c>
      <c r="AF787" s="359">
        <f>IFERROR(IF(-SUM(AF$21:AF786)+AF$16&lt;0.000001,0,IF($C787&gt;='H-32A-WP06 - Debt Service'!AD$25,'H-32A-WP06 - Debt Service'!AC$28/12,0)),"-")</f>
        <v>0</v>
      </c>
    </row>
    <row r="788" spans="2:32">
      <c r="B788" s="351">
        <f t="shared" si="45"/>
        <v>2082</v>
      </c>
      <c r="C788" s="368">
        <f t="shared" si="47"/>
        <v>66811</v>
      </c>
      <c r="D788" s="368"/>
      <c r="E788" s="359">
        <f>IFERROR(IF(-SUM(E$33:E787)+E$16&lt;0.000001,0,IF($C788&gt;='H-32A-WP06 - Debt Service'!C$25,'H-32A-WP06 - Debt Service'!C$28/12,0)),"-")</f>
        <v>0</v>
      </c>
      <c r="F788" s="359">
        <f>IFERROR(IF(-SUM(F$33:F787)+F$16&lt;0.000001,0,IF($C788&gt;='H-32A-WP06 - Debt Service'!D$25,'H-32A-WP06 - Debt Service'!D$28/12,0)),"-")</f>
        <v>0</v>
      </c>
      <c r="G788" s="359">
        <f>IFERROR(IF(-SUM(G$33:G787)+G$16&lt;0.000001,0,IF($C788&gt;='H-32A-WP06 - Debt Service'!E$25,'H-32A-WP06 - Debt Service'!E$28/12,0)),"-")</f>
        <v>0</v>
      </c>
      <c r="H788" s="359">
        <f>IFERROR(IF(-SUM(H$21:H787)+H$16&lt;0.000001,0,IF($C788&gt;='H-32A-WP06 - Debt Service'!F$25,'H-32A-WP06 - Debt Service'!F$28/12,0)),"-")</f>
        <v>0</v>
      </c>
      <c r="I788" s="359">
        <f>IFERROR(IF(-SUM(I$21:I787)+I$16&lt;0.000001,0,IF($C788&gt;='H-32A-WP06 - Debt Service'!G$25,'H-32A-WP06 - Debt Service'!G$28/12,0)),"-")</f>
        <v>0</v>
      </c>
      <c r="J788" s="359">
        <f>IFERROR(IF(-SUM(J$21:J787)+J$16&lt;0.000001,0,IF($C788&gt;='H-32A-WP06 - Debt Service'!H$25,'H-32A-WP06 - Debt Service'!H$28/12,0)),"-")</f>
        <v>0</v>
      </c>
      <c r="K788" s="359">
        <f>IFERROR(IF(-SUM(K$21:K787)+K$16&lt;0.000001,0,IF($C788&gt;='H-32A-WP06 - Debt Service'!I$25,'H-32A-WP06 - Debt Service'!I$28/12,0)),"-")</f>
        <v>0</v>
      </c>
      <c r="L788" s="359">
        <f>IFERROR(IF(-SUM(L$21:L787)+L$16&lt;0.000001,0,IF($C788&gt;='H-32A-WP06 - Debt Service'!J$25,'H-32A-WP06 - Debt Service'!J$28/12,0)),"-")</f>
        <v>0</v>
      </c>
      <c r="M788" s="359">
        <f>IFERROR(IF(-SUM(M$21:M787)+M$16&lt;0.000001,0,IF($C788&gt;='H-32A-WP06 - Debt Service'!K$25,'H-32A-WP06 - Debt Service'!K$28/12,0)),"-")</f>
        <v>0</v>
      </c>
      <c r="N788" s="359">
        <f>IFERROR(IF(-SUM(N$21:N787)+N$16&lt;0.000001,0,IF($C788&gt;='H-32A-WP06 - Debt Service'!L$25,'H-32A-WP06 - Debt Service'!L$28/12,0)),"-")</f>
        <v>0</v>
      </c>
      <c r="O788" s="359">
        <f>IFERROR(IF(-SUM(O$21:O787)+O$16&lt;0.000001,0,IF($C788&gt;='H-32A-WP06 - Debt Service'!M$25,'H-32A-WP06 - Debt Service'!M$28/12,0)),"-")</f>
        <v>0</v>
      </c>
      <c r="P788" s="359">
        <f>IFERROR(IF(-SUM(P$21:P787)+P$16&lt;0.000001,0,IF($C788&gt;='H-32A-WP06 - Debt Service'!N$25,'H-32A-WP06 - Debt Service'!N$28/12,0)),"-")</f>
        <v>0</v>
      </c>
      <c r="Q788" s="449"/>
      <c r="R788" s="351">
        <f t="shared" si="46"/>
        <v>2082</v>
      </c>
      <c r="S788" s="368">
        <f t="shared" si="48"/>
        <v>66811</v>
      </c>
      <c r="T788" s="368"/>
      <c r="U788" s="359">
        <f>IFERROR(IF(-SUM(U$33:U787)+U$16&lt;0.000001,0,IF($C788&gt;='H-32A-WP06 - Debt Service'!R$25,'H-32A-WP06 - Debt Service'!R$28/12,0)),"-")</f>
        <v>0</v>
      </c>
      <c r="V788" s="359">
        <f>IFERROR(IF(-SUM(V$21:V787)+V$16&lt;0.000001,0,IF($C788&gt;='H-32A-WP06 - Debt Service'!S$25,'H-32A-WP06 - Debt Service'!S$28/12,0)),"-")</f>
        <v>0</v>
      </c>
      <c r="W788" s="359">
        <f>IFERROR(IF(-SUM(W$21:W787)+W$16&lt;0.000001,0,IF($C788&gt;='H-32A-WP06 - Debt Service'!T$25,'H-32A-WP06 - Debt Service'!T$28/12,0)),"-")</f>
        <v>0</v>
      </c>
      <c r="X788" s="359">
        <f>IFERROR(IF(-SUM(X$21:X787)+X$16&lt;0.000001,0,IF($C788&gt;='H-32A-WP06 - Debt Service'!U$25,'H-32A-WP06 - Debt Service'!U$28/12,0)),"-")</f>
        <v>0</v>
      </c>
      <c r="Y788" s="359">
        <f>IFERROR(IF(-SUM(Y$21:Y787)+Y$16&lt;0.000001,0,IF($C788&gt;='H-32A-WP06 - Debt Service'!W$25,'H-32A-WP06 - Debt Service'!V$28/12,0)),"-")</f>
        <v>0</v>
      </c>
      <c r="Z788" s="359">
        <f>IFERROR(IF(-SUM(Z$21:Z787)+Z$16&lt;0.000001,0,IF($C788&gt;='H-32A-WP06 - Debt Service'!W$25,'H-32A-WP06 - Debt Service'!W$28/12,0)),"-")</f>
        <v>0</v>
      </c>
      <c r="AA788" s="359">
        <f>IFERROR(IF(-SUM(AA$21:AA787)+AA$16&lt;0.000001,0,IF($C788&gt;='H-32A-WP06 - Debt Service'!Y$25,'H-32A-WP06 - Debt Service'!X$28/12,0)),"-")</f>
        <v>0</v>
      </c>
      <c r="AB788" s="359">
        <f>IFERROR(IF(-SUM(AB$21:AB787)+AB$16&lt;0.000001,0,IF($C788&gt;='H-32A-WP06 - Debt Service'!Y$25,'H-32A-WP06 - Debt Service'!Y$28/12,0)),"-")</f>
        <v>0</v>
      </c>
      <c r="AC788" s="359">
        <f>IFERROR(IF(-SUM(AC$21:AC787)+AC$16&lt;0.000001,0,IF($C788&gt;='H-32A-WP06 - Debt Service'!Z$25,'H-32A-WP06 - Debt Service'!Z$28/12,0)),"-")</f>
        <v>0</v>
      </c>
      <c r="AD788" s="359">
        <f>IFERROR(IF(-SUM(AD$21:AD787)+AD$16&lt;0.000001,0,IF($C788&gt;='H-32A-WP06 - Debt Service'!AB$25,'H-32A-WP06 - Debt Service'!AA$28/12,0)),"-")</f>
        <v>0</v>
      </c>
      <c r="AE788" s="359">
        <f>IFERROR(IF(-SUM(AE$21:AE787)+AE$16&lt;0.000001,0,IF($C788&gt;='H-32A-WP06 - Debt Service'!AC$25,'H-32A-WP06 - Debt Service'!AB$28/12,0)),"-")</f>
        <v>0</v>
      </c>
      <c r="AF788" s="359">
        <f>IFERROR(IF(-SUM(AF$21:AF787)+AF$16&lt;0.000001,0,IF($C788&gt;='H-32A-WP06 - Debt Service'!AD$25,'H-32A-WP06 - Debt Service'!AC$28/12,0)),"-")</f>
        <v>0</v>
      </c>
    </row>
    <row r="789" spans="2:32">
      <c r="B789" s="351">
        <f t="shared" si="45"/>
        <v>2083</v>
      </c>
      <c r="C789" s="368">
        <f t="shared" si="47"/>
        <v>66842</v>
      </c>
      <c r="D789" s="368"/>
      <c r="E789" s="359">
        <f>IFERROR(IF(-SUM(E$33:E788)+E$16&lt;0.000001,0,IF($C789&gt;='H-32A-WP06 - Debt Service'!C$25,'H-32A-WP06 - Debt Service'!C$28/12,0)),"-")</f>
        <v>0</v>
      </c>
      <c r="F789" s="359">
        <f>IFERROR(IF(-SUM(F$33:F788)+F$16&lt;0.000001,0,IF($C789&gt;='H-32A-WP06 - Debt Service'!D$25,'H-32A-WP06 - Debt Service'!D$28/12,0)),"-")</f>
        <v>0</v>
      </c>
      <c r="G789" s="359">
        <f>IFERROR(IF(-SUM(G$33:G788)+G$16&lt;0.000001,0,IF($C789&gt;='H-32A-WP06 - Debt Service'!E$25,'H-32A-WP06 - Debt Service'!E$28/12,0)),"-")</f>
        <v>0</v>
      </c>
      <c r="H789" s="359">
        <f>IFERROR(IF(-SUM(H$21:H788)+H$16&lt;0.000001,0,IF($C789&gt;='H-32A-WP06 - Debt Service'!F$25,'H-32A-WP06 - Debt Service'!F$28/12,0)),"-")</f>
        <v>0</v>
      </c>
      <c r="I789" s="359">
        <f>IFERROR(IF(-SUM(I$21:I788)+I$16&lt;0.000001,0,IF($C789&gt;='H-32A-WP06 - Debt Service'!G$25,'H-32A-WP06 - Debt Service'!G$28/12,0)),"-")</f>
        <v>0</v>
      </c>
      <c r="J789" s="359">
        <f>IFERROR(IF(-SUM(J$21:J788)+J$16&lt;0.000001,0,IF($C789&gt;='H-32A-WP06 - Debt Service'!H$25,'H-32A-WP06 - Debt Service'!H$28/12,0)),"-")</f>
        <v>0</v>
      </c>
      <c r="K789" s="359">
        <f>IFERROR(IF(-SUM(K$21:K788)+K$16&lt;0.000001,0,IF($C789&gt;='H-32A-WP06 - Debt Service'!I$25,'H-32A-WP06 - Debt Service'!I$28/12,0)),"-")</f>
        <v>0</v>
      </c>
      <c r="L789" s="359">
        <f>IFERROR(IF(-SUM(L$21:L788)+L$16&lt;0.000001,0,IF($C789&gt;='H-32A-WP06 - Debt Service'!J$25,'H-32A-WP06 - Debt Service'!J$28/12,0)),"-")</f>
        <v>0</v>
      </c>
      <c r="M789" s="359">
        <f>IFERROR(IF(-SUM(M$21:M788)+M$16&lt;0.000001,0,IF($C789&gt;='H-32A-WP06 - Debt Service'!K$25,'H-32A-WP06 - Debt Service'!K$28/12,0)),"-")</f>
        <v>0</v>
      </c>
      <c r="N789" s="359">
        <f>IFERROR(IF(-SUM(N$21:N788)+N$16&lt;0.000001,0,IF($C789&gt;='H-32A-WP06 - Debt Service'!L$25,'H-32A-WP06 - Debt Service'!L$28/12,0)),"-")</f>
        <v>0</v>
      </c>
      <c r="O789" s="359">
        <f>IFERROR(IF(-SUM(O$21:O788)+O$16&lt;0.000001,0,IF($C789&gt;='H-32A-WP06 - Debt Service'!M$25,'H-32A-WP06 - Debt Service'!M$28/12,0)),"-")</f>
        <v>0</v>
      </c>
      <c r="P789" s="359">
        <f>IFERROR(IF(-SUM(P$21:P788)+P$16&lt;0.000001,0,IF($C789&gt;='H-32A-WP06 - Debt Service'!N$25,'H-32A-WP06 - Debt Service'!N$28/12,0)),"-")</f>
        <v>0</v>
      </c>
      <c r="Q789" s="449"/>
      <c r="R789" s="351">
        <f t="shared" si="46"/>
        <v>2083</v>
      </c>
      <c r="S789" s="368">
        <f t="shared" si="48"/>
        <v>66842</v>
      </c>
      <c r="T789" s="368"/>
      <c r="U789" s="359">
        <f>IFERROR(IF(-SUM(U$33:U788)+U$16&lt;0.000001,0,IF($C789&gt;='H-32A-WP06 - Debt Service'!R$25,'H-32A-WP06 - Debt Service'!R$28/12,0)),"-")</f>
        <v>0</v>
      </c>
      <c r="V789" s="359">
        <f>IFERROR(IF(-SUM(V$21:V788)+V$16&lt;0.000001,0,IF($C789&gt;='H-32A-WP06 - Debt Service'!S$25,'H-32A-WP06 - Debt Service'!S$28/12,0)),"-")</f>
        <v>0</v>
      </c>
      <c r="W789" s="359">
        <f>IFERROR(IF(-SUM(W$21:W788)+W$16&lt;0.000001,0,IF($C789&gt;='H-32A-WP06 - Debt Service'!T$25,'H-32A-WP06 - Debt Service'!T$28/12,0)),"-")</f>
        <v>0</v>
      </c>
      <c r="X789" s="359">
        <f>IFERROR(IF(-SUM(X$21:X788)+X$16&lt;0.000001,0,IF($C789&gt;='H-32A-WP06 - Debt Service'!U$25,'H-32A-WP06 - Debt Service'!U$28/12,0)),"-")</f>
        <v>0</v>
      </c>
      <c r="Y789" s="359">
        <f>IFERROR(IF(-SUM(Y$21:Y788)+Y$16&lt;0.000001,0,IF($C789&gt;='H-32A-WP06 - Debt Service'!W$25,'H-32A-WP06 - Debt Service'!V$28/12,0)),"-")</f>
        <v>0</v>
      </c>
      <c r="Z789" s="359">
        <f>IFERROR(IF(-SUM(Z$21:Z788)+Z$16&lt;0.000001,0,IF($C789&gt;='H-32A-WP06 - Debt Service'!W$25,'H-32A-WP06 - Debt Service'!W$28/12,0)),"-")</f>
        <v>0</v>
      </c>
      <c r="AA789" s="359">
        <f>IFERROR(IF(-SUM(AA$21:AA788)+AA$16&lt;0.000001,0,IF($C789&gt;='H-32A-WP06 - Debt Service'!Y$25,'H-32A-WP06 - Debt Service'!X$28/12,0)),"-")</f>
        <v>0</v>
      </c>
      <c r="AB789" s="359">
        <f>IFERROR(IF(-SUM(AB$21:AB788)+AB$16&lt;0.000001,0,IF($C789&gt;='H-32A-WP06 - Debt Service'!Y$25,'H-32A-WP06 - Debt Service'!Y$28/12,0)),"-")</f>
        <v>0</v>
      </c>
      <c r="AC789" s="359">
        <f>IFERROR(IF(-SUM(AC$21:AC788)+AC$16&lt;0.000001,0,IF($C789&gt;='H-32A-WP06 - Debt Service'!Z$25,'H-32A-WP06 - Debt Service'!Z$28/12,0)),"-")</f>
        <v>0</v>
      </c>
      <c r="AD789" s="359">
        <f>IFERROR(IF(-SUM(AD$21:AD788)+AD$16&lt;0.000001,0,IF($C789&gt;='H-32A-WP06 - Debt Service'!AB$25,'H-32A-WP06 - Debt Service'!AA$28/12,0)),"-")</f>
        <v>0</v>
      </c>
      <c r="AE789" s="359">
        <f>IFERROR(IF(-SUM(AE$21:AE788)+AE$16&lt;0.000001,0,IF($C789&gt;='H-32A-WP06 - Debt Service'!AC$25,'H-32A-WP06 - Debt Service'!AB$28/12,0)),"-")</f>
        <v>0</v>
      </c>
      <c r="AF789" s="359">
        <f>IFERROR(IF(-SUM(AF$21:AF788)+AF$16&lt;0.000001,0,IF($C789&gt;='H-32A-WP06 - Debt Service'!AD$25,'H-32A-WP06 - Debt Service'!AC$28/12,0)),"-")</f>
        <v>0</v>
      </c>
    </row>
    <row r="790" spans="2:32">
      <c r="B790" s="351">
        <f t="shared" ref="B790:B853" si="49">YEAR(C790)</f>
        <v>2083</v>
      </c>
      <c r="C790" s="368">
        <f t="shared" si="47"/>
        <v>66873</v>
      </c>
      <c r="D790" s="368"/>
      <c r="E790" s="359">
        <f>IFERROR(IF(-SUM(E$33:E789)+E$16&lt;0.000001,0,IF($C790&gt;='H-32A-WP06 - Debt Service'!C$25,'H-32A-WP06 - Debt Service'!C$28/12,0)),"-")</f>
        <v>0</v>
      </c>
      <c r="F790" s="359">
        <f>IFERROR(IF(-SUM(F$33:F789)+F$16&lt;0.000001,0,IF($C790&gt;='H-32A-WP06 - Debt Service'!D$25,'H-32A-WP06 - Debt Service'!D$28/12,0)),"-")</f>
        <v>0</v>
      </c>
      <c r="G790" s="359">
        <f>IFERROR(IF(-SUM(G$33:G789)+G$16&lt;0.000001,0,IF($C790&gt;='H-32A-WP06 - Debt Service'!E$25,'H-32A-WP06 - Debt Service'!E$28/12,0)),"-")</f>
        <v>0</v>
      </c>
      <c r="H790" s="359">
        <f>IFERROR(IF(-SUM(H$21:H789)+H$16&lt;0.000001,0,IF($C790&gt;='H-32A-WP06 - Debt Service'!F$25,'H-32A-WP06 - Debt Service'!F$28/12,0)),"-")</f>
        <v>0</v>
      </c>
      <c r="I790" s="359">
        <f>IFERROR(IF(-SUM(I$21:I789)+I$16&lt;0.000001,0,IF($C790&gt;='H-32A-WP06 - Debt Service'!G$25,'H-32A-WP06 - Debt Service'!G$28/12,0)),"-")</f>
        <v>0</v>
      </c>
      <c r="J790" s="359">
        <f>IFERROR(IF(-SUM(J$21:J789)+J$16&lt;0.000001,0,IF($C790&gt;='H-32A-WP06 - Debt Service'!H$25,'H-32A-WP06 - Debt Service'!H$28/12,0)),"-")</f>
        <v>0</v>
      </c>
      <c r="K790" s="359">
        <f>IFERROR(IF(-SUM(K$21:K789)+K$16&lt;0.000001,0,IF($C790&gt;='H-32A-WP06 - Debt Service'!I$25,'H-32A-WP06 - Debt Service'!I$28/12,0)),"-")</f>
        <v>0</v>
      </c>
      <c r="L790" s="359">
        <f>IFERROR(IF(-SUM(L$21:L789)+L$16&lt;0.000001,0,IF($C790&gt;='H-32A-WP06 - Debt Service'!J$25,'H-32A-WP06 - Debt Service'!J$28/12,0)),"-")</f>
        <v>0</v>
      </c>
      <c r="M790" s="359">
        <f>IFERROR(IF(-SUM(M$21:M789)+M$16&lt;0.000001,0,IF($C790&gt;='H-32A-WP06 - Debt Service'!K$25,'H-32A-WP06 - Debt Service'!K$28/12,0)),"-")</f>
        <v>0</v>
      </c>
      <c r="N790" s="359">
        <f>IFERROR(IF(-SUM(N$21:N789)+N$16&lt;0.000001,0,IF($C790&gt;='H-32A-WP06 - Debt Service'!L$25,'H-32A-WP06 - Debt Service'!L$28/12,0)),"-")</f>
        <v>0</v>
      </c>
      <c r="O790" s="359">
        <f>IFERROR(IF(-SUM(O$21:O789)+O$16&lt;0.000001,0,IF($C790&gt;='H-32A-WP06 - Debt Service'!M$25,'H-32A-WP06 - Debt Service'!M$28/12,0)),"-")</f>
        <v>0</v>
      </c>
      <c r="P790" s="359">
        <f>IFERROR(IF(-SUM(P$21:P789)+P$16&lt;0.000001,0,IF($C790&gt;='H-32A-WP06 - Debt Service'!N$25,'H-32A-WP06 - Debt Service'!N$28/12,0)),"-")</f>
        <v>0</v>
      </c>
      <c r="Q790" s="449"/>
      <c r="R790" s="351">
        <f t="shared" ref="R790:R853" si="50">YEAR(S790)</f>
        <v>2083</v>
      </c>
      <c r="S790" s="368">
        <f t="shared" si="48"/>
        <v>66873</v>
      </c>
      <c r="T790" s="368"/>
      <c r="U790" s="359">
        <f>IFERROR(IF(-SUM(U$33:U789)+U$16&lt;0.000001,0,IF($C790&gt;='H-32A-WP06 - Debt Service'!R$25,'H-32A-WP06 - Debt Service'!R$28/12,0)),"-")</f>
        <v>0</v>
      </c>
      <c r="V790" s="359">
        <f>IFERROR(IF(-SUM(V$21:V789)+V$16&lt;0.000001,0,IF($C790&gt;='H-32A-WP06 - Debt Service'!S$25,'H-32A-WP06 - Debt Service'!S$28/12,0)),"-")</f>
        <v>0</v>
      </c>
      <c r="W790" s="359">
        <f>IFERROR(IF(-SUM(W$21:W789)+W$16&lt;0.000001,0,IF($C790&gt;='H-32A-WP06 - Debt Service'!T$25,'H-32A-WP06 - Debt Service'!T$28/12,0)),"-")</f>
        <v>0</v>
      </c>
      <c r="X790" s="359">
        <f>IFERROR(IF(-SUM(X$21:X789)+X$16&lt;0.000001,0,IF($C790&gt;='H-32A-WP06 - Debt Service'!U$25,'H-32A-WP06 - Debt Service'!U$28/12,0)),"-")</f>
        <v>0</v>
      </c>
      <c r="Y790" s="359">
        <f>IFERROR(IF(-SUM(Y$21:Y789)+Y$16&lt;0.000001,0,IF($C790&gt;='H-32A-WP06 - Debt Service'!W$25,'H-32A-WP06 - Debt Service'!V$28/12,0)),"-")</f>
        <v>0</v>
      </c>
      <c r="Z790" s="359">
        <f>IFERROR(IF(-SUM(Z$21:Z789)+Z$16&lt;0.000001,0,IF($C790&gt;='H-32A-WP06 - Debt Service'!W$25,'H-32A-WP06 - Debt Service'!W$28/12,0)),"-")</f>
        <v>0</v>
      </c>
      <c r="AA790" s="359">
        <f>IFERROR(IF(-SUM(AA$21:AA789)+AA$16&lt;0.000001,0,IF($C790&gt;='H-32A-WP06 - Debt Service'!Y$25,'H-32A-WP06 - Debt Service'!X$28/12,0)),"-")</f>
        <v>0</v>
      </c>
      <c r="AB790" s="359">
        <f>IFERROR(IF(-SUM(AB$21:AB789)+AB$16&lt;0.000001,0,IF($C790&gt;='H-32A-WP06 - Debt Service'!Y$25,'H-32A-WP06 - Debt Service'!Y$28/12,0)),"-")</f>
        <v>0</v>
      </c>
      <c r="AC790" s="359">
        <f>IFERROR(IF(-SUM(AC$21:AC789)+AC$16&lt;0.000001,0,IF($C790&gt;='H-32A-WP06 - Debt Service'!Z$25,'H-32A-WP06 - Debt Service'!Z$28/12,0)),"-")</f>
        <v>0</v>
      </c>
      <c r="AD790" s="359">
        <f>IFERROR(IF(-SUM(AD$21:AD789)+AD$16&lt;0.000001,0,IF($C790&gt;='H-32A-WP06 - Debt Service'!AB$25,'H-32A-WP06 - Debt Service'!AA$28/12,0)),"-")</f>
        <v>0</v>
      </c>
      <c r="AE790" s="359">
        <f>IFERROR(IF(-SUM(AE$21:AE789)+AE$16&lt;0.000001,0,IF($C790&gt;='H-32A-WP06 - Debt Service'!AC$25,'H-32A-WP06 - Debt Service'!AB$28/12,0)),"-")</f>
        <v>0</v>
      </c>
      <c r="AF790" s="359">
        <f>IFERROR(IF(-SUM(AF$21:AF789)+AF$16&lt;0.000001,0,IF($C790&gt;='H-32A-WP06 - Debt Service'!AD$25,'H-32A-WP06 - Debt Service'!AC$28/12,0)),"-")</f>
        <v>0</v>
      </c>
    </row>
    <row r="791" spans="2:32">
      <c r="B791" s="351">
        <f t="shared" si="49"/>
        <v>2083</v>
      </c>
      <c r="C791" s="368">
        <f t="shared" ref="C791:C854" si="51">EOMONTH(C790,0)+1</f>
        <v>66901</v>
      </c>
      <c r="D791" s="368"/>
      <c r="E791" s="359">
        <f>IFERROR(IF(-SUM(E$33:E790)+E$16&lt;0.000001,0,IF($C791&gt;='H-32A-WP06 - Debt Service'!C$25,'H-32A-WP06 - Debt Service'!C$28/12,0)),"-")</f>
        <v>0</v>
      </c>
      <c r="F791" s="359">
        <f>IFERROR(IF(-SUM(F$33:F790)+F$16&lt;0.000001,0,IF($C791&gt;='H-32A-WP06 - Debt Service'!D$25,'H-32A-WP06 - Debt Service'!D$28/12,0)),"-")</f>
        <v>0</v>
      </c>
      <c r="G791" s="359">
        <f>IFERROR(IF(-SUM(G$33:G790)+G$16&lt;0.000001,0,IF($C791&gt;='H-32A-WP06 - Debt Service'!E$25,'H-32A-WP06 - Debt Service'!E$28/12,0)),"-")</f>
        <v>0</v>
      </c>
      <c r="H791" s="359">
        <f>IFERROR(IF(-SUM(H$21:H790)+H$16&lt;0.000001,0,IF($C791&gt;='H-32A-WP06 - Debt Service'!F$25,'H-32A-WP06 - Debt Service'!F$28/12,0)),"-")</f>
        <v>0</v>
      </c>
      <c r="I791" s="359">
        <f>IFERROR(IF(-SUM(I$21:I790)+I$16&lt;0.000001,0,IF($C791&gt;='H-32A-WP06 - Debt Service'!G$25,'H-32A-WP06 - Debt Service'!G$28/12,0)),"-")</f>
        <v>0</v>
      </c>
      <c r="J791" s="359">
        <f>IFERROR(IF(-SUM(J$21:J790)+J$16&lt;0.000001,0,IF($C791&gt;='H-32A-WP06 - Debt Service'!H$25,'H-32A-WP06 - Debt Service'!H$28/12,0)),"-")</f>
        <v>0</v>
      </c>
      <c r="K791" s="359">
        <f>IFERROR(IF(-SUM(K$21:K790)+K$16&lt;0.000001,0,IF($C791&gt;='H-32A-WP06 - Debt Service'!I$25,'H-32A-WP06 - Debt Service'!I$28/12,0)),"-")</f>
        <v>0</v>
      </c>
      <c r="L791" s="359">
        <f>IFERROR(IF(-SUM(L$21:L790)+L$16&lt;0.000001,0,IF($C791&gt;='H-32A-WP06 - Debt Service'!J$25,'H-32A-WP06 - Debt Service'!J$28/12,0)),"-")</f>
        <v>0</v>
      </c>
      <c r="M791" s="359">
        <f>IFERROR(IF(-SUM(M$21:M790)+M$16&lt;0.000001,0,IF($C791&gt;='H-32A-WP06 - Debt Service'!K$25,'H-32A-WP06 - Debt Service'!K$28/12,0)),"-")</f>
        <v>0</v>
      </c>
      <c r="N791" s="359">
        <f>IFERROR(IF(-SUM(N$21:N790)+N$16&lt;0.000001,0,IF($C791&gt;='H-32A-WP06 - Debt Service'!L$25,'H-32A-WP06 - Debt Service'!L$28/12,0)),"-")</f>
        <v>0</v>
      </c>
      <c r="O791" s="359">
        <f>IFERROR(IF(-SUM(O$21:O790)+O$16&lt;0.000001,0,IF($C791&gt;='H-32A-WP06 - Debt Service'!M$25,'H-32A-WP06 - Debt Service'!M$28/12,0)),"-")</f>
        <v>0</v>
      </c>
      <c r="P791" s="359">
        <f>IFERROR(IF(-SUM(P$21:P790)+P$16&lt;0.000001,0,IF($C791&gt;='H-32A-WP06 - Debt Service'!N$25,'H-32A-WP06 - Debt Service'!N$28/12,0)),"-")</f>
        <v>0</v>
      </c>
      <c r="Q791" s="449"/>
      <c r="R791" s="351">
        <f t="shared" si="50"/>
        <v>2083</v>
      </c>
      <c r="S791" s="368">
        <f t="shared" ref="S791:S854" si="52">EOMONTH(S790,0)+1</f>
        <v>66901</v>
      </c>
      <c r="T791" s="368"/>
      <c r="U791" s="359">
        <f>IFERROR(IF(-SUM(U$33:U790)+U$16&lt;0.000001,0,IF($C791&gt;='H-32A-WP06 - Debt Service'!R$25,'H-32A-WP06 - Debt Service'!R$28/12,0)),"-")</f>
        <v>0</v>
      </c>
      <c r="V791" s="359">
        <f>IFERROR(IF(-SUM(V$21:V790)+V$16&lt;0.000001,0,IF($C791&gt;='H-32A-WP06 - Debt Service'!S$25,'H-32A-WP06 - Debt Service'!S$28/12,0)),"-")</f>
        <v>0</v>
      </c>
      <c r="W791" s="359">
        <f>IFERROR(IF(-SUM(W$21:W790)+W$16&lt;0.000001,0,IF($C791&gt;='H-32A-WP06 - Debt Service'!T$25,'H-32A-WP06 - Debt Service'!T$28/12,0)),"-")</f>
        <v>0</v>
      </c>
      <c r="X791" s="359">
        <f>IFERROR(IF(-SUM(X$21:X790)+X$16&lt;0.000001,0,IF($C791&gt;='H-32A-WP06 - Debt Service'!U$25,'H-32A-WP06 - Debt Service'!U$28/12,0)),"-")</f>
        <v>0</v>
      </c>
      <c r="Y791" s="359">
        <f>IFERROR(IF(-SUM(Y$21:Y790)+Y$16&lt;0.000001,0,IF($C791&gt;='H-32A-WP06 - Debt Service'!W$25,'H-32A-WP06 - Debt Service'!V$28/12,0)),"-")</f>
        <v>0</v>
      </c>
      <c r="Z791" s="359">
        <f>IFERROR(IF(-SUM(Z$21:Z790)+Z$16&lt;0.000001,0,IF($C791&gt;='H-32A-WP06 - Debt Service'!W$25,'H-32A-WP06 - Debt Service'!W$28/12,0)),"-")</f>
        <v>0</v>
      </c>
      <c r="AA791" s="359">
        <f>IFERROR(IF(-SUM(AA$21:AA790)+AA$16&lt;0.000001,0,IF($C791&gt;='H-32A-WP06 - Debt Service'!Y$25,'H-32A-WP06 - Debt Service'!X$28/12,0)),"-")</f>
        <v>0</v>
      </c>
      <c r="AB791" s="359">
        <f>IFERROR(IF(-SUM(AB$21:AB790)+AB$16&lt;0.000001,0,IF($C791&gt;='H-32A-WP06 - Debt Service'!Y$25,'H-32A-WP06 - Debt Service'!Y$28/12,0)),"-")</f>
        <v>0</v>
      </c>
      <c r="AC791" s="359">
        <f>IFERROR(IF(-SUM(AC$21:AC790)+AC$16&lt;0.000001,0,IF($C791&gt;='H-32A-WP06 - Debt Service'!Z$25,'H-32A-WP06 - Debt Service'!Z$28/12,0)),"-")</f>
        <v>0</v>
      </c>
      <c r="AD791" s="359">
        <f>IFERROR(IF(-SUM(AD$21:AD790)+AD$16&lt;0.000001,0,IF($C791&gt;='H-32A-WP06 - Debt Service'!AB$25,'H-32A-WP06 - Debt Service'!AA$28/12,0)),"-")</f>
        <v>0</v>
      </c>
      <c r="AE791" s="359">
        <f>IFERROR(IF(-SUM(AE$21:AE790)+AE$16&lt;0.000001,0,IF($C791&gt;='H-32A-WP06 - Debt Service'!AC$25,'H-32A-WP06 - Debt Service'!AB$28/12,0)),"-")</f>
        <v>0</v>
      </c>
      <c r="AF791" s="359">
        <f>IFERROR(IF(-SUM(AF$21:AF790)+AF$16&lt;0.000001,0,IF($C791&gt;='H-32A-WP06 - Debt Service'!AD$25,'H-32A-WP06 - Debt Service'!AC$28/12,0)),"-")</f>
        <v>0</v>
      </c>
    </row>
    <row r="792" spans="2:32">
      <c r="B792" s="351">
        <f t="shared" si="49"/>
        <v>2083</v>
      </c>
      <c r="C792" s="368">
        <f t="shared" si="51"/>
        <v>66932</v>
      </c>
      <c r="D792" s="368"/>
      <c r="E792" s="359">
        <f>IFERROR(IF(-SUM(E$33:E791)+E$16&lt;0.000001,0,IF($C792&gt;='H-32A-WP06 - Debt Service'!C$25,'H-32A-WP06 - Debt Service'!C$28/12,0)),"-")</f>
        <v>0</v>
      </c>
      <c r="F792" s="359">
        <f>IFERROR(IF(-SUM(F$33:F791)+F$16&lt;0.000001,0,IF($C792&gt;='H-32A-WP06 - Debt Service'!D$25,'H-32A-WP06 - Debt Service'!D$28/12,0)),"-")</f>
        <v>0</v>
      </c>
      <c r="G792" s="359">
        <f>IFERROR(IF(-SUM(G$33:G791)+G$16&lt;0.000001,0,IF($C792&gt;='H-32A-WP06 - Debt Service'!E$25,'H-32A-WP06 - Debt Service'!E$28/12,0)),"-")</f>
        <v>0</v>
      </c>
      <c r="H792" s="359">
        <f>IFERROR(IF(-SUM(H$21:H791)+H$16&lt;0.000001,0,IF($C792&gt;='H-32A-WP06 - Debt Service'!F$25,'H-32A-WP06 - Debt Service'!F$28/12,0)),"-")</f>
        <v>0</v>
      </c>
      <c r="I792" s="359">
        <f>IFERROR(IF(-SUM(I$21:I791)+I$16&lt;0.000001,0,IF($C792&gt;='H-32A-WP06 - Debt Service'!G$25,'H-32A-WP06 - Debt Service'!G$28/12,0)),"-")</f>
        <v>0</v>
      </c>
      <c r="J792" s="359">
        <f>IFERROR(IF(-SUM(J$21:J791)+J$16&lt;0.000001,0,IF($C792&gt;='H-32A-WP06 - Debt Service'!H$25,'H-32A-WP06 - Debt Service'!H$28/12,0)),"-")</f>
        <v>0</v>
      </c>
      <c r="K792" s="359">
        <f>IFERROR(IF(-SUM(K$21:K791)+K$16&lt;0.000001,0,IF($C792&gt;='H-32A-WP06 - Debt Service'!I$25,'H-32A-WP06 - Debt Service'!I$28/12,0)),"-")</f>
        <v>0</v>
      </c>
      <c r="L792" s="359">
        <f>IFERROR(IF(-SUM(L$21:L791)+L$16&lt;0.000001,0,IF($C792&gt;='H-32A-WP06 - Debt Service'!J$25,'H-32A-WP06 - Debt Service'!J$28/12,0)),"-")</f>
        <v>0</v>
      </c>
      <c r="M792" s="359">
        <f>IFERROR(IF(-SUM(M$21:M791)+M$16&lt;0.000001,0,IF($C792&gt;='H-32A-WP06 - Debt Service'!K$25,'H-32A-WP06 - Debt Service'!K$28/12,0)),"-")</f>
        <v>0</v>
      </c>
      <c r="N792" s="359">
        <f>IFERROR(IF(-SUM(N$21:N791)+N$16&lt;0.000001,0,IF($C792&gt;='H-32A-WP06 - Debt Service'!L$25,'H-32A-WP06 - Debt Service'!L$28/12,0)),"-")</f>
        <v>0</v>
      </c>
      <c r="O792" s="359">
        <f>IFERROR(IF(-SUM(O$21:O791)+O$16&lt;0.000001,0,IF($C792&gt;='H-32A-WP06 - Debt Service'!M$25,'H-32A-WP06 - Debt Service'!M$28/12,0)),"-")</f>
        <v>0</v>
      </c>
      <c r="P792" s="359">
        <f>IFERROR(IF(-SUM(P$21:P791)+P$16&lt;0.000001,0,IF($C792&gt;='H-32A-WP06 - Debt Service'!N$25,'H-32A-WP06 - Debt Service'!N$28/12,0)),"-")</f>
        <v>0</v>
      </c>
      <c r="Q792" s="449"/>
      <c r="R792" s="351">
        <f t="shared" si="50"/>
        <v>2083</v>
      </c>
      <c r="S792" s="368">
        <f t="shared" si="52"/>
        <v>66932</v>
      </c>
      <c r="T792" s="368"/>
      <c r="U792" s="359">
        <f>IFERROR(IF(-SUM(U$33:U791)+U$16&lt;0.000001,0,IF($C792&gt;='H-32A-WP06 - Debt Service'!R$25,'H-32A-WP06 - Debt Service'!R$28/12,0)),"-")</f>
        <v>0</v>
      </c>
      <c r="V792" s="359">
        <f>IFERROR(IF(-SUM(V$21:V791)+V$16&lt;0.000001,0,IF($C792&gt;='H-32A-WP06 - Debt Service'!S$25,'H-32A-WP06 - Debt Service'!S$28/12,0)),"-")</f>
        <v>0</v>
      </c>
      <c r="W792" s="359">
        <f>IFERROR(IF(-SUM(W$21:W791)+W$16&lt;0.000001,0,IF($C792&gt;='H-32A-WP06 - Debt Service'!T$25,'H-32A-WP06 - Debt Service'!T$28/12,0)),"-")</f>
        <v>0</v>
      </c>
      <c r="X792" s="359">
        <f>IFERROR(IF(-SUM(X$21:X791)+X$16&lt;0.000001,0,IF($C792&gt;='H-32A-WP06 - Debt Service'!U$25,'H-32A-WP06 - Debt Service'!U$28/12,0)),"-")</f>
        <v>0</v>
      </c>
      <c r="Y792" s="359">
        <f>IFERROR(IF(-SUM(Y$21:Y791)+Y$16&lt;0.000001,0,IF($C792&gt;='H-32A-WP06 - Debt Service'!W$25,'H-32A-WP06 - Debt Service'!V$28/12,0)),"-")</f>
        <v>0</v>
      </c>
      <c r="Z792" s="359">
        <f>IFERROR(IF(-SUM(Z$21:Z791)+Z$16&lt;0.000001,0,IF($C792&gt;='H-32A-WP06 - Debt Service'!W$25,'H-32A-WP06 - Debt Service'!W$28/12,0)),"-")</f>
        <v>0</v>
      </c>
      <c r="AA792" s="359">
        <f>IFERROR(IF(-SUM(AA$21:AA791)+AA$16&lt;0.000001,0,IF($C792&gt;='H-32A-WP06 - Debt Service'!Y$25,'H-32A-WP06 - Debt Service'!X$28/12,0)),"-")</f>
        <v>0</v>
      </c>
      <c r="AB792" s="359">
        <f>IFERROR(IF(-SUM(AB$21:AB791)+AB$16&lt;0.000001,0,IF($C792&gt;='H-32A-WP06 - Debt Service'!Y$25,'H-32A-WP06 - Debt Service'!Y$28/12,0)),"-")</f>
        <v>0</v>
      </c>
      <c r="AC792" s="359">
        <f>IFERROR(IF(-SUM(AC$21:AC791)+AC$16&lt;0.000001,0,IF($C792&gt;='H-32A-WP06 - Debt Service'!Z$25,'H-32A-WP06 - Debt Service'!Z$28/12,0)),"-")</f>
        <v>0</v>
      </c>
      <c r="AD792" s="359">
        <f>IFERROR(IF(-SUM(AD$21:AD791)+AD$16&lt;0.000001,0,IF($C792&gt;='H-32A-WP06 - Debt Service'!AB$25,'H-32A-WP06 - Debt Service'!AA$28/12,0)),"-")</f>
        <v>0</v>
      </c>
      <c r="AE792" s="359">
        <f>IFERROR(IF(-SUM(AE$21:AE791)+AE$16&lt;0.000001,0,IF($C792&gt;='H-32A-WP06 - Debt Service'!AC$25,'H-32A-WP06 - Debt Service'!AB$28/12,0)),"-")</f>
        <v>0</v>
      </c>
      <c r="AF792" s="359">
        <f>IFERROR(IF(-SUM(AF$21:AF791)+AF$16&lt;0.000001,0,IF($C792&gt;='H-32A-WP06 - Debt Service'!AD$25,'H-32A-WP06 - Debt Service'!AC$28/12,0)),"-")</f>
        <v>0</v>
      </c>
    </row>
    <row r="793" spans="2:32">
      <c r="B793" s="351">
        <f t="shared" si="49"/>
        <v>2083</v>
      </c>
      <c r="C793" s="368">
        <f t="shared" si="51"/>
        <v>66962</v>
      </c>
      <c r="D793" s="368"/>
      <c r="E793" s="359">
        <f>IFERROR(IF(-SUM(E$33:E792)+E$16&lt;0.000001,0,IF($C793&gt;='H-32A-WP06 - Debt Service'!C$25,'H-32A-WP06 - Debt Service'!C$28/12,0)),"-")</f>
        <v>0</v>
      </c>
      <c r="F793" s="359">
        <f>IFERROR(IF(-SUM(F$33:F792)+F$16&lt;0.000001,0,IF($C793&gt;='H-32A-WP06 - Debt Service'!D$25,'H-32A-WP06 - Debt Service'!D$28/12,0)),"-")</f>
        <v>0</v>
      </c>
      <c r="G793" s="359">
        <f>IFERROR(IF(-SUM(G$33:G792)+G$16&lt;0.000001,0,IF($C793&gt;='H-32A-WP06 - Debt Service'!E$25,'H-32A-WP06 - Debt Service'!E$28/12,0)),"-")</f>
        <v>0</v>
      </c>
      <c r="H793" s="359">
        <f>IFERROR(IF(-SUM(H$21:H792)+H$16&lt;0.000001,0,IF($C793&gt;='H-32A-WP06 - Debt Service'!F$25,'H-32A-WP06 - Debt Service'!F$28/12,0)),"-")</f>
        <v>0</v>
      </c>
      <c r="I793" s="359">
        <f>IFERROR(IF(-SUM(I$21:I792)+I$16&lt;0.000001,0,IF($C793&gt;='H-32A-WP06 - Debt Service'!G$25,'H-32A-WP06 - Debt Service'!G$28/12,0)),"-")</f>
        <v>0</v>
      </c>
      <c r="J793" s="359">
        <f>IFERROR(IF(-SUM(J$21:J792)+J$16&lt;0.000001,0,IF($C793&gt;='H-32A-WP06 - Debt Service'!H$25,'H-32A-WP06 - Debt Service'!H$28/12,0)),"-")</f>
        <v>0</v>
      </c>
      <c r="K793" s="359">
        <f>IFERROR(IF(-SUM(K$21:K792)+K$16&lt;0.000001,0,IF($C793&gt;='H-32A-WP06 - Debt Service'!I$25,'H-32A-WP06 - Debt Service'!I$28/12,0)),"-")</f>
        <v>0</v>
      </c>
      <c r="L793" s="359">
        <f>IFERROR(IF(-SUM(L$21:L792)+L$16&lt;0.000001,0,IF($C793&gt;='H-32A-WP06 - Debt Service'!J$25,'H-32A-WP06 - Debt Service'!J$28/12,0)),"-")</f>
        <v>0</v>
      </c>
      <c r="M793" s="359">
        <f>IFERROR(IF(-SUM(M$21:M792)+M$16&lt;0.000001,0,IF($C793&gt;='H-32A-WP06 - Debt Service'!K$25,'H-32A-WP06 - Debt Service'!K$28/12,0)),"-")</f>
        <v>0</v>
      </c>
      <c r="N793" s="359">
        <f>IFERROR(IF(-SUM(N$21:N792)+N$16&lt;0.000001,0,IF($C793&gt;='H-32A-WP06 - Debt Service'!L$25,'H-32A-WP06 - Debt Service'!L$28/12,0)),"-")</f>
        <v>0</v>
      </c>
      <c r="O793" s="359">
        <f>IFERROR(IF(-SUM(O$21:O792)+O$16&lt;0.000001,0,IF($C793&gt;='H-32A-WP06 - Debt Service'!M$25,'H-32A-WP06 - Debt Service'!M$28/12,0)),"-")</f>
        <v>0</v>
      </c>
      <c r="P793" s="359">
        <f>IFERROR(IF(-SUM(P$21:P792)+P$16&lt;0.000001,0,IF($C793&gt;='H-32A-WP06 - Debt Service'!N$25,'H-32A-WP06 - Debt Service'!N$28/12,0)),"-")</f>
        <v>0</v>
      </c>
      <c r="Q793" s="449"/>
      <c r="R793" s="351">
        <f t="shared" si="50"/>
        <v>2083</v>
      </c>
      <c r="S793" s="368">
        <f t="shared" si="52"/>
        <v>66962</v>
      </c>
      <c r="T793" s="368"/>
      <c r="U793" s="359">
        <f>IFERROR(IF(-SUM(U$33:U792)+U$16&lt;0.000001,0,IF($C793&gt;='H-32A-WP06 - Debt Service'!R$25,'H-32A-WP06 - Debt Service'!R$28/12,0)),"-")</f>
        <v>0</v>
      </c>
      <c r="V793" s="359">
        <f>IFERROR(IF(-SUM(V$21:V792)+V$16&lt;0.000001,0,IF($C793&gt;='H-32A-WP06 - Debt Service'!S$25,'H-32A-WP06 - Debt Service'!S$28/12,0)),"-")</f>
        <v>0</v>
      </c>
      <c r="W793" s="359">
        <f>IFERROR(IF(-SUM(W$21:W792)+W$16&lt;0.000001,0,IF($C793&gt;='H-32A-WP06 - Debt Service'!T$25,'H-32A-WP06 - Debt Service'!T$28/12,0)),"-")</f>
        <v>0</v>
      </c>
      <c r="X793" s="359">
        <f>IFERROR(IF(-SUM(X$21:X792)+X$16&lt;0.000001,0,IF($C793&gt;='H-32A-WP06 - Debt Service'!U$25,'H-32A-WP06 - Debt Service'!U$28/12,0)),"-")</f>
        <v>0</v>
      </c>
      <c r="Y793" s="359">
        <f>IFERROR(IF(-SUM(Y$21:Y792)+Y$16&lt;0.000001,0,IF($C793&gt;='H-32A-WP06 - Debt Service'!W$25,'H-32A-WP06 - Debt Service'!V$28/12,0)),"-")</f>
        <v>0</v>
      </c>
      <c r="Z793" s="359">
        <f>IFERROR(IF(-SUM(Z$21:Z792)+Z$16&lt;0.000001,0,IF($C793&gt;='H-32A-WP06 - Debt Service'!W$25,'H-32A-WP06 - Debt Service'!W$28/12,0)),"-")</f>
        <v>0</v>
      </c>
      <c r="AA793" s="359">
        <f>IFERROR(IF(-SUM(AA$21:AA792)+AA$16&lt;0.000001,0,IF($C793&gt;='H-32A-WP06 - Debt Service'!Y$25,'H-32A-WP06 - Debt Service'!X$28/12,0)),"-")</f>
        <v>0</v>
      </c>
      <c r="AB793" s="359">
        <f>IFERROR(IF(-SUM(AB$21:AB792)+AB$16&lt;0.000001,0,IF($C793&gt;='H-32A-WP06 - Debt Service'!Y$25,'H-32A-WP06 - Debt Service'!Y$28/12,0)),"-")</f>
        <v>0</v>
      </c>
      <c r="AC793" s="359">
        <f>IFERROR(IF(-SUM(AC$21:AC792)+AC$16&lt;0.000001,0,IF($C793&gt;='H-32A-WP06 - Debt Service'!Z$25,'H-32A-WP06 - Debt Service'!Z$28/12,0)),"-")</f>
        <v>0</v>
      </c>
      <c r="AD793" s="359">
        <f>IFERROR(IF(-SUM(AD$21:AD792)+AD$16&lt;0.000001,0,IF($C793&gt;='H-32A-WP06 - Debt Service'!AB$25,'H-32A-WP06 - Debt Service'!AA$28/12,0)),"-")</f>
        <v>0</v>
      </c>
      <c r="AE793" s="359">
        <f>IFERROR(IF(-SUM(AE$21:AE792)+AE$16&lt;0.000001,0,IF($C793&gt;='H-32A-WP06 - Debt Service'!AC$25,'H-32A-WP06 - Debt Service'!AB$28/12,0)),"-")</f>
        <v>0</v>
      </c>
      <c r="AF793" s="359">
        <f>IFERROR(IF(-SUM(AF$21:AF792)+AF$16&lt;0.000001,0,IF($C793&gt;='H-32A-WP06 - Debt Service'!AD$25,'H-32A-WP06 - Debt Service'!AC$28/12,0)),"-")</f>
        <v>0</v>
      </c>
    </row>
    <row r="794" spans="2:32">
      <c r="B794" s="351">
        <f t="shared" si="49"/>
        <v>2083</v>
      </c>
      <c r="C794" s="368">
        <f t="shared" si="51"/>
        <v>66993</v>
      </c>
      <c r="D794" s="368"/>
      <c r="E794" s="359">
        <f>IFERROR(IF(-SUM(E$33:E793)+E$16&lt;0.000001,0,IF($C794&gt;='H-32A-WP06 - Debt Service'!C$25,'H-32A-WP06 - Debt Service'!C$28/12,0)),"-")</f>
        <v>0</v>
      </c>
      <c r="F794" s="359">
        <f>IFERROR(IF(-SUM(F$33:F793)+F$16&lt;0.000001,0,IF($C794&gt;='H-32A-WP06 - Debt Service'!D$25,'H-32A-WP06 - Debt Service'!D$28/12,0)),"-")</f>
        <v>0</v>
      </c>
      <c r="G794" s="359">
        <f>IFERROR(IF(-SUM(G$33:G793)+G$16&lt;0.000001,0,IF($C794&gt;='H-32A-WP06 - Debt Service'!E$25,'H-32A-WP06 - Debt Service'!E$28/12,0)),"-")</f>
        <v>0</v>
      </c>
      <c r="H794" s="359">
        <f>IFERROR(IF(-SUM(H$21:H793)+H$16&lt;0.000001,0,IF($C794&gt;='H-32A-WP06 - Debt Service'!F$25,'H-32A-WP06 - Debt Service'!F$28/12,0)),"-")</f>
        <v>0</v>
      </c>
      <c r="I794" s="359">
        <f>IFERROR(IF(-SUM(I$21:I793)+I$16&lt;0.000001,0,IF($C794&gt;='H-32A-WP06 - Debt Service'!G$25,'H-32A-WP06 - Debt Service'!G$28/12,0)),"-")</f>
        <v>0</v>
      </c>
      <c r="J794" s="359">
        <f>IFERROR(IF(-SUM(J$21:J793)+J$16&lt;0.000001,0,IF($C794&gt;='H-32A-WP06 - Debt Service'!H$25,'H-32A-WP06 - Debt Service'!H$28/12,0)),"-")</f>
        <v>0</v>
      </c>
      <c r="K794" s="359">
        <f>IFERROR(IF(-SUM(K$21:K793)+K$16&lt;0.000001,0,IF($C794&gt;='H-32A-WP06 - Debt Service'!I$25,'H-32A-WP06 - Debt Service'!I$28/12,0)),"-")</f>
        <v>0</v>
      </c>
      <c r="L794" s="359">
        <f>IFERROR(IF(-SUM(L$21:L793)+L$16&lt;0.000001,0,IF($C794&gt;='H-32A-WP06 - Debt Service'!J$25,'H-32A-WP06 - Debt Service'!J$28/12,0)),"-")</f>
        <v>0</v>
      </c>
      <c r="M794" s="359">
        <f>IFERROR(IF(-SUM(M$21:M793)+M$16&lt;0.000001,0,IF($C794&gt;='H-32A-WP06 - Debt Service'!K$25,'H-32A-WP06 - Debt Service'!K$28/12,0)),"-")</f>
        <v>0</v>
      </c>
      <c r="N794" s="359">
        <f>IFERROR(IF(-SUM(N$21:N793)+N$16&lt;0.000001,0,IF($C794&gt;='H-32A-WP06 - Debt Service'!L$25,'H-32A-WP06 - Debt Service'!L$28/12,0)),"-")</f>
        <v>0</v>
      </c>
      <c r="O794" s="359">
        <f>IFERROR(IF(-SUM(O$21:O793)+O$16&lt;0.000001,0,IF($C794&gt;='H-32A-WP06 - Debt Service'!M$25,'H-32A-WP06 - Debt Service'!M$28/12,0)),"-")</f>
        <v>0</v>
      </c>
      <c r="P794" s="359">
        <f>IFERROR(IF(-SUM(P$21:P793)+P$16&lt;0.000001,0,IF($C794&gt;='H-32A-WP06 - Debt Service'!N$25,'H-32A-WP06 - Debt Service'!N$28/12,0)),"-")</f>
        <v>0</v>
      </c>
      <c r="Q794" s="449"/>
      <c r="R794" s="351">
        <f t="shared" si="50"/>
        <v>2083</v>
      </c>
      <c r="S794" s="368">
        <f t="shared" si="52"/>
        <v>66993</v>
      </c>
      <c r="T794" s="368"/>
      <c r="U794" s="359">
        <f>IFERROR(IF(-SUM(U$33:U793)+U$16&lt;0.000001,0,IF($C794&gt;='H-32A-WP06 - Debt Service'!R$25,'H-32A-WP06 - Debt Service'!R$28/12,0)),"-")</f>
        <v>0</v>
      </c>
      <c r="V794" s="359">
        <f>IFERROR(IF(-SUM(V$21:V793)+V$16&lt;0.000001,0,IF($C794&gt;='H-32A-WP06 - Debt Service'!S$25,'H-32A-WP06 - Debt Service'!S$28/12,0)),"-")</f>
        <v>0</v>
      </c>
      <c r="W794" s="359">
        <f>IFERROR(IF(-SUM(W$21:W793)+W$16&lt;0.000001,0,IF($C794&gt;='H-32A-WP06 - Debt Service'!T$25,'H-32A-WP06 - Debt Service'!T$28/12,0)),"-")</f>
        <v>0</v>
      </c>
      <c r="X794" s="359">
        <f>IFERROR(IF(-SUM(X$21:X793)+X$16&lt;0.000001,0,IF($C794&gt;='H-32A-WP06 - Debt Service'!U$25,'H-32A-WP06 - Debt Service'!U$28/12,0)),"-")</f>
        <v>0</v>
      </c>
      <c r="Y794" s="359">
        <f>IFERROR(IF(-SUM(Y$21:Y793)+Y$16&lt;0.000001,0,IF($C794&gt;='H-32A-WP06 - Debt Service'!W$25,'H-32A-WP06 - Debt Service'!V$28/12,0)),"-")</f>
        <v>0</v>
      </c>
      <c r="Z794" s="359">
        <f>IFERROR(IF(-SUM(Z$21:Z793)+Z$16&lt;0.000001,0,IF($C794&gt;='H-32A-WP06 - Debt Service'!W$25,'H-32A-WP06 - Debt Service'!W$28/12,0)),"-")</f>
        <v>0</v>
      </c>
      <c r="AA794" s="359">
        <f>IFERROR(IF(-SUM(AA$21:AA793)+AA$16&lt;0.000001,0,IF($C794&gt;='H-32A-WP06 - Debt Service'!Y$25,'H-32A-WP06 - Debt Service'!X$28/12,0)),"-")</f>
        <v>0</v>
      </c>
      <c r="AB794" s="359">
        <f>IFERROR(IF(-SUM(AB$21:AB793)+AB$16&lt;0.000001,0,IF($C794&gt;='H-32A-WP06 - Debt Service'!Y$25,'H-32A-WP06 - Debt Service'!Y$28/12,0)),"-")</f>
        <v>0</v>
      </c>
      <c r="AC794" s="359">
        <f>IFERROR(IF(-SUM(AC$21:AC793)+AC$16&lt;0.000001,0,IF($C794&gt;='H-32A-WP06 - Debt Service'!Z$25,'H-32A-WP06 - Debt Service'!Z$28/12,0)),"-")</f>
        <v>0</v>
      </c>
      <c r="AD794" s="359">
        <f>IFERROR(IF(-SUM(AD$21:AD793)+AD$16&lt;0.000001,0,IF($C794&gt;='H-32A-WP06 - Debt Service'!AB$25,'H-32A-WP06 - Debt Service'!AA$28/12,0)),"-")</f>
        <v>0</v>
      </c>
      <c r="AE794" s="359">
        <f>IFERROR(IF(-SUM(AE$21:AE793)+AE$16&lt;0.000001,0,IF($C794&gt;='H-32A-WP06 - Debt Service'!AC$25,'H-32A-WP06 - Debt Service'!AB$28/12,0)),"-")</f>
        <v>0</v>
      </c>
      <c r="AF794" s="359">
        <f>IFERROR(IF(-SUM(AF$21:AF793)+AF$16&lt;0.000001,0,IF($C794&gt;='H-32A-WP06 - Debt Service'!AD$25,'H-32A-WP06 - Debt Service'!AC$28/12,0)),"-")</f>
        <v>0</v>
      </c>
    </row>
    <row r="795" spans="2:32">
      <c r="B795" s="351">
        <f t="shared" si="49"/>
        <v>2083</v>
      </c>
      <c r="C795" s="368">
        <f t="shared" si="51"/>
        <v>67023</v>
      </c>
      <c r="D795" s="368"/>
      <c r="E795" s="359">
        <f>IFERROR(IF(-SUM(E$33:E794)+E$16&lt;0.000001,0,IF($C795&gt;='H-32A-WP06 - Debt Service'!C$25,'H-32A-WP06 - Debt Service'!C$28/12,0)),"-")</f>
        <v>0</v>
      </c>
      <c r="F795" s="359">
        <f>IFERROR(IF(-SUM(F$33:F794)+F$16&lt;0.000001,0,IF($C795&gt;='H-32A-WP06 - Debt Service'!D$25,'H-32A-WP06 - Debt Service'!D$28/12,0)),"-")</f>
        <v>0</v>
      </c>
      <c r="G795" s="359">
        <f>IFERROR(IF(-SUM(G$33:G794)+G$16&lt;0.000001,0,IF($C795&gt;='H-32A-WP06 - Debt Service'!E$25,'H-32A-WP06 - Debt Service'!E$28/12,0)),"-")</f>
        <v>0</v>
      </c>
      <c r="H795" s="359">
        <f>IFERROR(IF(-SUM(H$21:H794)+H$16&lt;0.000001,0,IF($C795&gt;='H-32A-WP06 - Debt Service'!F$25,'H-32A-WP06 - Debt Service'!F$28/12,0)),"-")</f>
        <v>0</v>
      </c>
      <c r="I795" s="359">
        <f>IFERROR(IF(-SUM(I$21:I794)+I$16&lt;0.000001,0,IF($C795&gt;='H-32A-WP06 - Debt Service'!G$25,'H-32A-WP06 - Debt Service'!G$28/12,0)),"-")</f>
        <v>0</v>
      </c>
      <c r="J795" s="359">
        <f>IFERROR(IF(-SUM(J$21:J794)+J$16&lt;0.000001,0,IF($C795&gt;='H-32A-WP06 - Debt Service'!H$25,'H-32A-WP06 - Debt Service'!H$28/12,0)),"-")</f>
        <v>0</v>
      </c>
      <c r="K795" s="359">
        <f>IFERROR(IF(-SUM(K$21:K794)+K$16&lt;0.000001,0,IF($C795&gt;='H-32A-WP06 - Debt Service'!I$25,'H-32A-WP06 - Debt Service'!I$28/12,0)),"-")</f>
        <v>0</v>
      </c>
      <c r="L795" s="359">
        <f>IFERROR(IF(-SUM(L$21:L794)+L$16&lt;0.000001,0,IF($C795&gt;='H-32A-WP06 - Debt Service'!J$25,'H-32A-WP06 - Debt Service'!J$28/12,0)),"-")</f>
        <v>0</v>
      </c>
      <c r="M795" s="359">
        <f>IFERROR(IF(-SUM(M$21:M794)+M$16&lt;0.000001,0,IF($C795&gt;='H-32A-WP06 - Debt Service'!K$25,'H-32A-WP06 - Debt Service'!K$28/12,0)),"-")</f>
        <v>0</v>
      </c>
      <c r="N795" s="359">
        <f>IFERROR(IF(-SUM(N$21:N794)+N$16&lt;0.000001,0,IF($C795&gt;='H-32A-WP06 - Debt Service'!L$25,'H-32A-WP06 - Debt Service'!L$28/12,0)),"-")</f>
        <v>0</v>
      </c>
      <c r="O795" s="359">
        <f>IFERROR(IF(-SUM(O$21:O794)+O$16&lt;0.000001,0,IF($C795&gt;='H-32A-WP06 - Debt Service'!M$25,'H-32A-WP06 - Debt Service'!M$28/12,0)),"-")</f>
        <v>0</v>
      </c>
      <c r="P795" s="359">
        <f>IFERROR(IF(-SUM(P$21:P794)+P$16&lt;0.000001,0,IF($C795&gt;='H-32A-WP06 - Debt Service'!N$25,'H-32A-WP06 - Debt Service'!N$28/12,0)),"-")</f>
        <v>0</v>
      </c>
      <c r="Q795" s="449"/>
      <c r="R795" s="351">
        <f t="shared" si="50"/>
        <v>2083</v>
      </c>
      <c r="S795" s="368">
        <f t="shared" si="52"/>
        <v>67023</v>
      </c>
      <c r="T795" s="368"/>
      <c r="U795" s="359">
        <f>IFERROR(IF(-SUM(U$33:U794)+U$16&lt;0.000001,0,IF($C795&gt;='H-32A-WP06 - Debt Service'!R$25,'H-32A-WP06 - Debt Service'!R$28/12,0)),"-")</f>
        <v>0</v>
      </c>
      <c r="V795" s="359">
        <f>IFERROR(IF(-SUM(V$21:V794)+V$16&lt;0.000001,0,IF($C795&gt;='H-32A-WP06 - Debt Service'!S$25,'H-32A-WP06 - Debt Service'!S$28/12,0)),"-")</f>
        <v>0</v>
      </c>
      <c r="W795" s="359">
        <f>IFERROR(IF(-SUM(W$21:W794)+W$16&lt;0.000001,0,IF($C795&gt;='H-32A-WP06 - Debt Service'!T$25,'H-32A-WP06 - Debt Service'!T$28/12,0)),"-")</f>
        <v>0</v>
      </c>
      <c r="X795" s="359">
        <f>IFERROR(IF(-SUM(X$21:X794)+X$16&lt;0.000001,0,IF($C795&gt;='H-32A-WP06 - Debt Service'!U$25,'H-32A-WP06 - Debt Service'!U$28/12,0)),"-")</f>
        <v>0</v>
      </c>
      <c r="Y795" s="359">
        <f>IFERROR(IF(-SUM(Y$21:Y794)+Y$16&lt;0.000001,0,IF($C795&gt;='H-32A-WP06 - Debt Service'!W$25,'H-32A-WP06 - Debt Service'!V$28/12,0)),"-")</f>
        <v>0</v>
      </c>
      <c r="Z795" s="359">
        <f>IFERROR(IF(-SUM(Z$21:Z794)+Z$16&lt;0.000001,0,IF($C795&gt;='H-32A-WP06 - Debt Service'!W$25,'H-32A-WP06 - Debt Service'!W$28/12,0)),"-")</f>
        <v>0</v>
      </c>
      <c r="AA795" s="359">
        <f>IFERROR(IF(-SUM(AA$21:AA794)+AA$16&lt;0.000001,0,IF($C795&gt;='H-32A-WP06 - Debt Service'!Y$25,'H-32A-WP06 - Debt Service'!X$28/12,0)),"-")</f>
        <v>0</v>
      </c>
      <c r="AB795" s="359">
        <f>IFERROR(IF(-SUM(AB$21:AB794)+AB$16&lt;0.000001,0,IF($C795&gt;='H-32A-WP06 - Debt Service'!Y$25,'H-32A-WP06 - Debt Service'!Y$28/12,0)),"-")</f>
        <v>0</v>
      </c>
      <c r="AC795" s="359">
        <f>IFERROR(IF(-SUM(AC$21:AC794)+AC$16&lt;0.000001,0,IF($C795&gt;='H-32A-WP06 - Debt Service'!Z$25,'H-32A-WP06 - Debt Service'!Z$28/12,0)),"-")</f>
        <v>0</v>
      </c>
      <c r="AD795" s="359">
        <f>IFERROR(IF(-SUM(AD$21:AD794)+AD$16&lt;0.000001,0,IF($C795&gt;='H-32A-WP06 - Debt Service'!AB$25,'H-32A-WP06 - Debt Service'!AA$28/12,0)),"-")</f>
        <v>0</v>
      </c>
      <c r="AE795" s="359">
        <f>IFERROR(IF(-SUM(AE$21:AE794)+AE$16&lt;0.000001,0,IF($C795&gt;='H-32A-WP06 - Debt Service'!AC$25,'H-32A-WP06 - Debt Service'!AB$28/12,0)),"-")</f>
        <v>0</v>
      </c>
      <c r="AF795" s="359">
        <f>IFERROR(IF(-SUM(AF$21:AF794)+AF$16&lt;0.000001,0,IF($C795&gt;='H-32A-WP06 - Debt Service'!AD$25,'H-32A-WP06 - Debt Service'!AC$28/12,0)),"-")</f>
        <v>0</v>
      </c>
    </row>
    <row r="796" spans="2:32">
      <c r="B796" s="351">
        <f t="shared" si="49"/>
        <v>2083</v>
      </c>
      <c r="C796" s="368">
        <f t="shared" si="51"/>
        <v>67054</v>
      </c>
      <c r="D796" s="368"/>
      <c r="E796" s="359">
        <f>IFERROR(IF(-SUM(E$33:E795)+E$16&lt;0.000001,0,IF($C796&gt;='H-32A-WP06 - Debt Service'!C$25,'H-32A-WP06 - Debt Service'!C$28/12,0)),"-")</f>
        <v>0</v>
      </c>
      <c r="F796" s="359">
        <f>IFERROR(IF(-SUM(F$33:F795)+F$16&lt;0.000001,0,IF($C796&gt;='H-32A-WP06 - Debt Service'!D$25,'H-32A-WP06 - Debt Service'!D$28/12,0)),"-")</f>
        <v>0</v>
      </c>
      <c r="G796" s="359">
        <f>IFERROR(IF(-SUM(G$33:G795)+G$16&lt;0.000001,0,IF($C796&gt;='H-32A-WP06 - Debt Service'!E$25,'H-32A-WP06 - Debt Service'!E$28/12,0)),"-")</f>
        <v>0</v>
      </c>
      <c r="H796" s="359">
        <f>IFERROR(IF(-SUM(H$21:H795)+H$16&lt;0.000001,0,IF($C796&gt;='H-32A-WP06 - Debt Service'!F$25,'H-32A-WP06 - Debt Service'!F$28/12,0)),"-")</f>
        <v>0</v>
      </c>
      <c r="I796" s="359">
        <f>IFERROR(IF(-SUM(I$21:I795)+I$16&lt;0.000001,0,IF($C796&gt;='H-32A-WP06 - Debt Service'!G$25,'H-32A-WP06 - Debt Service'!G$28/12,0)),"-")</f>
        <v>0</v>
      </c>
      <c r="J796" s="359">
        <f>IFERROR(IF(-SUM(J$21:J795)+J$16&lt;0.000001,0,IF($C796&gt;='H-32A-WP06 - Debt Service'!H$25,'H-32A-WP06 - Debt Service'!H$28/12,0)),"-")</f>
        <v>0</v>
      </c>
      <c r="K796" s="359">
        <f>IFERROR(IF(-SUM(K$21:K795)+K$16&lt;0.000001,0,IF($C796&gt;='H-32A-WP06 - Debt Service'!I$25,'H-32A-WP06 - Debt Service'!I$28/12,0)),"-")</f>
        <v>0</v>
      </c>
      <c r="L796" s="359">
        <f>IFERROR(IF(-SUM(L$21:L795)+L$16&lt;0.000001,0,IF($C796&gt;='H-32A-WP06 - Debt Service'!J$25,'H-32A-WP06 - Debt Service'!J$28/12,0)),"-")</f>
        <v>0</v>
      </c>
      <c r="M796" s="359">
        <f>IFERROR(IF(-SUM(M$21:M795)+M$16&lt;0.000001,0,IF($C796&gt;='H-32A-WP06 - Debt Service'!K$25,'H-32A-WP06 - Debt Service'!K$28/12,0)),"-")</f>
        <v>0</v>
      </c>
      <c r="N796" s="359">
        <f>IFERROR(IF(-SUM(N$21:N795)+N$16&lt;0.000001,0,IF($C796&gt;='H-32A-WP06 - Debt Service'!L$25,'H-32A-WP06 - Debt Service'!L$28/12,0)),"-")</f>
        <v>0</v>
      </c>
      <c r="O796" s="359">
        <f>IFERROR(IF(-SUM(O$21:O795)+O$16&lt;0.000001,0,IF($C796&gt;='H-32A-WP06 - Debt Service'!M$25,'H-32A-WP06 - Debt Service'!M$28/12,0)),"-")</f>
        <v>0</v>
      </c>
      <c r="P796" s="359">
        <f>IFERROR(IF(-SUM(P$21:P795)+P$16&lt;0.000001,0,IF($C796&gt;='H-32A-WP06 - Debt Service'!N$25,'H-32A-WP06 - Debt Service'!N$28/12,0)),"-")</f>
        <v>0</v>
      </c>
      <c r="Q796" s="449"/>
      <c r="R796" s="351">
        <f t="shared" si="50"/>
        <v>2083</v>
      </c>
      <c r="S796" s="368">
        <f t="shared" si="52"/>
        <v>67054</v>
      </c>
      <c r="T796" s="368"/>
      <c r="U796" s="359">
        <f>IFERROR(IF(-SUM(U$33:U795)+U$16&lt;0.000001,0,IF($C796&gt;='H-32A-WP06 - Debt Service'!R$25,'H-32A-WP06 - Debt Service'!R$28/12,0)),"-")</f>
        <v>0</v>
      </c>
      <c r="V796" s="359">
        <f>IFERROR(IF(-SUM(V$21:V795)+V$16&lt;0.000001,0,IF($C796&gt;='H-32A-WP06 - Debt Service'!S$25,'H-32A-WP06 - Debt Service'!S$28/12,0)),"-")</f>
        <v>0</v>
      </c>
      <c r="W796" s="359">
        <f>IFERROR(IF(-SUM(W$21:W795)+W$16&lt;0.000001,0,IF($C796&gt;='H-32A-WP06 - Debt Service'!T$25,'H-32A-WP06 - Debt Service'!T$28/12,0)),"-")</f>
        <v>0</v>
      </c>
      <c r="X796" s="359">
        <f>IFERROR(IF(-SUM(X$21:X795)+X$16&lt;0.000001,0,IF($C796&gt;='H-32A-WP06 - Debt Service'!U$25,'H-32A-WP06 - Debt Service'!U$28/12,0)),"-")</f>
        <v>0</v>
      </c>
      <c r="Y796" s="359">
        <f>IFERROR(IF(-SUM(Y$21:Y795)+Y$16&lt;0.000001,0,IF($C796&gt;='H-32A-WP06 - Debt Service'!W$25,'H-32A-WP06 - Debt Service'!V$28/12,0)),"-")</f>
        <v>0</v>
      </c>
      <c r="Z796" s="359">
        <f>IFERROR(IF(-SUM(Z$21:Z795)+Z$16&lt;0.000001,0,IF($C796&gt;='H-32A-WP06 - Debt Service'!W$25,'H-32A-WP06 - Debt Service'!W$28/12,0)),"-")</f>
        <v>0</v>
      </c>
      <c r="AA796" s="359">
        <f>IFERROR(IF(-SUM(AA$21:AA795)+AA$16&lt;0.000001,0,IF($C796&gt;='H-32A-WP06 - Debt Service'!Y$25,'H-32A-WP06 - Debt Service'!X$28/12,0)),"-")</f>
        <v>0</v>
      </c>
      <c r="AB796" s="359">
        <f>IFERROR(IF(-SUM(AB$21:AB795)+AB$16&lt;0.000001,0,IF($C796&gt;='H-32A-WP06 - Debt Service'!Y$25,'H-32A-WP06 - Debt Service'!Y$28/12,0)),"-")</f>
        <v>0</v>
      </c>
      <c r="AC796" s="359">
        <f>IFERROR(IF(-SUM(AC$21:AC795)+AC$16&lt;0.000001,0,IF($C796&gt;='H-32A-WP06 - Debt Service'!Z$25,'H-32A-WP06 - Debt Service'!Z$28/12,0)),"-")</f>
        <v>0</v>
      </c>
      <c r="AD796" s="359">
        <f>IFERROR(IF(-SUM(AD$21:AD795)+AD$16&lt;0.000001,0,IF($C796&gt;='H-32A-WP06 - Debt Service'!AB$25,'H-32A-WP06 - Debt Service'!AA$28/12,0)),"-")</f>
        <v>0</v>
      </c>
      <c r="AE796" s="359">
        <f>IFERROR(IF(-SUM(AE$21:AE795)+AE$16&lt;0.000001,0,IF($C796&gt;='H-32A-WP06 - Debt Service'!AC$25,'H-32A-WP06 - Debt Service'!AB$28/12,0)),"-")</f>
        <v>0</v>
      </c>
      <c r="AF796" s="359">
        <f>IFERROR(IF(-SUM(AF$21:AF795)+AF$16&lt;0.000001,0,IF($C796&gt;='H-32A-WP06 - Debt Service'!AD$25,'H-32A-WP06 - Debt Service'!AC$28/12,0)),"-")</f>
        <v>0</v>
      </c>
    </row>
    <row r="797" spans="2:32">
      <c r="B797" s="351">
        <f t="shared" si="49"/>
        <v>2083</v>
      </c>
      <c r="C797" s="368">
        <f t="shared" si="51"/>
        <v>67085</v>
      </c>
      <c r="D797" s="368"/>
      <c r="E797" s="359">
        <f>IFERROR(IF(-SUM(E$33:E796)+E$16&lt;0.000001,0,IF($C797&gt;='H-32A-WP06 - Debt Service'!C$25,'H-32A-WP06 - Debt Service'!C$28/12,0)),"-")</f>
        <v>0</v>
      </c>
      <c r="F797" s="359">
        <f>IFERROR(IF(-SUM(F$33:F796)+F$16&lt;0.000001,0,IF($C797&gt;='H-32A-WP06 - Debt Service'!D$25,'H-32A-WP06 - Debt Service'!D$28/12,0)),"-")</f>
        <v>0</v>
      </c>
      <c r="G797" s="359">
        <f>IFERROR(IF(-SUM(G$33:G796)+G$16&lt;0.000001,0,IF($C797&gt;='H-32A-WP06 - Debt Service'!E$25,'H-32A-WP06 - Debt Service'!E$28/12,0)),"-")</f>
        <v>0</v>
      </c>
      <c r="H797" s="359">
        <f>IFERROR(IF(-SUM(H$21:H796)+H$16&lt;0.000001,0,IF($C797&gt;='H-32A-WP06 - Debt Service'!F$25,'H-32A-WP06 - Debt Service'!F$28/12,0)),"-")</f>
        <v>0</v>
      </c>
      <c r="I797" s="359">
        <f>IFERROR(IF(-SUM(I$21:I796)+I$16&lt;0.000001,0,IF($C797&gt;='H-32A-WP06 - Debt Service'!G$25,'H-32A-WP06 - Debt Service'!G$28/12,0)),"-")</f>
        <v>0</v>
      </c>
      <c r="J797" s="359">
        <f>IFERROR(IF(-SUM(J$21:J796)+J$16&lt;0.000001,0,IF($C797&gt;='H-32A-WP06 - Debt Service'!H$25,'H-32A-WP06 - Debt Service'!H$28/12,0)),"-")</f>
        <v>0</v>
      </c>
      <c r="K797" s="359">
        <f>IFERROR(IF(-SUM(K$21:K796)+K$16&lt;0.000001,0,IF($C797&gt;='H-32A-WP06 - Debt Service'!I$25,'H-32A-WP06 - Debt Service'!I$28/12,0)),"-")</f>
        <v>0</v>
      </c>
      <c r="L797" s="359">
        <f>IFERROR(IF(-SUM(L$21:L796)+L$16&lt;0.000001,0,IF($C797&gt;='H-32A-WP06 - Debt Service'!J$25,'H-32A-WP06 - Debt Service'!J$28/12,0)),"-")</f>
        <v>0</v>
      </c>
      <c r="M797" s="359">
        <f>IFERROR(IF(-SUM(M$21:M796)+M$16&lt;0.000001,0,IF($C797&gt;='H-32A-WP06 - Debt Service'!K$25,'H-32A-WP06 - Debt Service'!K$28/12,0)),"-")</f>
        <v>0</v>
      </c>
      <c r="N797" s="359">
        <f>IFERROR(IF(-SUM(N$21:N796)+N$16&lt;0.000001,0,IF($C797&gt;='H-32A-WP06 - Debt Service'!L$25,'H-32A-WP06 - Debt Service'!L$28/12,0)),"-")</f>
        <v>0</v>
      </c>
      <c r="O797" s="359">
        <f>IFERROR(IF(-SUM(O$21:O796)+O$16&lt;0.000001,0,IF($C797&gt;='H-32A-WP06 - Debt Service'!M$25,'H-32A-WP06 - Debt Service'!M$28/12,0)),"-")</f>
        <v>0</v>
      </c>
      <c r="P797" s="359">
        <f>IFERROR(IF(-SUM(P$21:P796)+P$16&lt;0.000001,0,IF($C797&gt;='H-32A-WP06 - Debt Service'!N$25,'H-32A-WP06 - Debt Service'!N$28/12,0)),"-")</f>
        <v>0</v>
      </c>
      <c r="Q797" s="449"/>
      <c r="R797" s="351">
        <f t="shared" si="50"/>
        <v>2083</v>
      </c>
      <c r="S797" s="368">
        <f t="shared" si="52"/>
        <v>67085</v>
      </c>
      <c r="T797" s="368"/>
      <c r="U797" s="359">
        <f>IFERROR(IF(-SUM(U$33:U796)+U$16&lt;0.000001,0,IF($C797&gt;='H-32A-WP06 - Debt Service'!R$25,'H-32A-WP06 - Debt Service'!R$28/12,0)),"-")</f>
        <v>0</v>
      </c>
      <c r="V797" s="359">
        <f>IFERROR(IF(-SUM(V$21:V796)+V$16&lt;0.000001,0,IF($C797&gt;='H-32A-WP06 - Debt Service'!S$25,'H-32A-WP06 - Debt Service'!S$28/12,0)),"-")</f>
        <v>0</v>
      </c>
      <c r="W797" s="359">
        <f>IFERROR(IF(-SUM(W$21:W796)+W$16&lt;0.000001,0,IF($C797&gt;='H-32A-WP06 - Debt Service'!T$25,'H-32A-WP06 - Debt Service'!T$28/12,0)),"-")</f>
        <v>0</v>
      </c>
      <c r="X797" s="359">
        <f>IFERROR(IF(-SUM(X$21:X796)+X$16&lt;0.000001,0,IF($C797&gt;='H-32A-WP06 - Debt Service'!U$25,'H-32A-WP06 - Debt Service'!U$28/12,0)),"-")</f>
        <v>0</v>
      </c>
      <c r="Y797" s="359">
        <f>IFERROR(IF(-SUM(Y$21:Y796)+Y$16&lt;0.000001,0,IF($C797&gt;='H-32A-WP06 - Debt Service'!W$25,'H-32A-WP06 - Debt Service'!V$28/12,0)),"-")</f>
        <v>0</v>
      </c>
      <c r="Z797" s="359">
        <f>IFERROR(IF(-SUM(Z$21:Z796)+Z$16&lt;0.000001,0,IF($C797&gt;='H-32A-WP06 - Debt Service'!W$25,'H-32A-WP06 - Debt Service'!W$28/12,0)),"-")</f>
        <v>0</v>
      </c>
      <c r="AA797" s="359">
        <f>IFERROR(IF(-SUM(AA$21:AA796)+AA$16&lt;0.000001,0,IF($C797&gt;='H-32A-WP06 - Debt Service'!Y$25,'H-32A-WP06 - Debt Service'!X$28/12,0)),"-")</f>
        <v>0</v>
      </c>
      <c r="AB797" s="359">
        <f>IFERROR(IF(-SUM(AB$21:AB796)+AB$16&lt;0.000001,0,IF($C797&gt;='H-32A-WP06 - Debt Service'!Y$25,'H-32A-WP06 - Debt Service'!Y$28/12,0)),"-")</f>
        <v>0</v>
      </c>
      <c r="AC797" s="359">
        <f>IFERROR(IF(-SUM(AC$21:AC796)+AC$16&lt;0.000001,0,IF($C797&gt;='H-32A-WP06 - Debt Service'!Z$25,'H-32A-WP06 - Debt Service'!Z$28/12,0)),"-")</f>
        <v>0</v>
      </c>
      <c r="AD797" s="359">
        <f>IFERROR(IF(-SUM(AD$21:AD796)+AD$16&lt;0.000001,0,IF($C797&gt;='H-32A-WP06 - Debt Service'!AB$25,'H-32A-WP06 - Debt Service'!AA$28/12,0)),"-")</f>
        <v>0</v>
      </c>
      <c r="AE797" s="359">
        <f>IFERROR(IF(-SUM(AE$21:AE796)+AE$16&lt;0.000001,0,IF($C797&gt;='H-32A-WP06 - Debt Service'!AC$25,'H-32A-WP06 - Debt Service'!AB$28/12,0)),"-")</f>
        <v>0</v>
      </c>
      <c r="AF797" s="359">
        <f>IFERROR(IF(-SUM(AF$21:AF796)+AF$16&lt;0.000001,0,IF($C797&gt;='H-32A-WP06 - Debt Service'!AD$25,'H-32A-WP06 - Debt Service'!AC$28/12,0)),"-")</f>
        <v>0</v>
      </c>
    </row>
    <row r="798" spans="2:32">
      <c r="B798" s="351">
        <f t="shared" si="49"/>
        <v>2083</v>
      </c>
      <c r="C798" s="368">
        <f t="shared" si="51"/>
        <v>67115</v>
      </c>
      <c r="D798" s="368"/>
      <c r="E798" s="359">
        <f>IFERROR(IF(-SUM(E$33:E797)+E$16&lt;0.000001,0,IF($C798&gt;='H-32A-WP06 - Debt Service'!C$25,'H-32A-WP06 - Debt Service'!C$28/12,0)),"-")</f>
        <v>0</v>
      </c>
      <c r="F798" s="359">
        <f>IFERROR(IF(-SUM(F$33:F797)+F$16&lt;0.000001,0,IF($C798&gt;='H-32A-WP06 - Debt Service'!D$25,'H-32A-WP06 - Debt Service'!D$28/12,0)),"-")</f>
        <v>0</v>
      </c>
      <c r="G798" s="359">
        <f>IFERROR(IF(-SUM(G$33:G797)+G$16&lt;0.000001,0,IF($C798&gt;='H-32A-WP06 - Debt Service'!E$25,'H-32A-WP06 - Debt Service'!E$28/12,0)),"-")</f>
        <v>0</v>
      </c>
      <c r="H798" s="359">
        <f>IFERROR(IF(-SUM(H$21:H797)+H$16&lt;0.000001,0,IF($C798&gt;='H-32A-WP06 - Debt Service'!F$25,'H-32A-WP06 - Debt Service'!F$28/12,0)),"-")</f>
        <v>0</v>
      </c>
      <c r="I798" s="359">
        <f>IFERROR(IF(-SUM(I$21:I797)+I$16&lt;0.000001,0,IF($C798&gt;='H-32A-WP06 - Debt Service'!G$25,'H-32A-WP06 - Debt Service'!G$28/12,0)),"-")</f>
        <v>0</v>
      </c>
      <c r="J798" s="359">
        <f>IFERROR(IF(-SUM(J$21:J797)+J$16&lt;0.000001,0,IF($C798&gt;='H-32A-WP06 - Debt Service'!H$25,'H-32A-WP06 - Debt Service'!H$28/12,0)),"-")</f>
        <v>0</v>
      </c>
      <c r="K798" s="359">
        <f>IFERROR(IF(-SUM(K$21:K797)+K$16&lt;0.000001,0,IF($C798&gt;='H-32A-WP06 - Debt Service'!I$25,'H-32A-WP06 - Debt Service'!I$28/12,0)),"-")</f>
        <v>0</v>
      </c>
      <c r="L798" s="359">
        <f>IFERROR(IF(-SUM(L$21:L797)+L$16&lt;0.000001,0,IF($C798&gt;='H-32A-WP06 - Debt Service'!J$25,'H-32A-WP06 - Debt Service'!J$28/12,0)),"-")</f>
        <v>0</v>
      </c>
      <c r="M798" s="359">
        <f>IFERROR(IF(-SUM(M$21:M797)+M$16&lt;0.000001,0,IF($C798&gt;='H-32A-WP06 - Debt Service'!K$25,'H-32A-WP06 - Debt Service'!K$28/12,0)),"-")</f>
        <v>0</v>
      </c>
      <c r="N798" s="359">
        <f>IFERROR(IF(-SUM(N$21:N797)+N$16&lt;0.000001,0,IF($C798&gt;='H-32A-WP06 - Debt Service'!L$25,'H-32A-WP06 - Debt Service'!L$28/12,0)),"-")</f>
        <v>0</v>
      </c>
      <c r="O798" s="359">
        <f>IFERROR(IF(-SUM(O$21:O797)+O$16&lt;0.000001,0,IF($C798&gt;='H-32A-WP06 - Debt Service'!M$25,'H-32A-WP06 - Debt Service'!M$28/12,0)),"-")</f>
        <v>0</v>
      </c>
      <c r="P798" s="359">
        <f>IFERROR(IF(-SUM(P$21:P797)+P$16&lt;0.000001,0,IF($C798&gt;='H-32A-WP06 - Debt Service'!N$25,'H-32A-WP06 - Debt Service'!N$28/12,0)),"-")</f>
        <v>0</v>
      </c>
      <c r="Q798" s="449"/>
      <c r="R798" s="351">
        <f t="shared" si="50"/>
        <v>2083</v>
      </c>
      <c r="S798" s="368">
        <f t="shared" si="52"/>
        <v>67115</v>
      </c>
      <c r="T798" s="368"/>
      <c r="U798" s="359">
        <f>IFERROR(IF(-SUM(U$33:U797)+U$16&lt;0.000001,0,IF($C798&gt;='H-32A-WP06 - Debt Service'!R$25,'H-32A-WP06 - Debt Service'!R$28/12,0)),"-")</f>
        <v>0</v>
      </c>
      <c r="V798" s="359">
        <f>IFERROR(IF(-SUM(V$21:V797)+V$16&lt;0.000001,0,IF($C798&gt;='H-32A-WP06 - Debt Service'!S$25,'H-32A-WP06 - Debt Service'!S$28/12,0)),"-")</f>
        <v>0</v>
      </c>
      <c r="W798" s="359">
        <f>IFERROR(IF(-SUM(W$21:W797)+W$16&lt;0.000001,0,IF($C798&gt;='H-32A-WP06 - Debt Service'!T$25,'H-32A-WP06 - Debt Service'!T$28/12,0)),"-")</f>
        <v>0</v>
      </c>
      <c r="X798" s="359">
        <f>IFERROR(IF(-SUM(X$21:X797)+X$16&lt;0.000001,0,IF($C798&gt;='H-32A-WP06 - Debt Service'!U$25,'H-32A-WP06 - Debt Service'!U$28/12,0)),"-")</f>
        <v>0</v>
      </c>
      <c r="Y798" s="359">
        <f>IFERROR(IF(-SUM(Y$21:Y797)+Y$16&lt;0.000001,0,IF($C798&gt;='H-32A-WP06 - Debt Service'!W$25,'H-32A-WP06 - Debt Service'!V$28/12,0)),"-")</f>
        <v>0</v>
      </c>
      <c r="Z798" s="359">
        <f>IFERROR(IF(-SUM(Z$21:Z797)+Z$16&lt;0.000001,0,IF($C798&gt;='H-32A-WP06 - Debt Service'!W$25,'H-32A-WP06 - Debt Service'!W$28/12,0)),"-")</f>
        <v>0</v>
      </c>
      <c r="AA798" s="359">
        <f>IFERROR(IF(-SUM(AA$21:AA797)+AA$16&lt;0.000001,0,IF($C798&gt;='H-32A-WP06 - Debt Service'!Y$25,'H-32A-WP06 - Debt Service'!X$28/12,0)),"-")</f>
        <v>0</v>
      </c>
      <c r="AB798" s="359">
        <f>IFERROR(IF(-SUM(AB$21:AB797)+AB$16&lt;0.000001,0,IF($C798&gt;='H-32A-WP06 - Debt Service'!Y$25,'H-32A-WP06 - Debt Service'!Y$28/12,0)),"-")</f>
        <v>0</v>
      </c>
      <c r="AC798" s="359">
        <f>IFERROR(IF(-SUM(AC$21:AC797)+AC$16&lt;0.000001,0,IF($C798&gt;='H-32A-WP06 - Debt Service'!Z$25,'H-32A-WP06 - Debt Service'!Z$28/12,0)),"-")</f>
        <v>0</v>
      </c>
      <c r="AD798" s="359">
        <f>IFERROR(IF(-SUM(AD$21:AD797)+AD$16&lt;0.000001,0,IF($C798&gt;='H-32A-WP06 - Debt Service'!AB$25,'H-32A-WP06 - Debt Service'!AA$28/12,0)),"-")</f>
        <v>0</v>
      </c>
      <c r="AE798" s="359">
        <f>IFERROR(IF(-SUM(AE$21:AE797)+AE$16&lt;0.000001,0,IF($C798&gt;='H-32A-WP06 - Debt Service'!AC$25,'H-32A-WP06 - Debt Service'!AB$28/12,0)),"-")</f>
        <v>0</v>
      </c>
      <c r="AF798" s="359">
        <f>IFERROR(IF(-SUM(AF$21:AF797)+AF$16&lt;0.000001,0,IF($C798&gt;='H-32A-WP06 - Debt Service'!AD$25,'H-32A-WP06 - Debt Service'!AC$28/12,0)),"-")</f>
        <v>0</v>
      </c>
    </row>
    <row r="799" spans="2:32">
      <c r="B799" s="351">
        <f t="shared" si="49"/>
        <v>2083</v>
      </c>
      <c r="C799" s="368">
        <f t="shared" si="51"/>
        <v>67146</v>
      </c>
      <c r="D799" s="368"/>
      <c r="E799" s="359">
        <f>IFERROR(IF(-SUM(E$33:E798)+E$16&lt;0.000001,0,IF($C799&gt;='H-32A-WP06 - Debt Service'!C$25,'H-32A-WP06 - Debt Service'!C$28/12,0)),"-")</f>
        <v>0</v>
      </c>
      <c r="F799" s="359">
        <f>IFERROR(IF(-SUM(F$33:F798)+F$16&lt;0.000001,0,IF($C799&gt;='H-32A-WP06 - Debt Service'!D$25,'H-32A-WP06 - Debt Service'!D$28/12,0)),"-")</f>
        <v>0</v>
      </c>
      <c r="G799" s="359">
        <f>IFERROR(IF(-SUM(G$33:G798)+G$16&lt;0.000001,0,IF($C799&gt;='H-32A-WP06 - Debt Service'!E$25,'H-32A-WP06 - Debt Service'!E$28/12,0)),"-")</f>
        <v>0</v>
      </c>
      <c r="H799" s="359">
        <f>IFERROR(IF(-SUM(H$21:H798)+H$16&lt;0.000001,0,IF($C799&gt;='H-32A-WP06 - Debt Service'!F$25,'H-32A-WP06 - Debt Service'!F$28/12,0)),"-")</f>
        <v>0</v>
      </c>
      <c r="I799" s="359">
        <f>IFERROR(IF(-SUM(I$21:I798)+I$16&lt;0.000001,0,IF($C799&gt;='H-32A-WP06 - Debt Service'!G$25,'H-32A-WP06 - Debt Service'!G$28/12,0)),"-")</f>
        <v>0</v>
      </c>
      <c r="J799" s="359">
        <f>IFERROR(IF(-SUM(J$21:J798)+J$16&lt;0.000001,0,IF($C799&gt;='H-32A-WP06 - Debt Service'!H$25,'H-32A-WP06 - Debt Service'!H$28/12,0)),"-")</f>
        <v>0</v>
      </c>
      <c r="K799" s="359">
        <f>IFERROR(IF(-SUM(K$21:K798)+K$16&lt;0.000001,0,IF($C799&gt;='H-32A-WP06 - Debt Service'!I$25,'H-32A-WP06 - Debt Service'!I$28/12,0)),"-")</f>
        <v>0</v>
      </c>
      <c r="L799" s="359">
        <f>IFERROR(IF(-SUM(L$21:L798)+L$16&lt;0.000001,0,IF($C799&gt;='H-32A-WP06 - Debt Service'!J$25,'H-32A-WP06 - Debt Service'!J$28/12,0)),"-")</f>
        <v>0</v>
      </c>
      <c r="M799" s="359">
        <f>IFERROR(IF(-SUM(M$21:M798)+M$16&lt;0.000001,0,IF($C799&gt;='H-32A-WP06 - Debt Service'!K$25,'H-32A-WP06 - Debt Service'!K$28/12,0)),"-")</f>
        <v>0</v>
      </c>
      <c r="N799" s="359">
        <f>IFERROR(IF(-SUM(N$21:N798)+N$16&lt;0.000001,0,IF($C799&gt;='H-32A-WP06 - Debt Service'!L$25,'H-32A-WP06 - Debt Service'!L$28/12,0)),"-")</f>
        <v>0</v>
      </c>
      <c r="O799" s="359">
        <f>IFERROR(IF(-SUM(O$21:O798)+O$16&lt;0.000001,0,IF($C799&gt;='H-32A-WP06 - Debt Service'!M$25,'H-32A-WP06 - Debt Service'!M$28/12,0)),"-")</f>
        <v>0</v>
      </c>
      <c r="P799" s="359">
        <f>IFERROR(IF(-SUM(P$21:P798)+P$16&lt;0.000001,0,IF($C799&gt;='H-32A-WP06 - Debt Service'!N$25,'H-32A-WP06 - Debt Service'!N$28/12,0)),"-")</f>
        <v>0</v>
      </c>
      <c r="Q799" s="449"/>
      <c r="R799" s="351">
        <f t="shared" si="50"/>
        <v>2083</v>
      </c>
      <c r="S799" s="368">
        <f t="shared" si="52"/>
        <v>67146</v>
      </c>
      <c r="T799" s="368"/>
      <c r="U799" s="359">
        <f>IFERROR(IF(-SUM(U$33:U798)+U$16&lt;0.000001,0,IF($C799&gt;='H-32A-WP06 - Debt Service'!R$25,'H-32A-WP06 - Debt Service'!R$28/12,0)),"-")</f>
        <v>0</v>
      </c>
      <c r="V799" s="359">
        <f>IFERROR(IF(-SUM(V$21:V798)+V$16&lt;0.000001,0,IF($C799&gt;='H-32A-WP06 - Debt Service'!S$25,'H-32A-WP06 - Debt Service'!S$28/12,0)),"-")</f>
        <v>0</v>
      </c>
      <c r="W799" s="359">
        <f>IFERROR(IF(-SUM(W$21:W798)+W$16&lt;0.000001,0,IF($C799&gt;='H-32A-WP06 - Debt Service'!T$25,'H-32A-WP06 - Debt Service'!T$28/12,0)),"-")</f>
        <v>0</v>
      </c>
      <c r="X799" s="359">
        <f>IFERROR(IF(-SUM(X$21:X798)+X$16&lt;0.000001,0,IF($C799&gt;='H-32A-WP06 - Debt Service'!U$25,'H-32A-WP06 - Debt Service'!U$28/12,0)),"-")</f>
        <v>0</v>
      </c>
      <c r="Y799" s="359">
        <f>IFERROR(IF(-SUM(Y$21:Y798)+Y$16&lt;0.000001,0,IF($C799&gt;='H-32A-WP06 - Debt Service'!W$25,'H-32A-WP06 - Debt Service'!V$28/12,0)),"-")</f>
        <v>0</v>
      </c>
      <c r="Z799" s="359">
        <f>IFERROR(IF(-SUM(Z$21:Z798)+Z$16&lt;0.000001,0,IF($C799&gt;='H-32A-WP06 - Debt Service'!W$25,'H-32A-WP06 - Debt Service'!W$28/12,0)),"-")</f>
        <v>0</v>
      </c>
      <c r="AA799" s="359">
        <f>IFERROR(IF(-SUM(AA$21:AA798)+AA$16&lt;0.000001,0,IF($C799&gt;='H-32A-WP06 - Debt Service'!Y$25,'H-32A-WP06 - Debt Service'!X$28/12,0)),"-")</f>
        <v>0</v>
      </c>
      <c r="AB799" s="359">
        <f>IFERROR(IF(-SUM(AB$21:AB798)+AB$16&lt;0.000001,0,IF($C799&gt;='H-32A-WP06 - Debt Service'!Y$25,'H-32A-WP06 - Debt Service'!Y$28/12,0)),"-")</f>
        <v>0</v>
      </c>
      <c r="AC799" s="359">
        <f>IFERROR(IF(-SUM(AC$21:AC798)+AC$16&lt;0.000001,0,IF($C799&gt;='H-32A-WP06 - Debt Service'!Z$25,'H-32A-WP06 - Debt Service'!Z$28/12,0)),"-")</f>
        <v>0</v>
      </c>
      <c r="AD799" s="359">
        <f>IFERROR(IF(-SUM(AD$21:AD798)+AD$16&lt;0.000001,0,IF($C799&gt;='H-32A-WP06 - Debt Service'!AB$25,'H-32A-WP06 - Debt Service'!AA$28/12,0)),"-")</f>
        <v>0</v>
      </c>
      <c r="AE799" s="359">
        <f>IFERROR(IF(-SUM(AE$21:AE798)+AE$16&lt;0.000001,0,IF($C799&gt;='H-32A-WP06 - Debt Service'!AC$25,'H-32A-WP06 - Debt Service'!AB$28/12,0)),"-")</f>
        <v>0</v>
      </c>
      <c r="AF799" s="359">
        <f>IFERROR(IF(-SUM(AF$21:AF798)+AF$16&lt;0.000001,0,IF($C799&gt;='H-32A-WP06 - Debt Service'!AD$25,'H-32A-WP06 - Debt Service'!AC$28/12,0)),"-")</f>
        <v>0</v>
      </c>
    </row>
    <row r="800" spans="2:32">
      <c r="B800" s="351">
        <f t="shared" si="49"/>
        <v>2083</v>
      </c>
      <c r="C800" s="368">
        <f t="shared" si="51"/>
        <v>67176</v>
      </c>
      <c r="D800" s="368"/>
      <c r="E800" s="359">
        <f>IFERROR(IF(-SUM(E$33:E799)+E$16&lt;0.000001,0,IF($C800&gt;='H-32A-WP06 - Debt Service'!C$25,'H-32A-WP06 - Debt Service'!C$28/12,0)),"-")</f>
        <v>0</v>
      </c>
      <c r="F800" s="359">
        <f>IFERROR(IF(-SUM(F$33:F799)+F$16&lt;0.000001,0,IF($C800&gt;='H-32A-WP06 - Debt Service'!D$25,'H-32A-WP06 - Debt Service'!D$28/12,0)),"-")</f>
        <v>0</v>
      </c>
      <c r="G800" s="359">
        <f>IFERROR(IF(-SUM(G$33:G799)+G$16&lt;0.000001,0,IF($C800&gt;='H-32A-WP06 - Debt Service'!E$25,'H-32A-WP06 - Debt Service'!E$28/12,0)),"-")</f>
        <v>0</v>
      </c>
      <c r="H800" s="359">
        <f>IFERROR(IF(-SUM(H$21:H799)+H$16&lt;0.000001,0,IF($C800&gt;='H-32A-WP06 - Debt Service'!F$25,'H-32A-WP06 - Debt Service'!F$28/12,0)),"-")</f>
        <v>0</v>
      </c>
      <c r="I800" s="359">
        <f>IFERROR(IF(-SUM(I$21:I799)+I$16&lt;0.000001,0,IF($C800&gt;='H-32A-WP06 - Debt Service'!G$25,'H-32A-WP06 - Debt Service'!G$28/12,0)),"-")</f>
        <v>0</v>
      </c>
      <c r="J800" s="359">
        <f>IFERROR(IF(-SUM(J$21:J799)+J$16&lt;0.000001,0,IF($C800&gt;='H-32A-WP06 - Debt Service'!H$25,'H-32A-WP06 - Debt Service'!H$28/12,0)),"-")</f>
        <v>0</v>
      </c>
      <c r="K800" s="359">
        <f>IFERROR(IF(-SUM(K$21:K799)+K$16&lt;0.000001,0,IF($C800&gt;='H-32A-WP06 - Debt Service'!I$25,'H-32A-WP06 - Debt Service'!I$28/12,0)),"-")</f>
        <v>0</v>
      </c>
      <c r="L800" s="359">
        <f>IFERROR(IF(-SUM(L$21:L799)+L$16&lt;0.000001,0,IF($C800&gt;='H-32A-WP06 - Debt Service'!J$25,'H-32A-WP06 - Debt Service'!J$28/12,0)),"-")</f>
        <v>0</v>
      </c>
      <c r="M800" s="359">
        <f>IFERROR(IF(-SUM(M$21:M799)+M$16&lt;0.000001,0,IF($C800&gt;='H-32A-WP06 - Debt Service'!K$25,'H-32A-WP06 - Debt Service'!K$28/12,0)),"-")</f>
        <v>0</v>
      </c>
      <c r="N800" s="359">
        <f>IFERROR(IF(-SUM(N$21:N799)+N$16&lt;0.000001,0,IF($C800&gt;='H-32A-WP06 - Debt Service'!L$25,'H-32A-WP06 - Debt Service'!L$28/12,0)),"-")</f>
        <v>0</v>
      </c>
      <c r="O800" s="359">
        <f>IFERROR(IF(-SUM(O$21:O799)+O$16&lt;0.000001,0,IF($C800&gt;='H-32A-WP06 - Debt Service'!M$25,'H-32A-WP06 - Debt Service'!M$28/12,0)),"-")</f>
        <v>0</v>
      </c>
      <c r="P800" s="359">
        <f>IFERROR(IF(-SUM(P$21:P799)+P$16&lt;0.000001,0,IF($C800&gt;='H-32A-WP06 - Debt Service'!N$25,'H-32A-WP06 - Debt Service'!N$28/12,0)),"-")</f>
        <v>0</v>
      </c>
      <c r="Q800" s="449"/>
      <c r="R800" s="351">
        <f t="shared" si="50"/>
        <v>2083</v>
      </c>
      <c r="S800" s="368">
        <f t="shared" si="52"/>
        <v>67176</v>
      </c>
      <c r="T800" s="368"/>
      <c r="U800" s="359">
        <f>IFERROR(IF(-SUM(U$33:U799)+U$16&lt;0.000001,0,IF($C800&gt;='H-32A-WP06 - Debt Service'!R$25,'H-32A-WP06 - Debt Service'!R$28/12,0)),"-")</f>
        <v>0</v>
      </c>
      <c r="V800" s="359">
        <f>IFERROR(IF(-SUM(V$21:V799)+V$16&lt;0.000001,0,IF($C800&gt;='H-32A-WP06 - Debt Service'!S$25,'H-32A-WP06 - Debt Service'!S$28/12,0)),"-")</f>
        <v>0</v>
      </c>
      <c r="W800" s="359">
        <f>IFERROR(IF(-SUM(W$21:W799)+W$16&lt;0.000001,0,IF($C800&gt;='H-32A-WP06 - Debt Service'!T$25,'H-32A-WP06 - Debt Service'!T$28/12,0)),"-")</f>
        <v>0</v>
      </c>
      <c r="X800" s="359">
        <f>IFERROR(IF(-SUM(X$21:X799)+X$16&lt;0.000001,0,IF($C800&gt;='H-32A-WP06 - Debt Service'!U$25,'H-32A-WP06 - Debt Service'!U$28/12,0)),"-")</f>
        <v>0</v>
      </c>
      <c r="Y800" s="359">
        <f>IFERROR(IF(-SUM(Y$21:Y799)+Y$16&lt;0.000001,0,IF($C800&gt;='H-32A-WP06 - Debt Service'!W$25,'H-32A-WP06 - Debt Service'!V$28/12,0)),"-")</f>
        <v>0</v>
      </c>
      <c r="Z800" s="359">
        <f>IFERROR(IF(-SUM(Z$21:Z799)+Z$16&lt;0.000001,0,IF($C800&gt;='H-32A-WP06 - Debt Service'!W$25,'H-32A-WP06 - Debt Service'!W$28/12,0)),"-")</f>
        <v>0</v>
      </c>
      <c r="AA800" s="359">
        <f>IFERROR(IF(-SUM(AA$21:AA799)+AA$16&lt;0.000001,0,IF($C800&gt;='H-32A-WP06 - Debt Service'!Y$25,'H-32A-WP06 - Debt Service'!X$28/12,0)),"-")</f>
        <v>0</v>
      </c>
      <c r="AB800" s="359">
        <f>IFERROR(IF(-SUM(AB$21:AB799)+AB$16&lt;0.000001,0,IF($C800&gt;='H-32A-WP06 - Debt Service'!Y$25,'H-32A-WP06 - Debt Service'!Y$28/12,0)),"-")</f>
        <v>0</v>
      </c>
      <c r="AC800" s="359">
        <f>IFERROR(IF(-SUM(AC$21:AC799)+AC$16&lt;0.000001,0,IF($C800&gt;='H-32A-WP06 - Debt Service'!Z$25,'H-32A-WP06 - Debt Service'!Z$28/12,0)),"-")</f>
        <v>0</v>
      </c>
      <c r="AD800" s="359">
        <f>IFERROR(IF(-SUM(AD$21:AD799)+AD$16&lt;0.000001,0,IF($C800&gt;='H-32A-WP06 - Debt Service'!AB$25,'H-32A-WP06 - Debt Service'!AA$28/12,0)),"-")</f>
        <v>0</v>
      </c>
      <c r="AE800" s="359">
        <f>IFERROR(IF(-SUM(AE$21:AE799)+AE$16&lt;0.000001,0,IF($C800&gt;='H-32A-WP06 - Debt Service'!AC$25,'H-32A-WP06 - Debt Service'!AB$28/12,0)),"-")</f>
        <v>0</v>
      </c>
      <c r="AF800" s="359">
        <f>IFERROR(IF(-SUM(AF$21:AF799)+AF$16&lt;0.000001,0,IF($C800&gt;='H-32A-WP06 - Debt Service'!AD$25,'H-32A-WP06 - Debt Service'!AC$28/12,0)),"-")</f>
        <v>0</v>
      </c>
    </row>
    <row r="801" spans="2:32">
      <c r="B801" s="351">
        <f t="shared" si="49"/>
        <v>2084</v>
      </c>
      <c r="C801" s="368">
        <f t="shared" si="51"/>
        <v>67207</v>
      </c>
      <c r="D801" s="368"/>
      <c r="E801" s="359">
        <f>IFERROR(IF(-SUM(E$33:E800)+E$16&lt;0.000001,0,IF($C801&gt;='H-32A-WP06 - Debt Service'!C$25,'H-32A-WP06 - Debt Service'!C$28/12,0)),"-")</f>
        <v>0</v>
      </c>
      <c r="F801" s="359">
        <f>IFERROR(IF(-SUM(F$33:F800)+F$16&lt;0.000001,0,IF($C801&gt;='H-32A-WP06 - Debt Service'!D$25,'H-32A-WP06 - Debt Service'!D$28/12,0)),"-")</f>
        <v>0</v>
      </c>
      <c r="G801" s="359">
        <f>IFERROR(IF(-SUM(G$33:G800)+G$16&lt;0.000001,0,IF($C801&gt;='H-32A-WP06 - Debt Service'!E$25,'H-32A-WP06 - Debt Service'!E$28/12,0)),"-")</f>
        <v>0</v>
      </c>
      <c r="H801" s="359">
        <f>IFERROR(IF(-SUM(H$21:H800)+H$16&lt;0.000001,0,IF($C801&gt;='H-32A-WP06 - Debt Service'!F$25,'H-32A-WP06 - Debt Service'!F$28/12,0)),"-")</f>
        <v>0</v>
      </c>
      <c r="I801" s="359">
        <f>IFERROR(IF(-SUM(I$21:I800)+I$16&lt;0.000001,0,IF($C801&gt;='H-32A-WP06 - Debt Service'!G$25,'H-32A-WP06 - Debt Service'!G$28/12,0)),"-")</f>
        <v>0</v>
      </c>
      <c r="J801" s="359">
        <f>IFERROR(IF(-SUM(J$21:J800)+J$16&lt;0.000001,0,IF($C801&gt;='H-32A-WP06 - Debt Service'!H$25,'H-32A-WP06 - Debt Service'!H$28/12,0)),"-")</f>
        <v>0</v>
      </c>
      <c r="K801" s="359">
        <f>IFERROR(IF(-SUM(K$21:K800)+K$16&lt;0.000001,0,IF($C801&gt;='H-32A-WP06 - Debt Service'!I$25,'H-32A-WP06 - Debt Service'!I$28/12,0)),"-")</f>
        <v>0</v>
      </c>
      <c r="L801" s="359">
        <f>IFERROR(IF(-SUM(L$21:L800)+L$16&lt;0.000001,0,IF($C801&gt;='H-32A-WP06 - Debt Service'!J$25,'H-32A-WP06 - Debt Service'!J$28/12,0)),"-")</f>
        <v>0</v>
      </c>
      <c r="M801" s="359">
        <f>IFERROR(IF(-SUM(M$21:M800)+M$16&lt;0.000001,0,IF($C801&gt;='H-32A-WP06 - Debt Service'!K$25,'H-32A-WP06 - Debt Service'!K$28/12,0)),"-")</f>
        <v>0</v>
      </c>
      <c r="N801" s="359">
        <f>IFERROR(IF(-SUM(N$21:N800)+N$16&lt;0.000001,0,IF($C801&gt;='H-32A-WP06 - Debt Service'!L$25,'H-32A-WP06 - Debt Service'!L$28/12,0)),"-")</f>
        <v>0</v>
      </c>
      <c r="O801" s="359">
        <f>IFERROR(IF(-SUM(O$21:O800)+O$16&lt;0.000001,0,IF($C801&gt;='H-32A-WP06 - Debt Service'!M$25,'H-32A-WP06 - Debt Service'!M$28/12,0)),"-")</f>
        <v>0</v>
      </c>
      <c r="P801" s="359">
        <f>IFERROR(IF(-SUM(P$21:P800)+P$16&lt;0.000001,0,IF($C801&gt;='H-32A-WP06 - Debt Service'!N$25,'H-32A-WP06 - Debt Service'!N$28/12,0)),"-")</f>
        <v>0</v>
      </c>
      <c r="Q801" s="449"/>
      <c r="R801" s="351">
        <f t="shared" si="50"/>
        <v>2084</v>
      </c>
      <c r="S801" s="368">
        <f t="shared" si="52"/>
        <v>67207</v>
      </c>
      <c r="T801" s="368"/>
      <c r="U801" s="359">
        <f>IFERROR(IF(-SUM(U$33:U800)+U$16&lt;0.000001,0,IF($C801&gt;='H-32A-WP06 - Debt Service'!R$25,'H-32A-WP06 - Debt Service'!R$28/12,0)),"-")</f>
        <v>0</v>
      </c>
      <c r="V801" s="359">
        <f>IFERROR(IF(-SUM(V$21:V800)+V$16&lt;0.000001,0,IF($C801&gt;='H-32A-WP06 - Debt Service'!S$25,'H-32A-WP06 - Debt Service'!S$28/12,0)),"-")</f>
        <v>0</v>
      </c>
      <c r="W801" s="359">
        <f>IFERROR(IF(-SUM(W$21:W800)+W$16&lt;0.000001,0,IF($C801&gt;='H-32A-WP06 - Debt Service'!T$25,'H-32A-WP06 - Debt Service'!T$28/12,0)),"-")</f>
        <v>0</v>
      </c>
      <c r="X801" s="359">
        <f>IFERROR(IF(-SUM(X$21:X800)+X$16&lt;0.000001,0,IF($C801&gt;='H-32A-WP06 - Debt Service'!U$25,'H-32A-WP06 - Debt Service'!U$28/12,0)),"-")</f>
        <v>0</v>
      </c>
      <c r="Y801" s="359">
        <f>IFERROR(IF(-SUM(Y$21:Y800)+Y$16&lt;0.000001,0,IF($C801&gt;='H-32A-WP06 - Debt Service'!W$25,'H-32A-WP06 - Debt Service'!V$28/12,0)),"-")</f>
        <v>0</v>
      </c>
      <c r="Z801" s="359">
        <f>IFERROR(IF(-SUM(Z$21:Z800)+Z$16&lt;0.000001,0,IF($C801&gt;='H-32A-WP06 - Debt Service'!W$25,'H-32A-WP06 - Debt Service'!W$28/12,0)),"-")</f>
        <v>0</v>
      </c>
      <c r="AA801" s="359">
        <f>IFERROR(IF(-SUM(AA$21:AA800)+AA$16&lt;0.000001,0,IF($C801&gt;='H-32A-WP06 - Debt Service'!Y$25,'H-32A-WP06 - Debt Service'!X$28/12,0)),"-")</f>
        <v>0</v>
      </c>
      <c r="AB801" s="359">
        <f>IFERROR(IF(-SUM(AB$21:AB800)+AB$16&lt;0.000001,0,IF($C801&gt;='H-32A-WP06 - Debt Service'!Y$25,'H-32A-WP06 - Debt Service'!Y$28/12,0)),"-")</f>
        <v>0</v>
      </c>
      <c r="AC801" s="359">
        <f>IFERROR(IF(-SUM(AC$21:AC800)+AC$16&lt;0.000001,0,IF($C801&gt;='H-32A-WP06 - Debt Service'!Z$25,'H-32A-WP06 - Debt Service'!Z$28/12,0)),"-")</f>
        <v>0</v>
      </c>
      <c r="AD801" s="359">
        <f>IFERROR(IF(-SUM(AD$21:AD800)+AD$16&lt;0.000001,0,IF($C801&gt;='H-32A-WP06 - Debt Service'!AB$25,'H-32A-WP06 - Debt Service'!AA$28/12,0)),"-")</f>
        <v>0</v>
      </c>
      <c r="AE801" s="359">
        <f>IFERROR(IF(-SUM(AE$21:AE800)+AE$16&lt;0.000001,0,IF($C801&gt;='H-32A-WP06 - Debt Service'!AC$25,'H-32A-WP06 - Debt Service'!AB$28/12,0)),"-")</f>
        <v>0</v>
      </c>
      <c r="AF801" s="359">
        <f>IFERROR(IF(-SUM(AF$21:AF800)+AF$16&lt;0.000001,0,IF($C801&gt;='H-32A-WP06 - Debt Service'!AD$25,'H-32A-WP06 - Debt Service'!AC$28/12,0)),"-")</f>
        <v>0</v>
      </c>
    </row>
    <row r="802" spans="2:32">
      <c r="B802" s="351">
        <f t="shared" si="49"/>
        <v>2084</v>
      </c>
      <c r="C802" s="368">
        <f t="shared" si="51"/>
        <v>67238</v>
      </c>
      <c r="D802" s="368"/>
      <c r="E802" s="359">
        <f>IFERROR(IF(-SUM(E$33:E801)+E$16&lt;0.000001,0,IF($C802&gt;='H-32A-WP06 - Debt Service'!C$25,'H-32A-WP06 - Debt Service'!C$28/12,0)),"-")</f>
        <v>0</v>
      </c>
      <c r="F802" s="359">
        <f>IFERROR(IF(-SUM(F$33:F801)+F$16&lt;0.000001,0,IF($C802&gt;='H-32A-WP06 - Debt Service'!D$25,'H-32A-WP06 - Debt Service'!D$28/12,0)),"-")</f>
        <v>0</v>
      </c>
      <c r="G802" s="359">
        <f>IFERROR(IF(-SUM(G$33:G801)+G$16&lt;0.000001,0,IF($C802&gt;='H-32A-WP06 - Debt Service'!E$25,'H-32A-WP06 - Debt Service'!E$28/12,0)),"-")</f>
        <v>0</v>
      </c>
      <c r="H802" s="359">
        <f>IFERROR(IF(-SUM(H$21:H801)+H$16&lt;0.000001,0,IF($C802&gt;='H-32A-WP06 - Debt Service'!F$25,'H-32A-WP06 - Debt Service'!F$28/12,0)),"-")</f>
        <v>0</v>
      </c>
      <c r="I802" s="359">
        <f>IFERROR(IF(-SUM(I$21:I801)+I$16&lt;0.000001,0,IF($C802&gt;='H-32A-WP06 - Debt Service'!G$25,'H-32A-WP06 - Debt Service'!G$28/12,0)),"-")</f>
        <v>0</v>
      </c>
      <c r="J802" s="359">
        <f>IFERROR(IF(-SUM(J$21:J801)+J$16&lt;0.000001,0,IF($C802&gt;='H-32A-WP06 - Debt Service'!H$25,'H-32A-WP06 - Debt Service'!H$28/12,0)),"-")</f>
        <v>0</v>
      </c>
      <c r="K802" s="359">
        <f>IFERROR(IF(-SUM(K$21:K801)+K$16&lt;0.000001,0,IF($C802&gt;='H-32A-WP06 - Debt Service'!I$25,'H-32A-WP06 - Debt Service'!I$28/12,0)),"-")</f>
        <v>0</v>
      </c>
      <c r="L802" s="359">
        <f>IFERROR(IF(-SUM(L$21:L801)+L$16&lt;0.000001,0,IF($C802&gt;='H-32A-WP06 - Debt Service'!J$25,'H-32A-WP06 - Debt Service'!J$28/12,0)),"-")</f>
        <v>0</v>
      </c>
      <c r="M802" s="359">
        <f>IFERROR(IF(-SUM(M$21:M801)+M$16&lt;0.000001,0,IF($C802&gt;='H-32A-WP06 - Debt Service'!K$25,'H-32A-WP06 - Debt Service'!K$28/12,0)),"-")</f>
        <v>0</v>
      </c>
      <c r="N802" s="359">
        <f>IFERROR(IF(-SUM(N$21:N801)+N$16&lt;0.000001,0,IF($C802&gt;='H-32A-WP06 - Debt Service'!L$25,'H-32A-WP06 - Debt Service'!L$28/12,0)),"-")</f>
        <v>0</v>
      </c>
      <c r="O802" s="359">
        <f>IFERROR(IF(-SUM(O$21:O801)+O$16&lt;0.000001,0,IF($C802&gt;='H-32A-WP06 - Debt Service'!M$25,'H-32A-WP06 - Debt Service'!M$28/12,0)),"-")</f>
        <v>0</v>
      </c>
      <c r="P802" s="359">
        <f>IFERROR(IF(-SUM(P$21:P801)+P$16&lt;0.000001,0,IF($C802&gt;='H-32A-WP06 - Debt Service'!N$25,'H-32A-WP06 - Debt Service'!N$28/12,0)),"-")</f>
        <v>0</v>
      </c>
      <c r="Q802" s="449"/>
      <c r="R802" s="351">
        <f t="shared" si="50"/>
        <v>2084</v>
      </c>
      <c r="S802" s="368">
        <f t="shared" si="52"/>
        <v>67238</v>
      </c>
      <c r="T802" s="368"/>
      <c r="U802" s="359">
        <f>IFERROR(IF(-SUM(U$33:U801)+U$16&lt;0.000001,0,IF($C802&gt;='H-32A-WP06 - Debt Service'!R$25,'H-32A-WP06 - Debt Service'!R$28/12,0)),"-")</f>
        <v>0</v>
      </c>
      <c r="V802" s="359">
        <f>IFERROR(IF(-SUM(V$21:V801)+V$16&lt;0.000001,0,IF($C802&gt;='H-32A-WP06 - Debt Service'!S$25,'H-32A-WP06 - Debt Service'!S$28/12,0)),"-")</f>
        <v>0</v>
      </c>
      <c r="W802" s="359">
        <f>IFERROR(IF(-SUM(W$21:W801)+W$16&lt;0.000001,0,IF($C802&gt;='H-32A-WP06 - Debt Service'!T$25,'H-32A-WP06 - Debt Service'!T$28/12,0)),"-")</f>
        <v>0</v>
      </c>
      <c r="X802" s="359">
        <f>IFERROR(IF(-SUM(X$21:X801)+X$16&lt;0.000001,0,IF($C802&gt;='H-32A-WP06 - Debt Service'!U$25,'H-32A-WP06 - Debt Service'!U$28/12,0)),"-")</f>
        <v>0</v>
      </c>
      <c r="Y802" s="359">
        <f>IFERROR(IF(-SUM(Y$21:Y801)+Y$16&lt;0.000001,0,IF($C802&gt;='H-32A-WP06 - Debt Service'!W$25,'H-32A-WP06 - Debt Service'!V$28/12,0)),"-")</f>
        <v>0</v>
      </c>
      <c r="Z802" s="359">
        <f>IFERROR(IF(-SUM(Z$21:Z801)+Z$16&lt;0.000001,0,IF($C802&gt;='H-32A-WP06 - Debt Service'!W$25,'H-32A-WP06 - Debt Service'!W$28/12,0)),"-")</f>
        <v>0</v>
      </c>
      <c r="AA802" s="359">
        <f>IFERROR(IF(-SUM(AA$21:AA801)+AA$16&lt;0.000001,0,IF($C802&gt;='H-32A-WP06 - Debt Service'!Y$25,'H-32A-WP06 - Debt Service'!X$28/12,0)),"-")</f>
        <v>0</v>
      </c>
      <c r="AB802" s="359">
        <f>IFERROR(IF(-SUM(AB$21:AB801)+AB$16&lt;0.000001,0,IF($C802&gt;='H-32A-WP06 - Debt Service'!Y$25,'H-32A-WP06 - Debt Service'!Y$28/12,0)),"-")</f>
        <v>0</v>
      </c>
      <c r="AC802" s="359">
        <f>IFERROR(IF(-SUM(AC$21:AC801)+AC$16&lt;0.000001,0,IF($C802&gt;='H-32A-WP06 - Debt Service'!Z$25,'H-32A-WP06 - Debt Service'!Z$28/12,0)),"-")</f>
        <v>0</v>
      </c>
      <c r="AD802" s="359">
        <f>IFERROR(IF(-SUM(AD$21:AD801)+AD$16&lt;0.000001,0,IF($C802&gt;='H-32A-WP06 - Debt Service'!AB$25,'H-32A-WP06 - Debt Service'!AA$28/12,0)),"-")</f>
        <v>0</v>
      </c>
      <c r="AE802" s="359">
        <f>IFERROR(IF(-SUM(AE$21:AE801)+AE$16&lt;0.000001,0,IF($C802&gt;='H-32A-WP06 - Debt Service'!AC$25,'H-32A-WP06 - Debt Service'!AB$28/12,0)),"-")</f>
        <v>0</v>
      </c>
      <c r="AF802" s="359">
        <f>IFERROR(IF(-SUM(AF$21:AF801)+AF$16&lt;0.000001,0,IF($C802&gt;='H-32A-WP06 - Debt Service'!AD$25,'H-32A-WP06 - Debt Service'!AC$28/12,0)),"-")</f>
        <v>0</v>
      </c>
    </row>
    <row r="803" spans="2:32">
      <c r="B803" s="351">
        <f t="shared" si="49"/>
        <v>2084</v>
      </c>
      <c r="C803" s="368">
        <f t="shared" si="51"/>
        <v>67267</v>
      </c>
      <c r="D803" s="368"/>
      <c r="E803" s="359">
        <f>IFERROR(IF(-SUM(E$33:E802)+E$16&lt;0.000001,0,IF($C803&gt;='H-32A-WP06 - Debt Service'!C$25,'H-32A-WP06 - Debt Service'!C$28/12,0)),"-")</f>
        <v>0</v>
      </c>
      <c r="F803" s="359">
        <f>IFERROR(IF(-SUM(F$33:F802)+F$16&lt;0.000001,0,IF($C803&gt;='H-32A-WP06 - Debt Service'!D$25,'H-32A-WP06 - Debt Service'!D$28/12,0)),"-")</f>
        <v>0</v>
      </c>
      <c r="G803" s="359">
        <f>IFERROR(IF(-SUM(G$33:G802)+G$16&lt;0.000001,0,IF($C803&gt;='H-32A-WP06 - Debt Service'!E$25,'H-32A-WP06 - Debt Service'!E$28/12,0)),"-")</f>
        <v>0</v>
      </c>
      <c r="H803" s="359">
        <f>IFERROR(IF(-SUM(H$21:H802)+H$16&lt;0.000001,0,IF($C803&gt;='H-32A-WP06 - Debt Service'!F$25,'H-32A-WP06 - Debt Service'!F$28/12,0)),"-")</f>
        <v>0</v>
      </c>
      <c r="I803" s="359">
        <f>IFERROR(IF(-SUM(I$21:I802)+I$16&lt;0.000001,0,IF($C803&gt;='H-32A-WP06 - Debt Service'!G$25,'H-32A-WP06 - Debt Service'!G$28/12,0)),"-")</f>
        <v>0</v>
      </c>
      <c r="J803" s="359">
        <f>IFERROR(IF(-SUM(J$21:J802)+J$16&lt;0.000001,0,IF($C803&gt;='H-32A-WP06 - Debt Service'!H$25,'H-32A-WP06 - Debt Service'!H$28/12,0)),"-")</f>
        <v>0</v>
      </c>
      <c r="K803" s="359">
        <f>IFERROR(IF(-SUM(K$21:K802)+K$16&lt;0.000001,0,IF($C803&gt;='H-32A-WP06 - Debt Service'!I$25,'H-32A-WP06 - Debt Service'!I$28/12,0)),"-")</f>
        <v>0</v>
      </c>
      <c r="L803" s="359">
        <f>IFERROR(IF(-SUM(L$21:L802)+L$16&lt;0.000001,0,IF($C803&gt;='H-32A-WP06 - Debt Service'!J$25,'H-32A-WP06 - Debt Service'!J$28/12,0)),"-")</f>
        <v>0</v>
      </c>
      <c r="M803" s="359">
        <f>IFERROR(IF(-SUM(M$21:M802)+M$16&lt;0.000001,0,IF($C803&gt;='H-32A-WP06 - Debt Service'!K$25,'H-32A-WP06 - Debt Service'!K$28/12,0)),"-")</f>
        <v>0</v>
      </c>
      <c r="N803" s="359">
        <f>IFERROR(IF(-SUM(N$21:N802)+N$16&lt;0.000001,0,IF($C803&gt;='H-32A-WP06 - Debt Service'!L$25,'H-32A-WP06 - Debt Service'!L$28/12,0)),"-")</f>
        <v>0</v>
      </c>
      <c r="O803" s="359">
        <f>IFERROR(IF(-SUM(O$21:O802)+O$16&lt;0.000001,0,IF($C803&gt;='H-32A-WP06 - Debt Service'!M$25,'H-32A-WP06 - Debt Service'!M$28/12,0)),"-")</f>
        <v>0</v>
      </c>
      <c r="P803" s="359">
        <f>IFERROR(IF(-SUM(P$21:P802)+P$16&lt;0.000001,0,IF($C803&gt;='H-32A-WP06 - Debt Service'!N$25,'H-32A-WP06 - Debt Service'!N$28/12,0)),"-")</f>
        <v>0</v>
      </c>
      <c r="Q803" s="449"/>
      <c r="R803" s="351">
        <f t="shared" si="50"/>
        <v>2084</v>
      </c>
      <c r="S803" s="368">
        <f t="shared" si="52"/>
        <v>67267</v>
      </c>
      <c r="T803" s="368"/>
      <c r="U803" s="359">
        <f>IFERROR(IF(-SUM(U$33:U802)+U$16&lt;0.000001,0,IF($C803&gt;='H-32A-WP06 - Debt Service'!R$25,'H-32A-WP06 - Debt Service'!R$28/12,0)),"-")</f>
        <v>0</v>
      </c>
      <c r="V803" s="359">
        <f>IFERROR(IF(-SUM(V$21:V802)+V$16&lt;0.000001,0,IF($C803&gt;='H-32A-WP06 - Debt Service'!S$25,'H-32A-WP06 - Debt Service'!S$28/12,0)),"-")</f>
        <v>0</v>
      </c>
      <c r="W803" s="359">
        <f>IFERROR(IF(-SUM(W$21:W802)+W$16&lt;0.000001,0,IF($C803&gt;='H-32A-WP06 - Debt Service'!T$25,'H-32A-WP06 - Debt Service'!T$28/12,0)),"-")</f>
        <v>0</v>
      </c>
      <c r="X803" s="359">
        <f>IFERROR(IF(-SUM(X$21:X802)+X$16&lt;0.000001,0,IF($C803&gt;='H-32A-WP06 - Debt Service'!U$25,'H-32A-WP06 - Debt Service'!U$28/12,0)),"-")</f>
        <v>0</v>
      </c>
      <c r="Y803" s="359">
        <f>IFERROR(IF(-SUM(Y$21:Y802)+Y$16&lt;0.000001,0,IF($C803&gt;='H-32A-WP06 - Debt Service'!W$25,'H-32A-WP06 - Debt Service'!V$28/12,0)),"-")</f>
        <v>0</v>
      </c>
      <c r="Z803" s="359">
        <f>IFERROR(IF(-SUM(Z$21:Z802)+Z$16&lt;0.000001,0,IF($C803&gt;='H-32A-WP06 - Debt Service'!W$25,'H-32A-WP06 - Debt Service'!W$28/12,0)),"-")</f>
        <v>0</v>
      </c>
      <c r="AA803" s="359">
        <f>IFERROR(IF(-SUM(AA$21:AA802)+AA$16&lt;0.000001,0,IF($C803&gt;='H-32A-WP06 - Debt Service'!Y$25,'H-32A-WP06 - Debt Service'!X$28/12,0)),"-")</f>
        <v>0</v>
      </c>
      <c r="AB803" s="359">
        <f>IFERROR(IF(-SUM(AB$21:AB802)+AB$16&lt;0.000001,0,IF($C803&gt;='H-32A-WP06 - Debt Service'!Y$25,'H-32A-WP06 - Debt Service'!Y$28/12,0)),"-")</f>
        <v>0</v>
      </c>
      <c r="AC803" s="359">
        <f>IFERROR(IF(-SUM(AC$21:AC802)+AC$16&lt;0.000001,0,IF($C803&gt;='H-32A-WP06 - Debt Service'!Z$25,'H-32A-WP06 - Debt Service'!Z$28/12,0)),"-")</f>
        <v>0</v>
      </c>
      <c r="AD803" s="359">
        <f>IFERROR(IF(-SUM(AD$21:AD802)+AD$16&lt;0.000001,0,IF($C803&gt;='H-32A-WP06 - Debt Service'!AB$25,'H-32A-WP06 - Debt Service'!AA$28/12,0)),"-")</f>
        <v>0</v>
      </c>
      <c r="AE803" s="359">
        <f>IFERROR(IF(-SUM(AE$21:AE802)+AE$16&lt;0.000001,0,IF($C803&gt;='H-32A-WP06 - Debt Service'!AC$25,'H-32A-WP06 - Debt Service'!AB$28/12,0)),"-")</f>
        <v>0</v>
      </c>
      <c r="AF803" s="359">
        <f>IFERROR(IF(-SUM(AF$21:AF802)+AF$16&lt;0.000001,0,IF($C803&gt;='H-32A-WP06 - Debt Service'!AD$25,'H-32A-WP06 - Debt Service'!AC$28/12,0)),"-")</f>
        <v>0</v>
      </c>
    </row>
    <row r="804" spans="2:32">
      <c r="B804" s="351">
        <f t="shared" si="49"/>
        <v>2084</v>
      </c>
      <c r="C804" s="368">
        <f t="shared" si="51"/>
        <v>67298</v>
      </c>
      <c r="D804" s="368"/>
      <c r="E804" s="359">
        <f>IFERROR(IF(-SUM(E$33:E803)+E$16&lt;0.000001,0,IF($C804&gt;='H-32A-WP06 - Debt Service'!C$25,'H-32A-WP06 - Debt Service'!C$28/12,0)),"-")</f>
        <v>0</v>
      </c>
      <c r="F804" s="359">
        <f>IFERROR(IF(-SUM(F$33:F803)+F$16&lt;0.000001,0,IF($C804&gt;='H-32A-WP06 - Debt Service'!D$25,'H-32A-WP06 - Debt Service'!D$28/12,0)),"-")</f>
        <v>0</v>
      </c>
      <c r="G804" s="359">
        <f>IFERROR(IF(-SUM(G$33:G803)+G$16&lt;0.000001,0,IF($C804&gt;='H-32A-WP06 - Debt Service'!E$25,'H-32A-WP06 - Debt Service'!E$28/12,0)),"-")</f>
        <v>0</v>
      </c>
      <c r="H804" s="359">
        <f>IFERROR(IF(-SUM(H$21:H803)+H$16&lt;0.000001,0,IF($C804&gt;='H-32A-WP06 - Debt Service'!F$25,'H-32A-WP06 - Debt Service'!F$28/12,0)),"-")</f>
        <v>0</v>
      </c>
      <c r="I804" s="359">
        <f>IFERROR(IF(-SUM(I$21:I803)+I$16&lt;0.000001,0,IF($C804&gt;='H-32A-WP06 - Debt Service'!G$25,'H-32A-WP06 - Debt Service'!G$28/12,0)),"-")</f>
        <v>0</v>
      </c>
      <c r="J804" s="359">
        <f>IFERROR(IF(-SUM(J$21:J803)+J$16&lt;0.000001,0,IF($C804&gt;='H-32A-WP06 - Debt Service'!H$25,'H-32A-WP06 - Debt Service'!H$28/12,0)),"-")</f>
        <v>0</v>
      </c>
      <c r="K804" s="359">
        <f>IFERROR(IF(-SUM(K$21:K803)+K$16&lt;0.000001,0,IF($C804&gt;='H-32A-WP06 - Debt Service'!I$25,'H-32A-WP06 - Debt Service'!I$28/12,0)),"-")</f>
        <v>0</v>
      </c>
      <c r="L804" s="359">
        <f>IFERROR(IF(-SUM(L$21:L803)+L$16&lt;0.000001,0,IF($C804&gt;='H-32A-WP06 - Debt Service'!J$25,'H-32A-WP06 - Debt Service'!J$28/12,0)),"-")</f>
        <v>0</v>
      </c>
      <c r="M804" s="359">
        <f>IFERROR(IF(-SUM(M$21:M803)+M$16&lt;0.000001,0,IF($C804&gt;='H-32A-WP06 - Debt Service'!K$25,'H-32A-WP06 - Debt Service'!K$28/12,0)),"-")</f>
        <v>0</v>
      </c>
      <c r="N804" s="359">
        <f>IFERROR(IF(-SUM(N$21:N803)+N$16&lt;0.000001,0,IF($C804&gt;='H-32A-WP06 - Debt Service'!L$25,'H-32A-WP06 - Debt Service'!L$28/12,0)),"-")</f>
        <v>0</v>
      </c>
      <c r="O804" s="359">
        <f>IFERROR(IF(-SUM(O$21:O803)+O$16&lt;0.000001,0,IF($C804&gt;='H-32A-WP06 - Debt Service'!M$25,'H-32A-WP06 - Debt Service'!M$28/12,0)),"-")</f>
        <v>0</v>
      </c>
      <c r="P804" s="359">
        <f>IFERROR(IF(-SUM(P$21:P803)+P$16&lt;0.000001,0,IF($C804&gt;='H-32A-WP06 - Debt Service'!N$25,'H-32A-WP06 - Debt Service'!N$28/12,0)),"-")</f>
        <v>0</v>
      </c>
      <c r="Q804" s="449"/>
      <c r="R804" s="351">
        <f t="shared" si="50"/>
        <v>2084</v>
      </c>
      <c r="S804" s="368">
        <f t="shared" si="52"/>
        <v>67298</v>
      </c>
      <c r="T804" s="368"/>
      <c r="U804" s="359">
        <f>IFERROR(IF(-SUM(U$33:U803)+U$16&lt;0.000001,0,IF($C804&gt;='H-32A-WP06 - Debt Service'!R$25,'H-32A-WP06 - Debt Service'!R$28/12,0)),"-")</f>
        <v>0</v>
      </c>
      <c r="V804" s="359">
        <f>IFERROR(IF(-SUM(V$21:V803)+V$16&lt;0.000001,0,IF($C804&gt;='H-32A-WP06 - Debt Service'!S$25,'H-32A-WP06 - Debt Service'!S$28/12,0)),"-")</f>
        <v>0</v>
      </c>
      <c r="W804" s="359">
        <f>IFERROR(IF(-SUM(W$21:W803)+W$16&lt;0.000001,0,IF($C804&gt;='H-32A-WP06 - Debt Service'!T$25,'H-32A-WP06 - Debt Service'!T$28/12,0)),"-")</f>
        <v>0</v>
      </c>
      <c r="X804" s="359">
        <f>IFERROR(IF(-SUM(X$21:X803)+X$16&lt;0.000001,0,IF($C804&gt;='H-32A-WP06 - Debt Service'!U$25,'H-32A-WP06 - Debt Service'!U$28/12,0)),"-")</f>
        <v>0</v>
      </c>
      <c r="Y804" s="359">
        <f>IFERROR(IF(-SUM(Y$21:Y803)+Y$16&lt;0.000001,0,IF($C804&gt;='H-32A-WP06 - Debt Service'!W$25,'H-32A-WP06 - Debt Service'!V$28/12,0)),"-")</f>
        <v>0</v>
      </c>
      <c r="Z804" s="359">
        <f>IFERROR(IF(-SUM(Z$21:Z803)+Z$16&lt;0.000001,0,IF($C804&gt;='H-32A-WP06 - Debt Service'!W$25,'H-32A-WP06 - Debt Service'!W$28/12,0)),"-")</f>
        <v>0</v>
      </c>
      <c r="AA804" s="359">
        <f>IFERROR(IF(-SUM(AA$21:AA803)+AA$16&lt;0.000001,0,IF($C804&gt;='H-32A-WP06 - Debt Service'!Y$25,'H-32A-WP06 - Debt Service'!X$28/12,0)),"-")</f>
        <v>0</v>
      </c>
      <c r="AB804" s="359">
        <f>IFERROR(IF(-SUM(AB$21:AB803)+AB$16&lt;0.000001,0,IF($C804&gt;='H-32A-WP06 - Debt Service'!Y$25,'H-32A-WP06 - Debt Service'!Y$28/12,0)),"-")</f>
        <v>0</v>
      </c>
      <c r="AC804" s="359">
        <f>IFERROR(IF(-SUM(AC$21:AC803)+AC$16&lt;0.000001,0,IF($C804&gt;='H-32A-WP06 - Debt Service'!Z$25,'H-32A-WP06 - Debt Service'!Z$28/12,0)),"-")</f>
        <v>0</v>
      </c>
      <c r="AD804" s="359">
        <f>IFERROR(IF(-SUM(AD$21:AD803)+AD$16&lt;0.000001,0,IF($C804&gt;='H-32A-WP06 - Debt Service'!AB$25,'H-32A-WP06 - Debt Service'!AA$28/12,0)),"-")</f>
        <v>0</v>
      </c>
      <c r="AE804" s="359">
        <f>IFERROR(IF(-SUM(AE$21:AE803)+AE$16&lt;0.000001,0,IF($C804&gt;='H-32A-WP06 - Debt Service'!AC$25,'H-32A-WP06 - Debt Service'!AB$28/12,0)),"-")</f>
        <v>0</v>
      </c>
      <c r="AF804" s="359">
        <f>IFERROR(IF(-SUM(AF$21:AF803)+AF$16&lt;0.000001,0,IF($C804&gt;='H-32A-WP06 - Debt Service'!AD$25,'H-32A-WP06 - Debt Service'!AC$28/12,0)),"-")</f>
        <v>0</v>
      </c>
    </row>
    <row r="805" spans="2:32">
      <c r="B805" s="351">
        <f t="shared" si="49"/>
        <v>2084</v>
      </c>
      <c r="C805" s="368">
        <f t="shared" si="51"/>
        <v>67328</v>
      </c>
      <c r="D805" s="368"/>
      <c r="E805" s="359">
        <f>IFERROR(IF(-SUM(E$33:E804)+E$16&lt;0.000001,0,IF($C805&gt;='H-32A-WP06 - Debt Service'!C$25,'H-32A-WP06 - Debt Service'!C$28/12,0)),"-")</f>
        <v>0</v>
      </c>
      <c r="F805" s="359">
        <f>IFERROR(IF(-SUM(F$33:F804)+F$16&lt;0.000001,0,IF($C805&gt;='H-32A-WP06 - Debt Service'!D$25,'H-32A-WP06 - Debt Service'!D$28/12,0)),"-")</f>
        <v>0</v>
      </c>
      <c r="G805" s="359">
        <f>IFERROR(IF(-SUM(G$33:G804)+G$16&lt;0.000001,0,IF($C805&gt;='H-32A-WP06 - Debt Service'!E$25,'H-32A-WP06 - Debt Service'!E$28/12,0)),"-")</f>
        <v>0</v>
      </c>
      <c r="H805" s="359">
        <f>IFERROR(IF(-SUM(H$21:H804)+H$16&lt;0.000001,0,IF($C805&gt;='H-32A-WP06 - Debt Service'!F$25,'H-32A-WP06 - Debt Service'!F$28/12,0)),"-")</f>
        <v>0</v>
      </c>
      <c r="I805" s="359">
        <f>IFERROR(IF(-SUM(I$21:I804)+I$16&lt;0.000001,0,IF($C805&gt;='H-32A-WP06 - Debt Service'!G$25,'H-32A-WP06 - Debt Service'!G$28/12,0)),"-")</f>
        <v>0</v>
      </c>
      <c r="J805" s="359">
        <f>IFERROR(IF(-SUM(J$21:J804)+J$16&lt;0.000001,0,IF($C805&gt;='H-32A-WP06 - Debt Service'!H$25,'H-32A-WP06 - Debt Service'!H$28/12,0)),"-")</f>
        <v>0</v>
      </c>
      <c r="K805" s="359">
        <f>IFERROR(IF(-SUM(K$21:K804)+K$16&lt;0.000001,0,IF($C805&gt;='H-32A-WP06 - Debt Service'!I$25,'H-32A-WP06 - Debt Service'!I$28/12,0)),"-")</f>
        <v>0</v>
      </c>
      <c r="L805" s="359">
        <f>IFERROR(IF(-SUM(L$21:L804)+L$16&lt;0.000001,0,IF($C805&gt;='H-32A-WP06 - Debt Service'!J$25,'H-32A-WP06 - Debt Service'!J$28/12,0)),"-")</f>
        <v>0</v>
      </c>
      <c r="M805" s="359">
        <f>IFERROR(IF(-SUM(M$21:M804)+M$16&lt;0.000001,0,IF($C805&gt;='H-32A-WP06 - Debt Service'!K$25,'H-32A-WP06 - Debt Service'!K$28/12,0)),"-")</f>
        <v>0</v>
      </c>
      <c r="N805" s="359">
        <f>IFERROR(IF(-SUM(N$21:N804)+N$16&lt;0.000001,0,IF($C805&gt;='H-32A-WP06 - Debt Service'!L$25,'H-32A-WP06 - Debt Service'!L$28/12,0)),"-")</f>
        <v>0</v>
      </c>
      <c r="O805" s="359">
        <f>IFERROR(IF(-SUM(O$21:O804)+O$16&lt;0.000001,0,IF($C805&gt;='H-32A-WP06 - Debt Service'!M$25,'H-32A-WP06 - Debt Service'!M$28/12,0)),"-")</f>
        <v>0</v>
      </c>
      <c r="P805" s="359">
        <f>IFERROR(IF(-SUM(P$21:P804)+P$16&lt;0.000001,0,IF($C805&gt;='H-32A-WP06 - Debt Service'!N$25,'H-32A-WP06 - Debt Service'!N$28/12,0)),"-")</f>
        <v>0</v>
      </c>
      <c r="Q805" s="449"/>
      <c r="R805" s="351">
        <f t="shared" si="50"/>
        <v>2084</v>
      </c>
      <c r="S805" s="368">
        <f t="shared" si="52"/>
        <v>67328</v>
      </c>
      <c r="T805" s="368"/>
      <c r="U805" s="359">
        <f>IFERROR(IF(-SUM(U$33:U804)+U$16&lt;0.000001,0,IF($C805&gt;='H-32A-WP06 - Debt Service'!R$25,'H-32A-WP06 - Debt Service'!R$28/12,0)),"-")</f>
        <v>0</v>
      </c>
      <c r="V805" s="359">
        <f>IFERROR(IF(-SUM(V$21:V804)+V$16&lt;0.000001,0,IF($C805&gt;='H-32A-WP06 - Debt Service'!S$25,'H-32A-WP06 - Debt Service'!S$28/12,0)),"-")</f>
        <v>0</v>
      </c>
      <c r="W805" s="359">
        <f>IFERROR(IF(-SUM(W$21:W804)+W$16&lt;0.000001,0,IF($C805&gt;='H-32A-WP06 - Debt Service'!T$25,'H-32A-WP06 - Debt Service'!T$28/12,0)),"-")</f>
        <v>0</v>
      </c>
      <c r="X805" s="359">
        <f>IFERROR(IF(-SUM(X$21:X804)+X$16&lt;0.000001,0,IF($C805&gt;='H-32A-WP06 - Debt Service'!U$25,'H-32A-WP06 - Debt Service'!U$28/12,0)),"-")</f>
        <v>0</v>
      </c>
      <c r="Y805" s="359">
        <f>IFERROR(IF(-SUM(Y$21:Y804)+Y$16&lt;0.000001,0,IF($C805&gt;='H-32A-WP06 - Debt Service'!W$25,'H-32A-WP06 - Debt Service'!V$28/12,0)),"-")</f>
        <v>0</v>
      </c>
      <c r="Z805" s="359">
        <f>IFERROR(IF(-SUM(Z$21:Z804)+Z$16&lt;0.000001,0,IF($C805&gt;='H-32A-WP06 - Debt Service'!W$25,'H-32A-WP06 - Debt Service'!W$28/12,0)),"-")</f>
        <v>0</v>
      </c>
      <c r="AA805" s="359">
        <f>IFERROR(IF(-SUM(AA$21:AA804)+AA$16&lt;0.000001,0,IF($C805&gt;='H-32A-WP06 - Debt Service'!Y$25,'H-32A-WP06 - Debt Service'!X$28/12,0)),"-")</f>
        <v>0</v>
      </c>
      <c r="AB805" s="359">
        <f>IFERROR(IF(-SUM(AB$21:AB804)+AB$16&lt;0.000001,0,IF($C805&gt;='H-32A-WP06 - Debt Service'!Y$25,'H-32A-WP06 - Debt Service'!Y$28/12,0)),"-")</f>
        <v>0</v>
      </c>
      <c r="AC805" s="359">
        <f>IFERROR(IF(-SUM(AC$21:AC804)+AC$16&lt;0.000001,0,IF($C805&gt;='H-32A-WP06 - Debt Service'!Z$25,'H-32A-WP06 - Debt Service'!Z$28/12,0)),"-")</f>
        <v>0</v>
      </c>
      <c r="AD805" s="359">
        <f>IFERROR(IF(-SUM(AD$21:AD804)+AD$16&lt;0.000001,0,IF($C805&gt;='H-32A-WP06 - Debt Service'!AB$25,'H-32A-WP06 - Debt Service'!AA$28/12,0)),"-")</f>
        <v>0</v>
      </c>
      <c r="AE805" s="359">
        <f>IFERROR(IF(-SUM(AE$21:AE804)+AE$16&lt;0.000001,0,IF($C805&gt;='H-32A-WP06 - Debt Service'!AC$25,'H-32A-WP06 - Debt Service'!AB$28/12,0)),"-")</f>
        <v>0</v>
      </c>
      <c r="AF805" s="359">
        <f>IFERROR(IF(-SUM(AF$21:AF804)+AF$16&lt;0.000001,0,IF($C805&gt;='H-32A-WP06 - Debt Service'!AD$25,'H-32A-WP06 - Debt Service'!AC$28/12,0)),"-")</f>
        <v>0</v>
      </c>
    </row>
    <row r="806" spans="2:32">
      <c r="B806" s="351">
        <f t="shared" si="49"/>
        <v>2084</v>
      </c>
      <c r="C806" s="368">
        <f t="shared" si="51"/>
        <v>67359</v>
      </c>
      <c r="D806" s="368"/>
      <c r="E806" s="359">
        <f>IFERROR(IF(-SUM(E$33:E805)+E$16&lt;0.000001,0,IF($C806&gt;='H-32A-WP06 - Debt Service'!C$25,'H-32A-WP06 - Debt Service'!C$28/12,0)),"-")</f>
        <v>0</v>
      </c>
      <c r="F806" s="359">
        <f>IFERROR(IF(-SUM(F$33:F805)+F$16&lt;0.000001,0,IF($C806&gt;='H-32A-WP06 - Debt Service'!D$25,'H-32A-WP06 - Debt Service'!D$28/12,0)),"-")</f>
        <v>0</v>
      </c>
      <c r="G806" s="359">
        <f>IFERROR(IF(-SUM(G$33:G805)+G$16&lt;0.000001,0,IF($C806&gt;='H-32A-WP06 - Debt Service'!E$25,'H-32A-WP06 - Debt Service'!E$28/12,0)),"-")</f>
        <v>0</v>
      </c>
      <c r="H806" s="359">
        <f>IFERROR(IF(-SUM(H$21:H805)+H$16&lt;0.000001,0,IF($C806&gt;='H-32A-WP06 - Debt Service'!F$25,'H-32A-WP06 - Debt Service'!F$28/12,0)),"-")</f>
        <v>0</v>
      </c>
      <c r="I806" s="359">
        <f>IFERROR(IF(-SUM(I$21:I805)+I$16&lt;0.000001,0,IF($C806&gt;='H-32A-WP06 - Debt Service'!G$25,'H-32A-WP06 - Debt Service'!G$28/12,0)),"-")</f>
        <v>0</v>
      </c>
      <c r="J806" s="359">
        <f>IFERROR(IF(-SUM(J$21:J805)+J$16&lt;0.000001,0,IF($C806&gt;='H-32A-WP06 - Debt Service'!H$25,'H-32A-WP06 - Debt Service'!H$28/12,0)),"-")</f>
        <v>0</v>
      </c>
      <c r="K806" s="359">
        <f>IFERROR(IF(-SUM(K$21:K805)+K$16&lt;0.000001,0,IF($C806&gt;='H-32A-WP06 - Debt Service'!I$25,'H-32A-WP06 - Debt Service'!I$28/12,0)),"-")</f>
        <v>0</v>
      </c>
      <c r="L806" s="359">
        <f>IFERROR(IF(-SUM(L$21:L805)+L$16&lt;0.000001,0,IF($C806&gt;='H-32A-WP06 - Debt Service'!J$25,'H-32A-WP06 - Debt Service'!J$28/12,0)),"-")</f>
        <v>0</v>
      </c>
      <c r="M806" s="359">
        <f>IFERROR(IF(-SUM(M$21:M805)+M$16&lt;0.000001,0,IF($C806&gt;='H-32A-WP06 - Debt Service'!K$25,'H-32A-WP06 - Debt Service'!K$28/12,0)),"-")</f>
        <v>0</v>
      </c>
      <c r="N806" s="359">
        <f>IFERROR(IF(-SUM(N$21:N805)+N$16&lt;0.000001,0,IF($C806&gt;='H-32A-WP06 - Debt Service'!L$25,'H-32A-WP06 - Debt Service'!L$28/12,0)),"-")</f>
        <v>0</v>
      </c>
      <c r="O806" s="359">
        <f>IFERROR(IF(-SUM(O$21:O805)+O$16&lt;0.000001,0,IF($C806&gt;='H-32A-WP06 - Debt Service'!M$25,'H-32A-WP06 - Debt Service'!M$28/12,0)),"-")</f>
        <v>0</v>
      </c>
      <c r="P806" s="359">
        <f>IFERROR(IF(-SUM(P$21:P805)+P$16&lt;0.000001,0,IF($C806&gt;='H-32A-WP06 - Debt Service'!N$25,'H-32A-WP06 - Debt Service'!N$28/12,0)),"-")</f>
        <v>0</v>
      </c>
      <c r="Q806" s="449"/>
      <c r="R806" s="351">
        <f t="shared" si="50"/>
        <v>2084</v>
      </c>
      <c r="S806" s="368">
        <f t="shared" si="52"/>
        <v>67359</v>
      </c>
      <c r="T806" s="368"/>
      <c r="U806" s="359">
        <f>IFERROR(IF(-SUM(U$33:U805)+U$16&lt;0.000001,0,IF($C806&gt;='H-32A-WP06 - Debt Service'!R$25,'H-32A-WP06 - Debt Service'!R$28/12,0)),"-")</f>
        <v>0</v>
      </c>
      <c r="V806" s="359">
        <f>IFERROR(IF(-SUM(V$21:V805)+V$16&lt;0.000001,0,IF($C806&gt;='H-32A-WP06 - Debt Service'!S$25,'H-32A-WP06 - Debt Service'!S$28/12,0)),"-")</f>
        <v>0</v>
      </c>
      <c r="W806" s="359">
        <f>IFERROR(IF(-SUM(W$21:W805)+W$16&lt;0.000001,0,IF($C806&gt;='H-32A-WP06 - Debt Service'!T$25,'H-32A-WP06 - Debt Service'!T$28/12,0)),"-")</f>
        <v>0</v>
      </c>
      <c r="X806" s="359">
        <f>IFERROR(IF(-SUM(X$21:X805)+X$16&lt;0.000001,0,IF($C806&gt;='H-32A-WP06 - Debt Service'!U$25,'H-32A-WP06 - Debt Service'!U$28/12,0)),"-")</f>
        <v>0</v>
      </c>
      <c r="Y806" s="359">
        <f>IFERROR(IF(-SUM(Y$21:Y805)+Y$16&lt;0.000001,0,IF($C806&gt;='H-32A-WP06 - Debt Service'!W$25,'H-32A-WP06 - Debt Service'!V$28/12,0)),"-")</f>
        <v>0</v>
      </c>
      <c r="Z806" s="359">
        <f>IFERROR(IF(-SUM(Z$21:Z805)+Z$16&lt;0.000001,0,IF($C806&gt;='H-32A-WP06 - Debt Service'!W$25,'H-32A-WP06 - Debt Service'!W$28/12,0)),"-")</f>
        <v>0</v>
      </c>
      <c r="AA806" s="359">
        <f>IFERROR(IF(-SUM(AA$21:AA805)+AA$16&lt;0.000001,0,IF($C806&gt;='H-32A-WP06 - Debt Service'!Y$25,'H-32A-WP06 - Debt Service'!X$28/12,0)),"-")</f>
        <v>0</v>
      </c>
      <c r="AB806" s="359">
        <f>IFERROR(IF(-SUM(AB$21:AB805)+AB$16&lt;0.000001,0,IF($C806&gt;='H-32A-WP06 - Debt Service'!Y$25,'H-32A-WP06 - Debt Service'!Y$28/12,0)),"-")</f>
        <v>0</v>
      </c>
      <c r="AC806" s="359">
        <f>IFERROR(IF(-SUM(AC$21:AC805)+AC$16&lt;0.000001,0,IF($C806&gt;='H-32A-WP06 - Debt Service'!Z$25,'H-32A-WP06 - Debt Service'!Z$28/12,0)),"-")</f>
        <v>0</v>
      </c>
      <c r="AD806" s="359">
        <f>IFERROR(IF(-SUM(AD$21:AD805)+AD$16&lt;0.000001,0,IF($C806&gt;='H-32A-WP06 - Debt Service'!AB$25,'H-32A-WP06 - Debt Service'!AA$28/12,0)),"-")</f>
        <v>0</v>
      </c>
      <c r="AE806" s="359">
        <f>IFERROR(IF(-SUM(AE$21:AE805)+AE$16&lt;0.000001,0,IF($C806&gt;='H-32A-WP06 - Debt Service'!AC$25,'H-32A-WP06 - Debt Service'!AB$28/12,0)),"-")</f>
        <v>0</v>
      </c>
      <c r="AF806" s="359">
        <f>IFERROR(IF(-SUM(AF$21:AF805)+AF$16&lt;0.000001,0,IF($C806&gt;='H-32A-WP06 - Debt Service'!AD$25,'H-32A-WP06 - Debt Service'!AC$28/12,0)),"-")</f>
        <v>0</v>
      </c>
    </row>
    <row r="807" spans="2:32">
      <c r="B807" s="351">
        <f t="shared" si="49"/>
        <v>2084</v>
      </c>
      <c r="C807" s="368">
        <f t="shared" si="51"/>
        <v>67389</v>
      </c>
      <c r="D807" s="368"/>
      <c r="E807" s="359">
        <f>IFERROR(IF(-SUM(E$33:E806)+E$16&lt;0.000001,0,IF($C807&gt;='H-32A-WP06 - Debt Service'!C$25,'H-32A-WP06 - Debt Service'!C$28/12,0)),"-")</f>
        <v>0</v>
      </c>
      <c r="F807" s="359">
        <f>IFERROR(IF(-SUM(F$33:F806)+F$16&lt;0.000001,0,IF($C807&gt;='H-32A-WP06 - Debt Service'!D$25,'H-32A-WP06 - Debt Service'!D$28/12,0)),"-")</f>
        <v>0</v>
      </c>
      <c r="G807" s="359">
        <f>IFERROR(IF(-SUM(G$33:G806)+G$16&lt;0.000001,0,IF($C807&gt;='H-32A-WP06 - Debt Service'!E$25,'H-32A-WP06 - Debt Service'!E$28/12,0)),"-")</f>
        <v>0</v>
      </c>
      <c r="H807" s="359">
        <f>IFERROR(IF(-SUM(H$21:H806)+H$16&lt;0.000001,0,IF($C807&gt;='H-32A-WP06 - Debt Service'!F$25,'H-32A-WP06 - Debt Service'!F$28/12,0)),"-")</f>
        <v>0</v>
      </c>
      <c r="I807" s="359">
        <f>IFERROR(IF(-SUM(I$21:I806)+I$16&lt;0.000001,0,IF($C807&gt;='H-32A-WP06 - Debt Service'!G$25,'H-32A-WP06 - Debt Service'!G$28/12,0)),"-")</f>
        <v>0</v>
      </c>
      <c r="J807" s="359">
        <f>IFERROR(IF(-SUM(J$21:J806)+J$16&lt;0.000001,0,IF($C807&gt;='H-32A-WP06 - Debt Service'!H$25,'H-32A-WP06 - Debt Service'!H$28/12,0)),"-")</f>
        <v>0</v>
      </c>
      <c r="K807" s="359">
        <f>IFERROR(IF(-SUM(K$21:K806)+K$16&lt;0.000001,0,IF($C807&gt;='H-32A-WP06 - Debt Service'!I$25,'H-32A-WP06 - Debt Service'!I$28/12,0)),"-")</f>
        <v>0</v>
      </c>
      <c r="L807" s="359">
        <f>IFERROR(IF(-SUM(L$21:L806)+L$16&lt;0.000001,0,IF($C807&gt;='H-32A-WP06 - Debt Service'!J$25,'H-32A-WP06 - Debt Service'!J$28/12,0)),"-")</f>
        <v>0</v>
      </c>
      <c r="M807" s="359">
        <f>IFERROR(IF(-SUM(M$21:M806)+M$16&lt;0.000001,0,IF($C807&gt;='H-32A-WP06 - Debt Service'!K$25,'H-32A-WP06 - Debt Service'!K$28/12,0)),"-")</f>
        <v>0</v>
      </c>
      <c r="N807" s="359">
        <f>IFERROR(IF(-SUM(N$21:N806)+N$16&lt;0.000001,0,IF($C807&gt;='H-32A-WP06 - Debt Service'!L$25,'H-32A-WP06 - Debt Service'!L$28/12,0)),"-")</f>
        <v>0</v>
      </c>
      <c r="O807" s="359">
        <f>IFERROR(IF(-SUM(O$21:O806)+O$16&lt;0.000001,0,IF($C807&gt;='H-32A-WP06 - Debt Service'!M$25,'H-32A-WP06 - Debt Service'!M$28/12,0)),"-")</f>
        <v>0</v>
      </c>
      <c r="P807" s="359">
        <f>IFERROR(IF(-SUM(P$21:P806)+P$16&lt;0.000001,0,IF($C807&gt;='H-32A-WP06 - Debt Service'!N$25,'H-32A-WP06 - Debt Service'!N$28/12,0)),"-")</f>
        <v>0</v>
      </c>
      <c r="Q807" s="449"/>
      <c r="R807" s="351">
        <f t="shared" si="50"/>
        <v>2084</v>
      </c>
      <c r="S807" s="368">
        <f t="shared" si="52"/>
        <v>67389</v>
      </c>
      <c r="T807" s="368"/>
      <c r="U807" s="359">
        <f>IFERROR(IF(-SUM(U$33:U806)+U$16&lt;0.000001,0,IF($C807&gt;='H-32A-WP06 - Debt Service'!R$25,'H-32A-WP06 - Debt Service'!R$28/12,0)),"-")</f>
        <v>0</v>
      </c>
      <c r="V807" s="359">
        <f>IFERROR(IF(-SUM(V$21:V806)+V$16&lt;0.000001,0,IF($C807&gt;='H-32A-WP06 - Debt Service'!S$25,'H-32A-WP06 - Debt Service'!S$28/12,0)),"-")</f>
        <v>0</v>
      </c>
      <c r="W807" s="359">
        <f>IFERROR(IF(-SUM(W$21:W806)+W$16&lt;0.000001,0,IF($C807&gt;='H-32A-WP06 - Debt Service'!T$25,'H-32A-WP06 - Debt Service'!T$28/12,0)),"-")</f>
        <v>0</v>
      </c>
      <c r="X807" s="359">
        <f>IFERROR(IF(-SUM(X$21:X806)+X$16&lt;0.000001,0,IF($C807&gt;='H-32A-WP06 - Debt Service'!U$25,'H-32A-WP06 - Debt Service'!U$28/12,0)),"-")</f>
        <v>0</v>
      </c>
      <c r="Y807" s="359">
        <f>IFERROR(IF(-SUM(Y$21:Y806)+Y$16&lt;0.000001,0,IF($C807&gt;='H-32A-WP06 - Debt Service'!W$25,'H-32A-WP06 - Debt Service'!V$28/12,0)),"-")</f>
        <v>0</v>
      </c>
      <c r="Z807" s="359">
        <f>IFERROR(IF(-SUM(Z$21:Z806)+Z$16&lt;0.000001,0,IF($C807&gt;='H-32A-WP06 - Debt Service'!W$25,'H-32A-WP06 - Debt Service'!W$28/12,0)),"-")</f>
        <v>0</v>
      </c>
      <c r="AA807" s="359">
        <f>IFERROR(IF(-SUM(AA$21:AA806)+AA$16&lt;0.000001,0,IF($C807&gt;='H-32A-WP06 - Debt Service'!Y$25,'H-32A-WP06 - Debt Service'!X$28/12,0)),"-")</f>
        <v>0</v>
      </c>
      <c r="AB807" s="359">
        <f>IFERROR(IF(-SUM(AB$21:AB806)+AB$16&lt;0.000001,0,IF($C807&gt;='H-32A-WP06 - Debt Service'!Y$25,'H-32A-WP06 - Debt Service'!Y$28/12,0)),"-")</f>
        <v>0</v>
      </c>
      <c r="AC807" s="359">
        <f>IFERROR(IF(-SUM(AC$21:AC806)+AC$16&lt;0.000001,0,IF($C807&gt;='H-32A-WP06 - Debt Service'!Z$25,'H-32A-WP06 - Debt Service'!Z$28/12,0)),"-")</f>
        <v>0</v>
      </c>
      <c r="AD807" s="359">
        <f>IFERROR(IF(-SUM(AD$21:AD806)+AD$16&lt;0.000001,0,IF($C807&gt;='H-32A-WP06 - Debt Service'!AB$25,'H-32A-WP06 - Debt Service'!AA$28/12,0)),"-")</f>
        <v>0</v>
      </c>
      <c r="AE807" s="359">
        <f>IFERROR(IF(-SUM(AE$21:AE806)+AE$16&lt;0.000001,0,IF($C807&gt;='H-32A-WP06 - Debt Service'!AC$25,'H-32A-WP06 - Debt Service'!AB$28/12,0)),"-")</f>
        <v>0</v>
      </c>
      <c r="AF807" s="359">
        <f>IFERROR(IF(-SUM(AF$21:AF806)+AF$16&lt;0.000001,0,IF($C807&gt;='H-32A-WP06 - Debt Service'!AD$25,'H-32A-WP06 - Debt Service'!AC$28/12,0)),"-")</f>
        <v>0</v>
      </c>
    </row>
    <row r="808" spans="2:32">
      <c r="B808" s="351">
        <f t="shared" si="49"/>
        <v>2084</v>
      </c>
      <c r="C808" s="368">
        <f t="shared" si="51"/>
        <v>67420</v>
      </c>
      <c r="D808" s="368"/>
      <c r="E808" s="359">
        <f>IFERROR(IF(-SUM(E$33:E807)+E$16&lt;0.000001,0,IF($C808&gt;='H-32A-WP06 - Debt Service'!C$25,'H-32A-WP06 - Debt Service'!C$28/12,0)),"-")</f>
        <v>0</v>
      </c>
      <c r="F808" s="359">
        <f>IFERROR(IF(-SUM(F$33:F807)+F$16&lt;0.000001,0,IF($C808&gt;='H-32A-WP06 - Debt Service'!D$25,'H-32A-WP06 - Debt Service'!D$28/12,0)),"-")</f>
        <v>0</v>
      </c>
      <c r="G808" s="359">
        <f>IFERROR(IF(-SUM(G$33:G807)+G$16&lt;0.000001,0,IF($C808&gt;='H-32A-WP06 - Debt Service'!E$25,'H-32A-WP06 - Debt Service'!E$28/12,0)),"-")</f>
        <v>0</v>
      </c>
      <c r="H808" s="359">
        <f>IFERROR(IF(-SUM(H$21:H807)+H$16&lt;0.000001,0,IF($C808&gt;='H-32A-WP06 - Debt Service'!F$25,'H-32A-WP06 - Debt Service'!F$28/12,0)),"-")</f>
        <v>0</v>
      </c>
      <c r="I808" s="359">
        <f>IFERROR(IF(-SUM(I$21:I807)+I$16&lt;0.000001,0,IF($C808&gt;='H-32A-WP06 - Debt Service'!G$25,'H-32A-WP06 - Debt Service'!G$28/12,0)),"-")</f>
        <v>0</v>
      </c>
      <c r="J808" s="359">
        <f>IFERROR(IF(-SUM(J$21:J807)+J$16&lt;0.000001,0,IF($C808&gt;='H-32A-WP06 - Debt Service'!H$25,'H-32A-WP06 - Debt Service'!H$28/12,0)),"-")</f>
        <v>0</v>
      </c>
      <c r="K808" s="359">
        <f>IFERROR(IF(-SUM(K$21:K807)+K$16&lt;0.000001,0,IF($C808&gt;='H-32A-WP06 - Debt Service'!I$25,'H-32A-WP06 - Debt Service'!I$28/12,0)),"-")</f>
        <v>0</v>
      </c>
      <c r="L808" s="359">
        <f>IFERROR(IF(-SUM(L$21:L807)+L$16&lt;0.000001,0,IF($C808&gt;='H-32A-WP06 - Debt Service'!J$25,'H-32A-WP06 - Debt Service'!J$28/12,0)),"-")</f>
        <v>0</v>
      </c>
      <c r="M808" s="359">
        <f>IFERROR(IF(-SUM(M$21:M807)+M$16&lt;0.000001,0,IF($C808&gt;='H-32A-WP06 - Debt Service'!K$25,'H-32A-WP06 - Debt Service'!K$28/12,0)),"-")</f>
        <v>0</v>
      </c>
      <c r="N808" s="359">
        <f>IFERROR(IF(-SUM(N$21:N807)+N$16&lt;0.000001,0,IF($C808&gt;='H-32A-WP06 - Debt Service'!L$25,'H-32A-WP06 - Debt Service'!L$28/12,0)),"-")</f>
        <v>0</v>
      </c>
      <c r="O808" s="359">
        <f>IFERROR(IF(-SUM(O$21:O807)+O$16&lt;0.000001,0,IF($C808&gt;='H-32A-WP06 - Debt Service'!M$25,'H-32A-WP06 - Debt Service'!M$28/12,0)),"-")</f>
        <v>0</v>
      </c>
      <c r="P808" s="359">
        <f>IFERROR(IF(-SUM(P$21:P807)+P$16&lt;0.000001,0,IF($C808&gt;='H-32A-WP06 - Debt Service'!N$25,'H-32A-WP06 - Debt Service'!N$28/12,0)),"-")</f>
        <v>0</v>
      </c>
      <c r="Q808" s="449"/>
      <c r="R808" s="351">
        <f t="shared" si="50"/>
        <v>2084</v>
      </c>
      <c r="S808" s="368">
        <f t="shared" si="52"/>
        <v>67420</v>
      </c>
      <c r="T808" s="368"/>
      <c r="U808" s="359">
        <f>IFERROR(IF(-SUM(U$33:U807)+U$16&lt;0.000001,0,IF($C808&gt;='H-32A-WP06 - Debt Service'!R$25,'H-32A-WP06 - Debt Service'!R$28/12,0)),"-")</f>
        <v>0</v>
      </c>
      <c r="V808" s="359">
        <f>IFERROR(IF(-SUM(V$21:V807)+V$16&lt;0.000001,0,IF($C808&gt;='H-32A-WP06 - Debt Service'!S$25,'H-32A-WP06 - Debt Service'!S$28/12,0)),"-")</f>
        <v>0</v>
      </c>
      <c r="W808" s="359">
        <f>IFERROR(IF(-SUM(W$21:W807)+W$16&lt;0.000001,0,IF($C808&gt;='H-32A-WP06 - Debt Service'!T$25,'H-32A-WP06 - Debt Service'!T$28/12,0)),"-")</f>
        <v>0</v>
      </c>
      <c r="X808" s="359">
        <f>IFERROR(IF(-SUM(X$21:X807)+X$16&lt;0.000001,0,IF($C808&gt;='H-32A-WP06 - Debt Service'!U$25,'H-32A-WP06 - Debt Service'!U$28/12,0)),"-")</f>
        <v>0</v>
      </c>
      <c r="Y808" s="359">
        <f>IFERROR(IF(-SUM(Y$21:Y807)+Y$16&lt;0.000001,0,IF($C808&gt;='H-32A-WP06 - Debt Service'!W$25,'H-32A-WP06 - Debt Service'!V$28/12,0)),"-")</f>
        <v>0</v>
      </c>
      <c r="Z808" s="359">
        <f>IFERROR(IF(-SUM(Z$21:Z807)+Z$16&lt;0.000001,0,IF($C808&gt;='H-32A-WP06 - Debt Service'!W$25,'H-32A-WP06 - Debt Service'!W$28/12,0)),"-")</f>
        <v>0</v>
      </c>
      <c r="AA808" s="359">
        <f>IFERROR(IF(-SUM(AA$21:AA807)+AA$16&lt;0.000001,0,IF($C808&gt;='H-32A-WP06 - Debt Service'!Y$25,'H-32A-WP06 - Debt Service'!X$28/12,0)),"-")</f>
        <v>0</v>
      </c>
      <c r="AB808" s="359">
        <f>IFERROR(IF(-SUM(AB$21:AB807)+AB$16&lt;0.000001,0,IF($C808&gt;='H-32A-WP06 - Debt Service'!Y$25,'H-32A-WP06 - Debt Service'!Y$28/12,0)),"-")</f>
        <v>0</v>
      </c>
      <c r="AC808" s="359">
        <f>IFERROR(IF(-SUM(AC$21:AC807)+AC$16&lt;0.000001,0,IF($C808&gt;='H-32A-WP06 - Debt Service'!Z$25,'H-32A-WP06 - Debt Service'!Z$28/12,0)),"-")</f>
        <v>0</v>
      </c>
      <c r="AD808" s="359">
        <f>IFERROR(IF(-SUM(AD$21:AD807)+AD$16&lt;0.000001,0,IF($C808&gt;='H-32A-WP06 - Debt Service'!AB$25,'H-32A-WP06 - Debt Service'!AA$28/12,0)),"-")</f>
        <v>0</v>
      </c>
      <c r="AE808" s="359">
        <f>IFERROR(IF(-SUM(AE$21:AE807)+AE$16&lt;0.000001,0,IF($C808&gt;='H-32A-WP06 - Debt Service'!AC$25,'H-32A-WP06 - Debt Service'!AB$28/12,0)),"-")</f>
        <v>0</v>
      </c>
      <c r="AF808" s="359">
        <f>IFERROR(IF(-SUM(AF$21:AF807)+AF$16&lt;0.000001,0,IF($C808&gt;='H-32A-WP06 - Debt Service'!AD$25,'H-32A-WP06 - Debt Service'!AC$28/12,0)),"-")</f>
        <v>0</v>
      </c>
    </row>
    <row r="809" spans="2:32">
      <c r="B809" s="351">
        <f t="shared" si="49"/>
        <v>2084</v>
      </c>
      <c r="C809" s="368">
        <f t="shared" si="51"/>
        <v>67451</v>
      </c>
      <c r="D809" s="368"/>
      <c r="E809" s="359">
        <f>IFERROR(IF(-SUM(E$33:E808)+E$16&lt;0.000001,0,IF($C809&gt;='H-32A-WP06 - Debt Service'!C$25,'H-32A-WP06 - Debt Service'!C$28/12,0)),"-")</f>
        <v>0</v>
      </c>
      <c r="F809" s="359">
        <f>IFERROR(IF(-SUM(F$33:F808)+F$16&lt;0.000001,0,IF($C809&gt;='H-32A-WP06 - Debt Service'!D$25,'H-32A-WP06 - Debt Service'!D$28/12,0)),"-")</f>
        <v>0</v>
      </c>
      <c r="G809" s="359">
        <f>IFERROR(IF(-SUM(G$33:G808)+G$16&lt;0.000001,0,IF($C809&gt;='H-32A-WP06 - Debt Service'!E$25,'H-32A-WP06 - Debt Service'!E$28/12,0)),"-")</f>
        <v>0</v>
      </c>
      <c r="H809" s="359">
        <f>IFERROR(IF(-SUM(H$21:H808)+H$16&lt;0.000001,0,IF($C809&gt;='H-32A-WP06 - Debt Service'!F$25,'H-32A-WP06 - Debt Service'!F$28/12,0)),"-")</f>
        <v>0</v>
      </c>
      <c r="I809" s="359">
        <f>IFERROR(IF(-SUM(I$21:I808)+I$16&lt;0.000001,0,IF($C809&gt;='H-32A-WP06 - Debt Service'!G$25,'H-32A-WP06 - Debt Service'!G$28/12,0)),"-")</f>
        <v>0</v>
      </c>
      <c r="J809" s="359">
        <f>IFERROR(IF(-SUM(J$21:J808)+J$16&lt;0.000001,0,IF($C809&gt;='H-32A-WP06 - Debt Service'!H$25,'H-32A-WP06 - Debt Service'!H$28/12,0)),"-")</f>
        <v>0</v>
      </c>
      <c r="K809" s="359">
        <f>IFERROR(IF(-SUM(K$21:K808)+K$16&lt;0.000001,0,IF($C809&gt;='H-32A-WP06 - Debt Service'!I$25,'H-32A-WP06 - Debt Service'!I$28/12,0)),"-")</f>
        <v>0</v>
      </c>
      <c r="L809" s="359">
        <f>IFERROR(IF(-SUM(L$21:L808)+L$16&lt;0.000001,0,IF($C809&gt;='H-32A-WP06 - Debt Service'!J$25,'H-32A-WP06 - Debt Service'!J$28/12,0)),"-")</f>
        <v>0</v>
      </c>
      <c r="M809" s="359">
        <f>IFERROR(IF(-SUM(M$21:M808)+M$16&lt;0.000001,0,IF($C809&gt;='H-32A-WP06 - Debt Service'!K$25,'H-32A-WP06 - Debt Service'!K$28/12,0)),"-")</f>
        <v>0</v>
      </c>
      <c r="N809" s="359">
        <f>IFERROR(IF(-SUM(N$21:N808)+N$16&lt;0.000001,0,IF($C809&gt;='H-32A-WP06 - Debt Service'!L$25,'H-32A-WP06 - Debt Service'!L$28/12,0)),"-")</f>
        <v>0</v>
      </c>
      <c r="O809" s="359">
        <f>IFERROR(IF(-SUM(O$21:O808)+O$16&lt;0.000001,0,IF($C809&gt;='H-32A-WP06 - Debt Service'!M$25,'H-32A-WP06 - Debt Service'!M$28/12,0)),"-")</f>
        <v>0</v>
      </c>
      <c r="P809" s="359">
        <f>IFERROR(IF(-SUM(P$21:P808)+P$16&lt;0.000001,0,IF($C809&gt;='H-32A-WP06 - Debt Service'!N$25,'H-32A-WP06 - Debt Service'!N$28/12,0)),"-")</f>
        <v>0</v>
      </c>
      <c r="Q809" s="449"/>
      <c r="R809" s="351">
        <f t="shared" si="50"/>
        <v>2084</v>
      </c>
      <c r="S809" s="368">
        <f t="shared" si="52"/>
        <v>67451</v>
      </c>
      <c r="T809" s="368"/>
      <c r="U809" s="359">
        <f>IFERROR(IF(-SUM(U$33:U808)+U$16&lt;0.000001,0,IF($C809&gt;='H-32A-WP06 - Debt Service'!R$25,'H-32A-WP06 - Debt Service'!R$28/12,0)),"-")</f>
        <v>0</v>
      </c>
      <c r="V809" s="359">
        <f>IFERROR(IF(-SUM(V$21:V808)+V$16&lt;0.000001,0,IF($C809&gt;='H-32A-WP06 - Debt Service'!S$25,'H-32A-WP06 - Debt Service'!S$28/12,0)),"-")</f>
        <v>0</v>
      </c>
      <c r="W809" s="359">
        <f>IFERROR(IF(-SUM(W$21:W808)+W$16&lt;0.000001,0,IF($C809&gt;='H-32A-WP06 - Debt Service'!T$25,'H-32A-WP06 - Debt Service'!T$28/12,0)),"-")</f>
        <v>0</v>
      </c>
      <c r="X809" s="359">
        <f>IFERROR(IF(-SUM(X$21:X808)+X$16&lt;0.000001,0,IF($C809&gt;='H-32A-WP06 - Debt Service'!U$25,'H-32A-WP06 - Debt Service'!U$28/12,0)),"-")</f>
        <v>0</v>
      </c>
      <c r="Y809" s="359">
        <f>IFERROR(IF(-SUM(Y$21:Y808)+Y$16&lt;0.000001,0,IF($C809&gt;='H-32A-WP06 - Debt Service'!W$25,'H-32A-WP06 - Debt Service'!V$28/12,0)),"-")</f>
        <v>0</v>
      </c>
      <c r="Z809" s="359">
        <f>IFERROR(IF(-SUM(Z$21:Z808)+Z$16&lt;0.000001,0,IF($C809&gt;='H-32A-WP06 - Debt Service'!W$25,'H-32A-WP06 - Debt Service'!W$28/12,0)),"-")</f>
        <v>0</v>
      </c>
      <c r="AA809" s="359">
        <f>IFERROR(IF(-SUM(AA$21:AA808)+AA$16&lt;0.000001,0,IF($C809&gt;='H-32A-WP06 - Debt Service'!Y$25,'H-32A-WP06 - Debt Service'!X$28/12,0)),"-")</f>
        <v>0</v>
      </c>
      <c r="AB809" s="359">
        <f>IFERROR(IF(-SUM(AB$21:AB808)+AB$16&lt;0.000001,0,IF($C809&gt;='H-32A-WP06 - Debt Service'!Y$25,'H-32A-WP06 - Debt Service'!Y$28/12,0)),"-")</f>
        <v>0</v>
      </c>
      <c r="AC809" s="359">
        <f>IFERROR(IF(-SUM(AC$21:AC808)+AC$16&lt;0.000001,0,IF($C809&gt;='H-32A-WP06 - Debt Service'!Z$25,'H-32A-WP06 - Debt Service'!Z$28/12,0)),"-")</f>
        <v>0</v>
      </c>
      <c r="AD809" s="359">
        <f>IFERROR(IF(-SUM(AD$21:AD808)+AD$16&lt;0.000001,0,IF($C809&gt;='H-32A-WP06 - Debt Service'!AB$25,'H-32A-WP06 - Debt Service'!AA$28/12,0)),"-")</f>
        <v>0</v>
      </c>
      <c r="AE809" s="359">
        <f>IFERROR(IF(-SUM(AE$21:AE808)+AE$16&lt;0.000001,0,IF($C809&gt;='H-32A-WP06 - Debt Service'!AC$25,'H-32A-WP06 - Debt Service'!AB$28/12,0)),"-")</f>
        <v>0</v>
      </c>
      <c r="AF809" s="359">
        <f>IFERROR(IF(-SUM(AF$21:AF808)+AF$16&lt;0.000001,0,IF($C809&gt;='H-32A-WP06 - Debt Service'!AD$25,'H-32A-WP06 - Debt Service'!AC$28/12,0)),"-")</f>
        <v>0</v>
      </c>
    </row>
    <row r="810" spans="2:32">
      <c r="B810" s="351">
        <f t="shared" si="49"/>
        <v>2084</v>
      </c>
      <c r="C810" s="368">
        <f t="shared" si="51"/>
        <v>67481</v>
      </c>
      <c r="D810" s="368"/>
      <c r="E810" s="359">
        <f>IFERROR(IF(-SUM(E$33:E809)+E$16&lt;0.000001,0,IF($C810&gt;='H-32A-WP06 - Debt Service'!C$25,'H-32A-WP06 - Debt Service'!C$28/12,0)),"-")</f>
        <v>0</v>
      </c>
      <c r="F810" s="359">
        <f>IFERROR(IF(-SUM(F$33:F809)+F$16&lt;0.000001,0,IF($C810&gt;='H-32A-WP06 - Debt Service'!D$25,'H-32A-WP06 - Debt Service'!D$28/12,0)),"-")</f>
        <v>0</v>
      </c>
      <c r="G810" s="359">
        <f>IFERROR(IF(-SUM(G$33:G809)+G$16&lt;0.000001,0,IF($C810&gt;='H-32A-WP06 - Debt Service'!E$25,'H-32A-WP06 - Debt Service'!E$28/12,0)),"-")</f>
        <v>0</v>
      </c>
      <c r="H810" s="359">
        <f>IFERROR(IF(-SUM(H$21:H809)+H$16&lt;0.000001,0,IF($C810&gt;='H-32A-WP06 - Debt Service'!F$25,'H-32A-WP06 - Debt Service'!F$28/12,0)),"-")</f>
        <v>0</v>
      </c>
      <c r="I810" s="359">
        <f>IFERROR(IF(-SUM(I$21:I809)+I$16&lt;0.000001,0,IF($C810&gt;='H-32A-WP06 - Debt Service'!G$25,'H-32A-WP06 - Debt Service'!G$28/12,0)),"-")</f>
        <v>0</v>
      </c>
      <c r="J810" s="359">
        <f>IFERROR(IF(-SUM(J$21:J809)+J$16&lt;0.000001,0,IF($C810&gt;='H-32A-WP06 - Debt Service'!H$25,'H-32A-WP06 - Debt Service'!H$28/12,0)),"-")</f>
        <v>0</v>
      </c>
      <c r="K810" s="359">
        <f>IFERROR(IF(-SUM(K$21:K809)+K$16&lt;0.000001,0,IF($C810&gt;='H-32A-WP06 - Debt Service'!I$25,'H-32A-WP06 - Debt Service'!I$28/12,0)),"-")</f>
        <v>0</v>
      </c>
      <c r="L810" s="359">
        <f>IFERROR(IF(-SUM(L$21:L809)+L$16&lt;0.000001,0,IF($C810&gt;='H-32A-WP06 - Debt Service'!J$25,'H-32A-WP06 - Debt Service'!J$28/12,0)),"-")</f>
        <v>0</v>
      </c>
      <c r="M810" s="359">
        <f>IFERROR(IF(-SUM(M$21:M809)+M$16&lt;0.000001,0,IF($C810&gt;='H-32A-WP06 - Debt Service'!K$25,'H-32A-WP06 - Debt Service'!K$28/12,0)),"-")</f>
        <v>0</v>
      </c>
      <c r="N810" s="359">
        <f>IFERROR(IF(-SUM(N$21:N809)+N$16&lt;0.000001,0,IF($C810&gt;='H-32A-WP06 - Debt Service'!L$25,'H-32A-WP06 - Debt Service'!L$28/12,0)),"-")</f>
        <v>0</v>
      </c>
      <c r="O810" s="359">
        <f>IFERROR(IF(-SUM(O$21:O809)+O$16&lt;0.000001,0,IF($C810&gt;='H-32A-WP06 - Debt Service'!M$25,'H-32A-WP06 - Debt Service'!M$28/12,0)),"-")</f>
        <v>0</v>
      </c>
      <c r="P810" s="359">
        <f>IFERROR(IF(-SUM(P$21:P809)+P$16&lt;0.000001,0,IF($C810&gt;='H-32A-WP06 - Debt Service'!N$25,'H-32A-WP06 - Debt Service'!N$28/12,0)),"-")</f>
        <v>0</v>
      </c>
      <c r="Q810" s="449"/>
      <c r="R810" s="351">
        <f t="shared" si="50"/>
        <v>2084</v>
      </c>
      <c r="S810" s="368">
        <f t="shared" si="52"/>
        <v>67481</v>
      </c>
      <c r="T810" s="368"/>
      <c r="U810" s="359">
        <f>IFERROR(IF(-SUM(U$33:U809)+U$16&lt;0.000001,0,IF($C810&gt;='H-32A-WP06 - Debt Service'!R$25,'H-32A-WP06 - Debt Service'!R$28/12,0)),"-")</f>
        <v>0</v>
      </c>
      <c r="V810" s="359">
        <f>IFERROR(IF(-SUM(V$21:V809)+V$16&lt;0.000001,0,IF($C810&gt;='H-32A-WP06 - Debt Service'!S$25,'H-32A-WP06 - Debt Service'!S$28/12,0)),"-")</f>
        <v>0</v>
      </c>
      <c r="W810" s="359">
        <f>IFERROR(IF(-SUM(W$21:W809)+W$16&lt;0.000001,0,IF($C810&gt;='H-32A-WP06 - Debt Service'!T$25,'H-32A-WP06 - Debt Service'!T$28/12,0)),"-")</f>
        <v>0</v>
      </c>
      <c r="X810" s="359">
        <f>IFERROR(IF(-SUM(X$21:X809)+X$16&lt;0.000001,0,IF($C810&gt;='H-32A-WP06 - Debt Service'!U$25,'H-32A-WP06 - Debt Service'!U$28/12,0)),"-")</f>
        <v>0</v>
      </c>
      <c r="Y810" s="359">
        <f>IFERROR(IF(-SUM(Y$21:Y809)+Y$16&lt;0.000001,0,IF($C810&gt;='H-32A-WP06 - Debt Service'!W$25,'H-32A-WP06 - Debt Service'!V$28/12,0)),"-")</f>
        <v>0</v>
      </c>
      <c r="Z810" s="359">
        <f>IFERROR(IF(-SUM(Z$21:Z809)+Z$16&lt;0.000001,0,IF($C810&gt;='H-32A-WP06 - Debt Service'!W$25,'H-32A-WP06 - Debt Service'!W$28/12,0)),"-")</f>
        <v>0</v>
      </c>
      <c r="AA810" s="359">
        <f>IFERROR(IF(-SUM(AA$21:AA809)+AA$16&lt;0.000001,0,IF($C810&gt;='H-32A-WP06 - Debt Service'!Y$25,'H-32A-WP06 - Debt Service'!X$28/12,0)),"-")</f>
        <v>0</v>
      </c>
      <c r="AB810" s="359">
        <f>IFERROR(IF(-SUM(AB$21:AB809)+AB$16&lt;0.000001,0,IF($C810&gt;='H-32A-WP06 - Debt Service'!Y$25,'H-32A-WP06 - Debt Service'!Y$28/12,0)),"-")</f>
        <v>0</v>
      </c>
      <c r="AC810" s="359">
        <f>IFERROR(IF(-SUM(AC$21:AC809)+AC$16&lt;0.000001,0,IF($C810&gt;='H-32A-WP06 - Debt Service'!Z$25,'H-32A-WP06 - Debt Service'!Z$28/12,0)),"-")</f>
        <v>0</v>
      </c>
      <c r="AD810" s="359">
        <f>IFERROR(IF(-SUM(AD$21:AD809)+AD$16&lt;0.000001,0,IF($C810&gt;='H-32A-WP06 - Debt Service'!AB$25,'H-32A-WP06 - Debt Service'!AA$28/12,0)),"-")</f>
        <v>0</v>
      </c>
      <c r="AE810" s="359">
        <f>IFERROR(IF(-SUM(AE$21:AE809)+AE$16&lt;0.000001,0,IF($C810&gt;='H-32A-WP06 - Debt Service'!AC$25,'H-32A-WP06 - Debt Service'!AB$28/12,0)),"-")</f>
        <v>0</v>
      </c>
      <c r="AF810" s="359">
        <f>IFERROR(IF(-SUM(AF$21:AF809)+AF$16&lt;0.000001,0,IF($C810&gt;='H-32A-WP06 - Debt Service'!AD$25,'H-32A-WP06 - Debt Service'!AC$28/12,0)),"-")</f>
        <v>0</v>
      </c>
    </row>
    <row r="811" spans="2:32">
      <c r="B811" s="351">
        <f t="shared" si="49"/>
        <v>2084</v>
      </c>
      <c r="C811" s="368">
        <f t="shared" si="51"/>
        <v>67512</v>
      </c>
      <c r="D811" s="368"/>
      <c r="E811" s="359">
        <f>IFERROR(IF(-SUM(E$33:E810)+E$16&lt;0.000001,0,IF($C811&gt;='H-32A-WP06 - Debt Service'!C$25,'H-32A-WP06 - Debt Service'!C$28/12,0)),"-")</f>
        <v>0</v>
      </c>
      <c r="F811" s="359">
        <f>IFERROR(IF(-SUM(F$33:F810)+F$16&lt;0.000001,0,IF($C811&gt;='H-32A-WP06 - Debt Service'!D$25,'H-32A-WP06 - Debt Service'!D$28/12,0)),"-")</f>
        <v>0</v>
      </c>
      <c r="G811" s="359">
        <f>IFERROR(IF(-SUM(G$33:G810)+G$16&lt;0.000001,0,IF($C811&gt;='H-32A-WP06 - Debt Service'!E$25,'H-32A-WP06 - Debt Service'!E$28/12,0)),"-")</f>
        <v>0</v>
      </c>
      <c r="H811" s="359">
        <f>IFERROR(IF(-SUM(H$21:H810)+H$16&lt;0.000001,0,IF($C811&gt;='H-32A-WP06 - Debt Service'!F$25,'H-32A-WP06 - Debt Service'!F$28/12,0)),"-")</f>
        <v>0</v>
      </c>
      <c r="I811" s="359">
        <f>IFERROR(IF(-SUM(I$21:I810)+I$16&lt;0.000001,0,IF($C811&gt;='H-32A-WP06 - Debt Service'!G$25,'H-32A-WP06 - Debt Service'!G$28/12,0)),"-")</f>
        <v>0</v>
      </c>
      <c r="J811" s="359">
        <f>IFERROR(IF(-SUM(J$21:J810)+J$16&lt;0.000001,0,IF($C811&gt;='H-32A-WP06 - Debt Service'!H$25,'H-32A-WP06 - Debt Service'!H$28/12,0)),"-")</f>
        <v>0</v>
      </c>
      <c r="K811" s="359">
        <f>IFERROR(IF(-SUM(K$21:K810)+K$16&lt;0.000001,0,IF($C811&gt;='H-32A-WP06 - Debt Service'!I$25,'H-32A-WP06 - Debt Service'!I$28/12,0)),"-")</f>
        <v>0</v>
      </c>
      <c r="L811" s="359">
        <f>IFERROR(IF(-SUM(L$21:L810)+L$16&lt;0.000001,0,IF($C811&gt;='H-32A-WP06 - Debt Service'!J$25,'H-32A-WP06 - Debt Service'!J$28/12,0)),"-")</f>
        <v>0</v>
      </c>
      <c r="M811" s="359">
        <f>IFERROR(IF(-SUM(M$21:M810)+M$16&lt;0.000001,0,IF($C811&gt;='H-32A-WP06 - Debt Service'!K$25,'H-32A-WP06 - Debt Service'!K$28/12,0)),"-")</f>
        <v>0</v>
      </c>
      <c r="N811" s="359">
        <f>IFERROR(IF(-SUM(N$21:N810)+N$16&lt;0.000001,0,IF($C811&gt;='H-32A-WP06 - Debt Service'!L$25,'H-32A-WP06 - Debt Service'!L$28/12,0)),"-")</f>
        <v>0</v>
      </c>
      <c r="O811" s="359">
        <f>IFERROR(IF(-SUM(O$21:O810)+O$16&lt;0.000001,0,IF($C811&gt;='H-32A-WP06 - Debt Service'!M$25,'H-32A-WP06 - Debt Service'!M$28/12,0)),"-")</f>
        <v>0</v>
      </c>
      <c r="P811" s="359">
        <f>IFERROR(IF(-SUM(P$21:P810)+P$16&lt;0.000001,0,IF($C811&gt;='H-32A-WP06 - Debt Service'!N$25,'H-32A-WP06 - Debt Service'!N$28/12,0)),"-")</f>
        <v>0</v>
      </c>
      <c r="Q811" s="449"/>
      <c r="R811" s="351">
        <f t="shared" si="50"/>
        <v>2084</v>
      </c>
      <c r="S811" s="368">
        <f t="shared" si="52"/>
        <v>67512</v>
      </c>
      <c r="T811" s="368"/>
      <c r="U811" s="359">
        <f>IFERROR(IF(-SUM(U$33:U810)+U$16&lt;0.000001,0,IF($C811&gt;='H-32A-WP06 - Debt Service'!R$25,'H-32A-WP06 - Debt Service'!R$28/12,0)),"-")</f>
        <v>0</v>
      </c>
      <c r="V811" s="359">
        <f>IFERROR(IF(-SUM(V$21:V810)+V$16&lt;0.000001,0,IF($C811&gt;='H-32A-WP06 - Debt Service'!S$25,'H-32A-WP06 - Debt Service'!S$28/12,0)),"-")</f>
        <v>0</v>
      </c>
      <c r="W811" s="359">
        <f>IFERROR(IF(-SUM(W$21:W810)+W$16&lt;0.000001,0,IF($C811&gt;='H-32A-WP06 - Debt Service'!T$25,'H-32A-WP06 - Debt Service'!T$28/12,0)),"-")</f>
        <v>0</v>
      </c>
      <c r="X811" s="359">
        <f>IFERROR(IF(-SUM(X$21:X810)+X$16&lt;0.000001,0,IF($C811&gt;='H-32A-WP06 - Debt Service'!U$25,'H-32A-WP06 - Debt Service'!U$28/12,0)),"-")</f>
        <v>0</v>
      </c>
      <c r="Y811" s="359">
        <f>IFERROR(IF(-SUM(Y$21:Y810)+Y$16&lt;0.000001,0,IF($C811&gt;='H-32A-WP06 - Debt Service'!W$25,'H-32A-WP06 - Debt Service'!V$28/12,0)),"-")</f>
        <v>0</v>
      </c>
      <c r="Z811" s="359">
        <f>IFERROR(IF(-SUM(Z$21:Z810)+Z$16&lt;0.000001,0,IF($C811&gt;='H-32A-WP06 - Debt Service'!W$25,'H-32A-WP06 - Debt Service'!W$28/12,0)),"-")</f>
        <v>0</v>
      </c>
      <c r="AA811" s="359">
        <f>IFERROR(IF(-SUM(AA$21:AA810)+AA$16&lt;0.000001,0,IF($C811&gt;='H-32A-WP06 - Debt Service'!Y$25,'H-32A-WP06 - Debt Service'!X$28/12,0)),"-")</f>
        <v>0</v>
      </c>
      <c r="AB811" s="359">
        <f>IFERROR(IF(-SUM(AB$21:AB810)+AB$16&lt;0.000001,0,IF($C811&gt;='H-32A-WP06 - Debt Service'!Y$25,'H-32A-WP06 - Debt Service'!Y$28/12,0)),"-")</f>
        <v>0</v>
      </c>
      <c r="AC811" s="359">
        <f>IFERROR(IF(-SUM(AC$21:AC810)+AC$16&lt;0.000001,0,IF($C811&gt;='H-32A-WP06 - Debt Service'!Z$25,'H-32A-WP06 - Debt Service'!Z$28/12,0)),"-")</f>
        <v>0</v>
      </c>
      <c r="AD811" s="359">
        <f>IFERROR(IF(-SUM(AD$21:AD810)+AD$16&lt;0.000001,0,IF($C811&gt;='H-32A-WP06 - Debt Service'!AB$25,'H-32A-WP06 - Debt Service'!AA$28/12,0)),"-")</f>
        <v>0</v>
      </c>
      <c r="AE811" s="359">
        <f>IFERROR(IF(-SUM(AE$21:AE810)+AE$16&lt;0.000001,0,IF($C811&gt;='H-32A-WP06 - Debt Service'!AC$25,'H-32A-WP06 - Debt Service'!AB$28/12,0)),"-")</f>
        <v>0</v>
      </c>
      <c r="AF811" s="359">
        <f>IFERROR(IF(-SUM(AF$21:AF810)+AF$16&lt;0.000001,0,IF($C811&gt;='H-32A-WP06 - Debt Service'!AD$25,'H-32A-WP06 - Debt Service'!AC$28/12,0)),"-")</f>
        <v>0</v>
      </c>
    </row>
    <row r="812" spans="2:32">
      <c r="B812" s="351">
        <f t="shared" si="49"/>
        <v>2084</v>
      </c>
      <c r="C812" s="368">
        <f t="shared" si="51"/>
        <v>67542</v>
      </c>
      <c r="D812" s="368"/>
      <c r="E812" s="359">
        <f>IFERROR(IF(-SUM(E$33:E811)+E$16&lt;0.000001,0,IF($C812&gt;='H-32A-WP06 - Debt Service'!C$25,'H-32A-WP06 - Debt Service'!C$28/12,0)),"-")</f>
        <v>0</v>
      </c>
      <c r="F812" s="359">
        <f>IFERROR(IF(-SUM(F$33:F811)+F$16&lt;0.000001,0,IF($C812&gt;='H-32A-WP06 - Debt Service'!D$25,'H-32A-WP06 - Debt Service'!D$28/12,0)),"-")</f>
        <v>0</v>
      </c>
      <c r="G812" s="359">
        <f>IFERROR(IF(-SUM(G$33:G811)+G$16&lt;0.000001,0,IF($C812&gt;='H-32A-WP06 - Debt Service'!E$25,'H-32A-WP06 - Debt Service'!E$28/12,0)),"-")</f>
        <v>0</v>
      </c>
      <c r="H812" s="359">
        <f>IFERROR(IF(-SUM(H$21:H811)+H$16&lt;0.000001,0,IF($C812&gt;='H-32A-WP06 - Debt Service'!F$25,'H-32A-WP06 - Debt Service'!F$28/12,0)),"-")</f>
        <v>0</v>
      </c>
      <c r="I812" s="359">
        <f>IFERROR(IF(-SUM(I$21:I811)+I$16&lt;0.000001,0,IF($C812&gt;='H-32A-WP06 - Debt Service'!G$25,'H-32A-WP06 - Debt Service'!G$28/12,0)),"-")</f>
        <v>0</v>
      </c>
      <c r="J812" s="359">
        <f>IFERROR(IF(-SUM(J$21:J811)+J$16&lt;0.000001,0,IF($C812&gt;='H-32A-WP06 - Debt Service'!H$25,'H-32A-WP06 - Debt Service'!H$28/12,0)),"-")</f>
        <v>0</v>
      </c>
      <c r="K812" s="359">
        <f>IFERROR(IF(-SUM(K$21:K811)+K$16&lt;0.000001,0,IF($C812&gt;='H-32A-WP06 - Debt Service'!I$25,'H-32A-WP06 - Debt Service'!I$28/12,0)),"-")</f>
        <v>0</v>
      </c>
      <c r="L812" s="359">
        <f>IFERROR(IF(-SUM(L$21:L811)+L$16&lt;0.000001,0,IF($C812&gt;='H-32A-WP06 - Debt Service'!J$25,'H-32A-WP06 - Debt Service'!J$28/12,0)),"-")</f>
        <v>0</v>
      </c>
      <c r="M812" s="359">
        <f>IFERROR(IF(-SUM(M$21:M811)+M$16&lt;0.000001,0,IF($C812&gt;='H-32A-WP06 - Debt Service'!K$25,'H-32A-WP06 - Debt Service'!K$28/12,0)),"-")</f>
        <v>0</v>
      </c>
      <c r="N812" s="359">
        <f>IFERROR(IF(-SUM(N$21:N811)+N$16&lt;0.000001,0,IF($C812&gt;='H-32A-WP06 - Debt Service'!L$25,'H-32A-WP06 - Debt Service'!L$28/12,0)),"-")</f>
        <v>0</v>
      </c>
      <c r="O812" s="359">
        <f>IFERROR(IF(-SUM(O$21:O811)+O$16&lt;0.000001,0,IF($C812&gt;='H-32A-WP06 - Debt Service'!M$25,'H-32A-WP06 - Debt Service'!M$28/12,0)),"-")</f>
        <v>0</v>
      </c>
      <c r="P812" s="359">
        <f>IFERROR(IF(-SUM(P$21:P811)+P$16&lt;0.000001,0,IF($C812&gt;='H-32A-WP06 - Debt Service'!N$25,'H-32A-WP06 - Debt Service'!N$28/12,0)),"-")</f>
        <v>0</v>
      </c>
      <c r="Q812" s="449"/>
      <c r="R812" s="351">
        <f t="shared" si="50"/>
        <v>2084</v>
      </c>
      <c r="S812" s="368">
        <f t="shared" si="52"/>
        <v>67542</v>
      </c>
      <c r="T812" s="368"/>
      <c r="U812" s="359">
        <f>IFERROR(IF(-SUM(U$33:U811)+U$16&lt;0.000001,0,IF($C812&gt;='H-32A-WP06 - Debt Service'!R$25,'H-32A-WP06 - Debt Service'!R$28/12,0)),"-")</f>
        <v>0</v>
      </c>
      <c r="V812" s="359">
        <f>IFERROR(IF(-SUM(V$21:V811)+V$16&lt;0.000001,0,IF($C812&gt;='H-32A-WP06 - Debt Service'!S$25,'H-32A-WP06 - Debt Service'!S$28/12,0)),"-")</f>
        <v>0</v>
      </c>
      <c r="W812" s="359">
        <f>IFERROR(IF(-SUM(W$21:W811)+W$16&lt;0.000001,0,IF($C812&gt;='H-32A-WP06 - Debt Service'!T$25,'H-32A-WP06 - Debt Service'!T$28/12,0)),"-")</f>
        <v>0</v>
      </c>
      <c r="X812" s="359">
        <f>IFERROR(IF(-SUM(X$21:X811)+X$16&lt;0.000001,0,IF($C812&gt;='H-32A-WP06 - Debt Service'!U$25,'H-32A-WP06 - Debt Service'!U$28/12,0)),"-")</f>
        <v>0</v>
      </c>
      <c r="Y812" s="359">
        <f>IFERROR(IF(-SUM(Y$21:Y811)+Y$16&lt;0.000001,0,IF($C812&gt;='H-32A-WP06 - Debt Service'!W$25,'H-32A-WP06 - Debt Service'!V$28/12,0)),"-")</f>
        <v>0</v>
      </c>
      <c r="Z812" s="359">
        <f>IFERROR(IF(-SUM(Z$21:Z811)+Z$16&lt;0.000001,0,IF($C812&gt;='H-32A-WP06 - Debt Service'!W$25,'H-32A-WP06 - Debt Service'!W$28/12,0)),"-")</f>
        <v>0</v>
      </c>
      <c r="AA812" s="359">
        <f>IFERROR(IF(-SUM(AA$21:AA811)+AA$16&lt;0.000001,0,IF($C812&gt;='H-32A-WP06 - Debt Service'!Y$25,'H-32A-WP06 - Debt Service'!X$28/12,0)),"-")</f>
        <v>0</v>
      </c>
      <c r="AB812" s="359">
        <f>IFERROR(IF(-SUM(AB$21:AB811)+AB$16&lt;0.000001,0,IF($C812&gt;='H-32A-WP06 - Debt Service'!Y$25,'H-32A-WP06 - Debt Service'!Y$28/12,0)),"-")</f>
        <v>0</v>
      </c>
      <c r="AC812" s="359">
        <f>IFERROR(IF(-SUM(AC$21:AC811)+AC$16&lt;0.000001,0,IF($C812&gt;='H-32A-WP06 - Debt Service'!Z$25,'H-32A-WP06 - Debt Service'!Z$28/12,0)),"-")</f>
        <v>0</v>
      </c>
      <c r="AD812" s="359">
        <f>IFERROR(IF(-SUM(AD$21:AD811)+AD$16&lt;0.000001,0,IF($C812&gt;='H-32A-WP06 - Debt Service'!AB$25,'H-32A-WP06 - Debt Service'!AA$28/12,0)),"-")</f>
        <v>0</v>
      </c>
      <c r="AE812" s="359">
        <f>IFERROR(IF(-SUM(AE$21:AE811)+AE$16&lt;0.000001,0,IF($C812&gt;='H-32A-WP06 - Debt Service'!AC$25,'H-32A-WP06 - Debt Service'!AB$28/12,0)),"-")</f>
        <v>0</v>
      </c>
      <c r="AF812" s="359">
        <f>IFERROR(IF(-SUM(AF$21:AF811)+AF$16&lt;0.000001,0,IF($C812&gt;='H-32A-WP06 - Debt Service'!AD$25,'H-32A-WP06 - Debt Service'!AC$28/12,0)),"-")</f>
        <v>0</v>
      </c>
    </row>
    <row r="813" spans="2:32">
      <c r="B813" s="351">
        <f t="shared" si="49"/>
        <v>2085</v>
      </c>
      <c r="C813" s="368">
        <f t="shared" si="51"/>
        <v>67573</v>
      </c>
      <c r="D813" s="368"/>
      <c r="E813" s="359">
        <f>IFERROR(IF(-SUM(E$33:E812)+E$16&lt;0.000001,0,IF($C813&gt;='H-32A-WP06 - Debt Service'!C$25,'H-32A-WP06 - Debt Service'!C$28/12,0)),"-")</f>
        <v>0</v>
      </c>
      <c r="F813" s="359">
        <f>IFERROR(IF(-SUM(F$33:F812)+F$16&lt;0.000001,0,IF($C813&gt;='H-32A-WP06 - Debt Service'!D$25,'H-32A-WP06 - Debt Service'!D$28/12,0)),"-")</f>
        <v>0</v>
      </c>
      <c r="G813" s="359">
        <f>IFERROR(IF(-SUM(G$33:G812)+G$16&lt;0.000001,0,IF($C813&gt;='H-32A-WP06 - Debt Service'!E$25,'H-32A-WP06 - Debt Service'!E$28/12,0)),"-")</f>
        <v>0</v>
      </c>
      <c r="H813" s="359">
        <f>IFERROR(IF(-SUM(H$21:H812)+H$16&lt;0.000001,0,IF($C813&gt;='H-32A-WP06 - Debt Service'!F$25,'H-32A-WP06 - Debt Service'!F$28/12,0)),"-")</f>
        <v>0</v>
      </c>
      <c r="I813" s="359">
        <f>IFERROR(IF(-SUM(I$21:I812)+I$16&lt;0.000001,0,IF($C813&gt;='H-32A-WP06 - Debt Service'!G$25,'H-32A-WP06 - Debt Service'!G$28/12,0)),"-")</f>
        <v>0</v>
      </c>
      <c r="J813" s="359">
        <f>IFERROR(IF(-SUM(J$21:J812)+J$16&lt;0.000001,0,IF($C813&gt;='H-32A-WP06 - Debt Service'!H$25,'H-32A-WP06 - Debt Service'!H$28/12,0)),"-")</f>
        <v>0</v>
      </c>
      <c r="K813" s="359">
        <f>IFERROR(IF(-SUM(K$21:K812)+K$16&lt;0.000001,0,IF($C813&gt;='H-32A-WP06 - Debt Service'!I$25,'H-32A-WP06 - Debt Service'!I$28/12,0)),"-")</f>
        <v>0</v>
      </c>
      <c r="L813" s="359">
        <f>IFERROR(IF(-SUM(L$21:L812)+L$16&lt;0.000001,0,IF($C813&gt;='H-32A-WP06 - Debt Service'!J$25,'H-32A-WP06 - Debt Service'!J$28/12,0)),"-")</f>
        <v>0</v>
      </c>
      <c r="M813" s="359">
        <f>IFERROR(IF(-SUM(M$21:M812)+M$16&lt;0.000001,0,IF($C813&gt;='H-32A-WP06 - Debt Service'!K$25,'H-32A-WP06 - Debt Service'!K$28/12,0)),"-")</f>
        <v>0</v>
      </c>
      <c r="N813" s="359">
        <f>IFERROR(IF(-SUM(N$21:N812)+N$16&lt;0.000001,0,IF($C813&gt;='H-32A-WP06 - Debt Service'!L$25,'H-32A-WP06 - Debt Service'!L$28/12,0)),"-")</f>
        <v>0</v>
      </c>
      <c r="O813" s="359">
        <f>IFERROR(IF(-SUM(O$21:O812)+O$16&lt;0.000001,0,IF($C813&gt;='H-32A-WP06 - Debt Service'!M$25,'H-32A-WP06 - Debt Service'!M$28/12,0)),"-")</f>
        <v>0</v>
      </c>
      <c r="P813" s="359">
        <f>IFERROR(IF(-SUM(P$21:P812)+P$16&lt;0.000001,0,IF($C813&gt;='H-32A-WP06 - Debt Service'!N$25,'H-32A-WP06 - Debt Service'!N$28/12,0)),"-")</f>
        <v>0</v>
      </c>
      <c r="Q813" s="449"/>
      <c r="R813" s="351">
        <f t="shared" si="50"/>
        <v>2085</v>
      </c>
      <c r="S813" s="368">
        <f t="shared" si="52"/>
        <v>67573</v>
      </c>
      <c r="T813" s="368"/>
      <c r="U813" s="359">
        <f>IFERROR(IF(-SUM(U$33:U812)+U$16&lt;0.000001,0,IF($C813&gt;='H-32A-WP06 - Debt Service'!R$25,'H-32A-WP06 - Debt Service'!R$28/12,0)),"-")</f>
        <v>0</v>
      </c>
      <c r="V813" s="359">
        <f>IFERROR(IF(-SUM(V$21:V812)+V$16&lt;0.000001,0,IF($C813&gt;='H-32A-WP06 - Debt Service'!S$25,'H-32A-WP06 - Debt Service'!S$28/12,0)),"-")</f>
        <v>0</v>
      </c>
      <c r="W813" s="359">
        <f>IFERROR(IF(-SUM(W$21:W812)+W$16&lt;0.000001,0,IF($C813&gt;='H-32A-WP06 - Debt Service'!T$25,'H-32A-WP06 - Debt Service'!T$28/12,0)),"-")</f>
        <v>0</v>
      </c>
      <c r="X813" s="359">
        <f>IFERROR(IF(-SUM(X$21:X812)+X$16&lt;0.000001,0,IF($C813&gt;='H-32A-WP06 - Debt Service'!U$25,'H-32A-WP06 - Debt Service'!U$28/12,0)),"-")</f>
        <v>0</v>
      </c>
      <c r="Y813" s="359">
        <f>IFERROR(IF(-SUM(Y$21:Y812)+Y$16&lt;0.000001,0,IF($C813&gt;='H-32A-WP06 - Debt Service'!W$25,'H-32A-WP06 - Debt Service'!V$28/12,0)),"-")</f>
        <v>0</v>
      </c>
      <c r="Z813" s="359">
        <f>IFERROR(IF(-SUM(Z$21:Z812)+Z$16&lt;0.000001,0,IF($C813&gt;='H-32A-WP06 - Debt Service'!W$25,'H-32A-WP06 - Debt Service'!W$28/12,0)),"-")</f>
        <v>0</v>
      </c>
      <c r="AA813" s="359">
        <f>IFERROR(IF(-SUM(AA$21:AA812)+AA$16&lt;0.000001,0,IF($C813&gt;='H-32A-WP06 - Debt Service'!Y$25,'H-32A-WP06 - Debt Service'!X$28/12,0)),"-")</f>
        <v>0</v>
      </c>
      <c r="AB813" s="359">
        <f>IFERROR(IF(-SUM(AB$21:AB812)+AB$16&lt;0.000001,0,IF($C813&gt;='H-32A-WP06 - Debt Service'!Y$25,'H-32A-WP06 - Debt Service'!Y$28/12,0)),"-")</f>
        <v>0</v>
      </c>
      <c r="AC813" s="359">
        <f>IFERROR(IF(-SUM(AC$21:AC812)+AC$16&lt;0.000001,0,IF($C813&gt;='H-32A-WP06 - Debt Service'!Z$25,'H-32A-WP06 - Debt Service'!Z$28/12,0)),"-")</f>
        <v>0</v>
      </c>
      <c r="AD813" s="359">
        <f>IFERROR(IF(-SUM(AD$21:AD812)+AD$16&lt;0.000001,0,IF($C813&gt;='H-32A-WP06 - Debt Service'!AB$25,'H-32A-WP06 - Debt Service'!AA$28/12,0)),"-")</f>
        <v>0</v>
      </c>
      <c r="AE813" s="359">
        <f>IFERROR(IF(-SUM(AE$21:AE812)+AE$16&lt;0.000001,0,IF($C813&gt;='H-32A-WP06 - Debt Service'!AC$25,'H-32A-WP06 - Debt Service'!AB$28/12,0)),"-")</f>
        <v>0</v>
      </c>
      <c r="AF813" s="359">
        <f>IFERROR(IF(-SUM(AF$21:AF812)+AF$16&lt;0.000001,0,IF($C813&gt;='H-32A-WP06 - Debt Service'!AD$25,'H-32A-WP06 - Debt Service'!AC$28/12,0)),"-")</f>
        <v>0</v>
      </c>
    </row>
    <row r="814" spans="2:32">
      <c r="B814" s="351">
        <f t="shared" si="49"/>
        <v>2085</v>
      </c>
      <c r="C814" s="368">
        <f t="shared" si="51"/>
        <v>67604</v>
      </c>
      <c r="D814" s="368"/>
      <c r="E814" s="359">
        <f>IFERROR(IF(-SUM(E$33:E813)+E$16&lt;0.000001,0,IF($C814&gt;='H-32A-WP06 - Debt Service'!C$25,'H-32A-WP06 - Debt Service'!C$28/12,0)),"-")</f>
        <v>0</v>
      </c>
      <c r="F814" s="359">
        <f>IFERROR(IF(-SUM(F$33:F813)+F$16&lt;0.000001,0,IF($C814&gt;='H-32A-WP06 - Debt Service'!D$25,'H-32A-WP06 - Debt Service'!D$28/12,0)),"-")</f>
        <v>0</v>
      </c>
      <c r="G814" s="359">
        <f>IFERROR(IF(-SUM(G$33:G813)+G$16&lt;0.000001,0,IF($C814&gt;='H-32A-WP06 - Debt Service'!E$25,'H-32A-WP06 - Debt Service'!E$28/12,0)),"-")</f>
        <v>0</v>
      </c>
      <c r="H814" s="359">
        <f>IFERROR(IF(-SUM(H$21:H813)+H$16&lt;0.000001,0,IF($C814&gt;='H-32A-WP06 - Debt Service'!F$25,'H-32A-WP06 - Debt Service'!F$28/12,0)),"-")</f>
        <v>0</v>
      </c>
      <c r="I814" s="359">
        <f>IFERROR(IF(-SUM(I$21:I813)+I$16&lt;0.000001,0,IF($C814&gt;='H-32A-WP06 - Debt Service'!G$25,'H-32A-WP06 - Debt Service'!G$28/12,0)),"-")</f>
        <v>0</v>
      </c>
      <c r="J814" s="359">
        <f>IFERROR(IF(-SUM(J$21:J813)+J$16&lt;0.000001,0,IF($C814&gt;='H-32A-WP06 - Debt Service'!H$25,'H-32A-WP06 - Debt Service'!H$28/12,0)),"-")</f>
        <v>0</v>
      </c>
      <c r="K814" s="359">
        <f>IFERROR(IF(-SUM(K$21:K813)+K$16&lt;0.000001,0,IF($C814&gt;='H-32A-WP06 - Debt Service'!I$25,'H-32A-WP06 - Debt Service'!I$28/12,0)),"-")</f>
        <v>0</v>
      </c>
      <c r="L814" s="359">
        <f>IFERROR(IF(-SUM(L$21:L813)+L$16&lt;0.000001,0,IF($C814&gt;='H-32A-WP06 - Debt Service'!J$25,'H-32A-WP06 - Debt Service'!J$28/12,0)),"-")</f>
        <v>0</v>
      </c>
      <c r="M814" s="359">
        <f>IFERROR(IF(-SUM(M$21:M813)+M$16&lt;0.000001,0,IF($C814&gt;='H-32A-WP06 - Debt Service'!K$25,'H-32A-WP06 - Debt Service'!K$28/12,0)),"-")</f>
        <v>0</v>
      </c>
      <c r="N814" s="359">
        <f>IFERROR(IF(-SUM(N$21:N813)+N$16&lt;0.000001,0,IF($C814&gt;='H-32A-WP06 - Debt Service'!L$25,'H-32A-WP06 - Debt Service'!L$28/12,0)),"-")</f>
        <v>0</v>
      </c>
      <c r="O814" s="359">
        <f>IFERROR(IF(-SUM(O$21:O813)+O$16&lt;0.000001,0,IF($C814&gt;='H-32A-WP06 - Debt Service'!M$25,'H-32A-WP06 - Debt Service'!M$28/12,0)),"-")</f>
        <v>0</v>
      </c>
      <c r="P814" s="359">
        <f>IFERROR(IF(-SUM(P$21:P813)+P$16&lt;0.000001,0,IF($C814&gt;='H-32A-WP06 - Debt Service'!N$25,'H-32A-WP06 - Debt Service'!N$28/12,0)),"-")</f>
        <v>0</v>
      </c>
      <c r="Q814" s="449"/>
      <c r="R814" s="351">
        <f t="shared" si="50"/>
        <v>2085</v>
      </c>
      <c r="S814" s="368">
        <f t="shared" si="52"/>
        <v>67604</v>
      </c>
      <c r="T814" s="368"/>
      <c r="U814" s="359">
        <f>IFERROR(IF(-SUM(U$33:U813)+U$16&lt;0.000001,0,IF($C814&gt;='H-32A-WP06 - Debt Service'!R$25,'H-32A-WP06 - Debt Service'!R$28/12,0)),"-")</f>
        <v>0</v>
      </c>
      <c r="V814" s="359">
        <f>IFERROR(IF(-SUM(V$21:V813)+V$16&lt;0.000001,0,IF($C814&gt;='H-32A-WP06 - Debt Service'!S$25,'H-32A-WP06 - Debt Service'!S$28/12,0)),"-")</f>
        <v>0</v>
      </c>
      <c r="W814" s="359">
        <f>IFERROR(IF(-SUM(W$21:W813)+W$16&lt;0.000001,0,IF($C814&gt;='H-32A-WP06 - Debt Service'!T$25,'H-32A-WP06 - Debt Service'!T$28/12,0)),"-")</f>
        <v>0</v>
      </c>
      <c r="X814" s="359">
        <f>IFERROR(IF(-SUM(X$21:X813)+X$16&lt;0.000001,0,IF($C814&gt;='H-32A-WP06 - Debt Service'!U$25,'H-32A-WP06 - Debt Service'!U$28/12,0)),"-")</f>
        <v>0</v>
      </c>
      <c r="Y814" s="359">
        <f>IFERROR(IF(-SUM(Y$21:Y813)+Y$16&lt;0.000001,0,IF($C814&gt;='H-32A-WP06 - Debt Service'!W$25,'H-32A-WP06 - Debt Service'!V$28/12,0)),"-")</f>
        <v>0</v>
      </c>
      <c r="Z814" s="359">
        <f>IFERROR(IF(-SUM(Z$21:Z813)+Z$16&lt;0.000001,0,IF($C814&gt;='H-32A-WP06 - Debt Service'!W$25,'H-32A-WP06 - Debt Service'!W$28/12,0)),"-")</f>
        <v>0</v>
      </c>
      <c r="AA814" s="359">
        <f>IFERROR(IF(-SUM(AA$21:AA813)+AA$16&lt;0.000001,0,IF($C814&gt;='H-32A-WP06 - Debt Service'!Y$25,'H-32A-WP06 - Debt Service'!X$28/12,0)),"-")</f>
        <v>0</v>
      </c>
      <c r="AB814" s="359">
        <f>IFERROR(IF(-SUM(AB$21:AB813)+AB$16&lt;0.000001,0,IF($C814&gt;='H-32A-WP06 - Debt Service'!Y$25,'H-32A-WP06 - Debt Service'!Y$28/12,0)),"-")</f>
        <v>0</v>
      </c>
      <c r="AC814" s="359">
        <f>IFERROR(IF(-SUM(AC$21:AC813)+AC$16&lt;0.000001,0,IF($C814&gt;='H-32A-WP06 - Debt Service'!Z$25,'H-32A-WP06 - Debt Service'!Z$28/12,0)),"-")</f>
        <v>0</v>
      </c>
      <c r="AD814" s="359">
        <f>IFERROR(IF(-SUM(AD$21:AD813)+AD$16&lt;0.000001,0,IF($C814&gt;='H-32A-WP06 - Debt Service'!AB$25,'H-32A-WP06 - Debt Service'!AA$28/12,0)),"-")</f>
        <v>0</v>
      </c>
      <c r="AE814" s="359">
        <f>IFERROR(IF(-SUM(AE$21:AE813)+AE$16&lt;0.000001,0,IF($C814&gt;='H-32A-WP06 - Debt Service'!AC$25,'H-32A-WP06 - Debt Service'!AB$28/12,0)),"-")</f>
        <v>0</v>
      </c>
      <c r="AF814" s="359">
        <f>IFERROR(IF(-SUM(AF$21:AF813)+AF$16&lt;0.000001,0,IF($C814&gt;='H-32A-WP06 - Debt Service'!AD$25,'H-32A-WP06 - Debt Service'!AC$28/12,0)),"-")</f>
        <v>0</v>
      </c>
    </row>
    <row r="815" spans="2:32">
      <c r="B815" s="351">
        <f t="shared" si="49"/>
        <v>2085</v>
      </c>
      <c r="C815" s="368">
        <f t="shared" si="51"/>
        <v>67632</v>
      </c>
      <c r="D815" s="368"/>
      <c r="E815" s="359">
        <f>IFERROR(IF(-SUM(E$33:E814)+E$16&lt;0.000001,0,IF($C815&gt;='H-32A-WP06 - Debt Service'!C$25,'H-32A-WP06 - Debt Service'!C$28/12,0)),"-")</f>
        <v>0</v>
      </c>
      <c r="F815" s="359">
        <f>IFERROR(IF(-SUM(F$33:F814)+F$16&lt;0.000001,0,IF($C815&gt;='H-32A-WP06 - Debt Service'!D$25,'H-32A-WP06 - Debt Service'!D$28/12,0)),"-")</f>
        <v>0</v>
      </c>
      <c r="G815" s="359">
        <f>IFERROR(IF(-SUM(G$33:G814)+G$16&lt;0.000001,0,IF($C815&gt;='H-32A-WP06 - Debt Service'!E$25,'H-32A-WP06 - Debt Service'!E$28/12,0)),"-")</f>
        <v>0</v>
      </c>
      <c r="H815" s="359">
        <f>IFERROR(IF(-SUM(H$21:H814)+H$16&lt;0.000001,0,IF($C815&gt;='H-32A-WP06 - Debt Service'!F$25,'H-32A-WP06 - Debt Service'!F$28/12,0)),"-")</f>
        <v>0</v>
      </c>
      <c r="I815" s="359">
        <f>IFERROR(IF(-SUM(I$21:I814)+I$16&lt;0.000001,0,IF($C815&gt;='H-32A-WP06 - Debt Service'!G$25,'H-32A-WP06 - Debt Service'!G$28/12,0)),"-")</f>
        <v>0</v>
      </c>
      <c r="J815" s="359">
        <f>IFERROR(IF(-SUM(J$21:J814)+J$16&lt;0.000001,0,IF($C815&gt;='H-32A-WP06 - Debt Service'!H$25,'H-32A-WP06 - Debt Service'!H$28/12,0)),"-")</f>
        <v>0</v>
      </c>
      <c r="K815" s="359">
        <f>IFERROR(IF(-SUM(K$21:K814)+K$16&lt;0.000001,0,IF($C815&gt;='H-32A-WP06 - Debt Service'!I$25,'H-32A-WP06 - Debt Service'!I$28/12,0)),"-")</f>
        <v>0</v>
      </c>
      <c r="L815" s="359">
        <f>IFERROR(IF(-SUM(L$21:L814)+L$16&lt;0.000001,0,IF($C815&gt;='H-32A-WP06 - Debt Service'!J$25,'H-32A-WP06 - Debt Service'!J$28/12,0)),"-")</f>
        <v>0</v>
      </c>
      <c r="M815" s="359">
        <f>IFERROR(IF(-SUM(M$21:M814)+M$16&lt;0.000001,0,IF($C815&gt;='H-32A-WP06 - Debt Service'!K$25,'H-32A-WP06 - Debt Service'!K$28/12,0)),"-")</f>
        <v>0</v>
      </c>
      <c r="N815" s="359">
        <f>IFERROR(IF(-SUM(N$21:N814)+N$16&lt;0.000001,0,IF($C815&gt;='H-32A-WP06 - Debt Service'!L$25,'H-32A-WP06 - Debt Service'!L$28/12,0)),"-")</f>
        <v>0</v>
      </c>
      <c r="O815" s="359">
        <f>IFERROR(IF(-SUM(O$21:O814)+O$16&lt;0.000001,0,IF($C815&gt;='H-32A-WP06 - Debt Service'!M$25,'H-32A-WP06 - Debt Service'!M$28/12,0)),"-")</f>
        <v>0</v>
      </c>
      <c r="P815" s="359">
        <f>IFERROR(IF(-SUM(P$21:P814)+P$16&lt;0.000001,0,IF($C815&gt;='H-32A-WP06 - Debt Service'!N$25,'H-32A-WP06 - Debt Service'!N$28/12,0)),"-")</f>
        <v>0</v>
      </c>
      <c r="Q815" s="449"/>
      <c r="R815" s="351">
        <f t="shared" si="50"/>
        <v>2085</v>
      </c>
      <c r="S815" s="368">
        <f t="shared" si="52"/>
        <v>67632</v>
      </c>
      <c r="T815" s="368"/>
      <c r="U815" s="359">
        <f>IFERROR(IF(-SUM(U$33:U814)+U$16&lt;0.000001,0,IF($C815&gt;='H-32A-WP06 - Debt Service'!R$25,'H-32A-WP06 - Debt Service'!R$28/12,0)),"-")</f>
        <v>0</v>
      </c>
      <c r="V815" s="359">
        <f>IFERROR(IF(-SUM(V$21:V814)+V$16&lt;0.000001,0,IF($C815&gt;='H-32A-WP06 - Debt Service'!S$25,'H-32A-WP06 - Debt Service'!S$28/12,0)),"-")</f>
        <v>0</v>
      </c>
      <c r="W815" s="359">
        <f>IFERROR(IF(-SUM(W$21:W814)+W$16&lt;0.000001,0,IF($C815&gt;='H-32A-WP06 - Debt Service'!T$25,'H-32A-WP06 - Debt Service'!T$28/12,0)),"-")</f>
        <v>0</v>
      </c>
      <c r="X815" s="359">
        <f>IFERROR(IF(-SUM(X$21:X814)+X$16&lt;0.000001,0,IF($C815&gt;='H-32A-WP06 - Debt Service'!U$25,'H-32A-WP06 - Debt Service'!U$28/12,0)),"-")</f>
        <v>0</v>
      </c>
      <c r="Y815" s="359">
        <f>IFERROR(IF(-SUM(Y$21:Y814)+Y$16&lt;0.000001,0,IF($C815&gt;='H-32A-WP06 - Debt Service'!W$25,'H-32A-WP06 - Debt Service'!V$28/12,0)),"-")</f>
        <v>0</v>
      </c>
      <c r="Z815" s="359">
        <f>IFERROR(IF(-SUM(Z$21:Z814)+Z$16&lt;0.000001,0,IF($C815&gt;='H-32A-WP06 - Debt Service'!W$25,'H-32A-WP06 - Debt Service'!W$28/12,0)),"-")</f>
        <v>0</v>
      </c>
      <c r="AA815" s="359">
        <f>IFERROR(IF(-SUM(AA$21:AA814)+AA$16&lt;0.000001,0,IF($C815&gt;='H-32A-WP06 - Debt Service'!Y$25,'H-32A-WP06 - Debt Service'!X$28/12,0)),"-")</f>
        <v>0</v>
      </c>
      <c r="AB815" s="359">
        <f>IFERROR(IF(-SUM(AB$21:AB814)+AB$16&lt;0.000001,0,IF($C815&gt;='H-32A-WP06 - Debt Service'!Y$25,'H-32A-WP06 - Debt Service'!Y$28/12,0)),"-")</f>
        <v>0</v>
      </c>
      <c r="AC815" s="359">
        <f>IFERROR(IF(-SUM(AC$21:AC814)+AC$16&lt;0.000001,0,IF($C815&gt;='H-32A-WP06 - Debt Service'!Z$25,'H-32A-WP06 - Debt Service'!Z$28/12,0)),"-")</f>
        <v>0</v>
      </c>
      <c r="AD815" s="359">
        <f>IFERROR(IF(-SUM(AD$21:AD814)+AD$16&lt;0.000001,0,IF($C815&gt;='H-32A-WP06 - Debt Service'!AB$25,'H-32A-WP06 - Debt Service'!AA$28/12,0)),"-")</f>
        <v>0</v>
      </c>
      <c r="AE815" s="359">
        <f>IFERROR(IF(-SUM(AE$21:AE814)+AE$16&lt;0.000001,0,IF($C815&gt;='H-32A-WP06 - Debt Service'!AC$25,'H-32A-WP06 - Debt Service'!AB$28/12,0)),"-")</f>
        <v>0</v>
      </c>
      <c r="AF815" s="359">
        <f>IFERROR(IF(-SUM(AF$21:AF814)+AF$16&lt;0.000001,0,IF($C815&gt;='H-32A-WP06 - Debt Service'!AD$25,'H-32A-WP06 - Debt Service'!AC$28/12,0)),"-")</f>
        <v>0</v>
      </c>
    </row>
    <row r="816" spans="2:32">
      <c r="B816" s="351">
        <f t="shared" si="49"/>
        <v>2085</v>
      </c>
      <c r="C816" s="368">
        <f t="shared" si="51"/>
        <v>67663</v>
      </c>
      <c r="D816" s="368"/>
      <c r="E816" s="359">
        <f>IFERROR(IF(-SUM(E$33:E815)+E$16&lt;0.000001,0,IF($C816&gt;='H-32A-WP06 - Debt Service'!C$25,'H-32A-WP06 - Debt Service'!C$28/12,0)),"-")</f>
        <v>0</v>
      </c>
      <c r="F816" s="359">
        <f>IFERROR(IF(-SUM(F$33:F815)+F$16&lt;0.000001,0,IF($C816&gt;='H-32A-WP06 - Debt Service'!D$25,'H-32A-WP06 - Debt Service'!D$28/12,0)),"-")</f>
        <v>0</v>
      </c>
      <c r="G816" s="359">
        <f>IFERROR(IF(-SUM(G$33:G815)+G$16&lt;0.000001,0,IF($C816&gt;='H-32A-WP06 - Debt Service'!E$25,'H-32A-WP06 - Debt Service'!E$28/12,0)),"-")</f>
        <v>0</v>
      </c>
      <c r="H816" s="359">
        <f>IFERROR(IF(-SUM(H$21:H815)+H$16&lt;0.000001,0,IF($C816&gt;='H-32A-WP06 - Debt Service'!F$25,'H-32A-WP06 - Debt Service'!F$28/12,0)),"-")</f>
        <v>0</v>
      </c>
      <c r="I816" s="359">
        <f>IFERROR(IF(-SUM(I$21:I815)+I$16&lt;0.000001,0,IF($C816&gt;='H-32A-WP06 - Debt Service'!G$25,'H-32A-WP06 - Debt Service'!G$28/12,0)),"-")</f>
        <v>0</v>
      </c>
      <c r="J816" s="359">
        <f>IFERROR(IF(-SUM(J$21:J815)+J$16&lt;0.000001,0,IF($C816&gt;='H-32A-WP06 - Debt Service'!H$25,'H-32A-WP06 - Debt Service'!H$28/12,0)),"-")</f>
        <v>0</v>
      </c>
      <c r="K816" s="359">
        <f>IFERROR(IF(-SUM(K$21:K815)+K$16&lt;0.000001,0,IF($C816&gt;='H-32A-WP06 - Debt Service'!I$25,'H-32A-WP06 - Debt Service'!I$28/12,0)),"-")</f>
        <v>0</v>
      </c>
      <c r="L816" s="359">
        <f>IFERROR(IF(-SUM(L$21:L815)+L$16&lt;0.000001,0,IF($C816&gt;='H-32A-WP06 - Debt Service'!J$25,'H-32A-WP06 - Debt Service'!J$28/12,0)),"-")</f>
        <v>0</v>
      </c>
      <c r="M816" s="359">
        <f>IFERROR(IF(-SUM(M$21:M815)+M$16&lt;0.000001,0,IF($C816&gt;='H-32A-WP06 - Debt Service'!K$25,'H-32A-WP06 - Debt Service'!K$28/12,0)),"-")</f>
        <v>0</v>
      </c>
      <c r="N816" s="359">
        <f>IFERROR(IF(-SUM(N$21:N815)+N$16&lt;0.000001,0,IF($C816&gt;='H-32A-WP06 - Debt Service'!L$25,'H-32A-WP06 - Debt Service'!L$28/12,0)),"-")</f>
        <v>0</v>
      </c>
      <c r="O816" s="359">
        <f>IFERROR(IF(-SUM(O$21:O815)+O$16&lt;0.000001,0,IF($C816&gt;='H-32A-WP06 - Debt Service'!M$25,'H-32A-WP06 - Debt Service'!M$28/12,0)),"-")</f>
        <v>0</v>
      </c>
      <c r="P816" s="359">
        <f>IFERROR(IF(-SUM(P$21:P815)+P$16&lt;0.000001,0,IF($C816&gt;='H-32A-WP06 - Debt Service'!N$25,'H-32A-WP06 - Debt Service'!N$28/12,0)),"-")</f>
        <v>0</v>
      </c>
      <c r="Q816" s="449"/>
      <c r="R816" s="351">
        <f t="shared" si="50"/>
        <v>2085</v>
      </c>
      <c r="S816" s="368">
        <f t="shared" si="52"/>
        <v>67663</v>
      </c>
      <c r="T816" s="368"/>
      <c r="U816" s="359">
        <f>IFERROR(IF(-SUM(U$33:U815)+U$16&lt;0.000001,0,IF($C816&gt;='H-32A-WP06 - Debt Service'!R$25,'H-32A-WP06 - Debt Service'!R$28/12,0)),"-")</f>
        <v>0</v>
      </c>
      <c r="V816" s="359">
        <f>IFERROR(IF(-SUM(V$21:V815)+V$16&lt;0.000001,0,IF($C816&gt;='H-32A-WP06 - Debt Service'!S$25,'H-32A-WP06 - Debt Service'!S$28/12,0)),"-")</f>
        <v>0</v>
      </c>
      <c r="W816" s="359">
        <f>IFERROR(IF(-SUM(W$21:W815)+W$16&lt;0.000001,0,IF($C816&gt;='H-32A-WP06 - Debt Service'!T$25,'H-32A-WP06 - Debt Service'!T$28/12,0)),"-")</f>
        <v>0</v>
      </c>
      <c r="X816" s="359">
        <f>IFERROR(IF(-SUM(X$21:X815)+X$16&lt;0.000001,0,IF($C816&gt;='H-32A-WP06 - Debt Service'!U$25,'H-32A-WP06 - Debt Service'!U$28/12,0)),"-")</f>
        <v>0</v>
      </c>
      <c r="Y816" s="359">
        <f>IFERROR(IF(-SUM(Y$21:Y815)+Y$16&lt;0.000001,0,IF($C816&gt;='H-32A-WP06 - Debt Service'!W$25,'H-32A-WP06 - Debt Service'!V$28/12,0)),"-")</f>
        <v>0</v>
      </c>
      <c r="Z816" s="359">
        <f>IFERROR(IF(-SUM(Z$21:Z815)+Z$16&lt;0.000001,0,IF($C816&gt;='H-32A-WP06 - Debt Service'!W$25,'H-32A-WP06 - Debt Service'!W$28/12,0)),"-")</f>
        <v>0</v>
      </c>
      <c r="AA816" s="359">
        <f>IFERROR(IF(-SUM(AA$21:AA815)+AA$16&lt;0.000001,0,IF($C816&gt;='H-32A-WP06 - Debt Service'!Y$25,'H-32A-WP06 - Debt Service'!X$28/12,0)),"-")</f>
        <v>0</v>
      </c>
      <c r="AB816" s="359">
        <f>IFERROR(IF(-SUM(AB$21:AB815)+AB$16&lt;0.000001,0,IF($C816&gt;='H-32A-WP06 - Debt Service'!Y$25,'H-32A-WP06 - Debt Service'!Y$28/12,0)),"-")</f>
        <v>0</v>
      </c>
      <c r="AC816" s="359">
        <f>IFERROR(IF(-SUM(AC$21:AC815)+AC$16&lt;0.000001,0,IF($C816&gt;='H-32A-WP06 - Debt Service'!Z$25,'H-32A-WP06 - Debt Service'!Z$28/12,0)),"-")</f>
        <v>0</v>
      </c>
      <c r="AD816" s="359">
        <f>IFERROR(IF(-SUM(AD$21:AD815)+AD$16&lt;0.000001,0,IF($C816&gt;='H-32A-WP06 - Debt Service'!AB$25,'H-32A-WP06 - Debt Service'!AA$28/12,0)),"-")</f>
        <v>0</v>
      </c>
      <c r="AE816" s="359">
        <f>IFERROR(IF(-SUM(AE$21:AE815)+AE$16&lt;0.000001,0,IF($C816&gt;='H-32A-WP06 - Debt Service'!AC$25,'H-32A-WP06 - Debt Service'!AB$28/12,0)),"-")</f>
        <v>0</v>
      </c>
      <c r="AF816" s="359">
        <f>IFERROR(IF(-SUM(AF$21:AF815)+AF$16&lt;0.000001,0,IF($C816&gt;='H-32A-WP06 - Debt Service'!AD$25,'H-32A-WP06 - Debt Service'!AC$28/12,0)),"-")</f>
        <v>0</v>
      </c>
    </row>
    <row r="817" spans="2:32">
      <c r="B817" s="351">
        <f t="shared" si="49"/>
        <v>2085</v>
      </c>
      <c r="C817" s="368">
        <f t="shared" si="51"/>
        <v>67693</v>
      </c>
      <c r="D817" s="368"/>
      <c r="E817" s="359">
        <f>IFERROR(IF(-SUM(E$33:E816)+E$16&lt;0.000001,0,IF($C817&gt;='H-32A-WP06 - Debt Service'!C$25,'H-32A-WP06 - Debt Service'!C$28/12,0)),"-")</f>
        <v>0</v>
      </c>
      <c r="F817" s="359">
        <f>IFERROR(IF(-SUM(F$33:F816)+F$16&lt;0.000001,0,IF($C817&gt;='H-32A-WP06 - Debt Service'!D$25,'H-32A-WP06 - Debt Service'!D$28/12,0)),"-")</f>
        <v>0</v>
      </c>
      <c r="G817" s="359">
        <f>IFERROR(IF(-SUM(G$33:G816)+G$16&lt;0.000001,0,IF($C817&gt;='H-32A-WP06 - Debt Service'!E$25,'H-32A-WP06 - Debt Service'!E$28/12,0)),"-")</f>
        <v>0</v>
      </c>
      <c r="H817" s="359">
        <f>IFERROR(IF(-SUM(H$21:H816)+H$16&lt;0.000001,0,IF($C817&gt;='H-32A-WP06 - Debt Service'!F$25,'H-32A-WP06 - Debt Service'!F$28/12,0)),"-")</f>
        <v>0</v>
      </c>
      <c r="I817" s="359">
        <f>IFERROR(IF(-SUM(I$21:I816)+I$16&lt;0.000001,0,IF($C817&gt;='H-32A-WP06 - Debt Service'!G$25,'H-32A-WP06 - Debt Service'!G$28/12,0)),"-")</f>
        <v>0</v>
      </c>
      <c r="J817" s="359">
        <f>IFERROR(IF(-SUM(J$21:J816)+J$16&lt;0.000001,0,IF($C817&gt;='H-32A-WP06 - Debt Service'!H$25,'H-32A-WP06 - Debt Service'!H$28/12,0)),"-")</f>
        <v>0</v>
      </c>
      <c r="K817" s="359">
        <f>IFERROR(IF(-SUM(K$21:K816)+K$16&lt;0.000001,0,IF($C817&gt;='H-32A-WP06 - Debt Service'!I$25,'H-32A-WP06 - Debt Service'!I$28/12,0)),"-")</f>
        <v>0</v>
      </c>
      <c r="L817" s="359">
        <f>IFERROR(IF(-SUM(L$21:L816)+L$16&lt;0.000001,0,IF($C817&gt;='H-32A-WP06 - Debt Service'!J$25,'H-32A-WP06 - Debt Service'!J$28/12,0)),"-")</f>
        <v>0</v>
      </c>
      <c r="M817" s="359">
        <f>IFERROR(IF(-SUM(M$21:M816)+M$16&lt;0.000001,0,IF($C817&gt;='H-32A-WP06 - Debt Service'!K$25,'H-32A-WP06 - Debt Service'!K$28/12,0)),"-")</f>
        <v>0</v>
      </c>
      <c r="N817" s="359">
        <f>IFERROR(IF(-SUM(N$21:N816)+N$16&lt;0.000001,0,IF($C817&gt;='H-32A-WP06 - Debt Service'!L$25,'H-32A-WP06 - Debt Service'!L$28/12,0)),"-")</f>
        <v>0</v>
      </c>
      <c r="O817" s="359">
        <f>IFERROR(IF(-SUM(O$21:O816)+O$16&lt;0.000001,0,IF($C817&gt;='H-32A-WP06 - Debt Service'!M$25,'H-32A-WP06 - Debt Service'!M$28/12,0)),"-")</f>
        <v>0</v>
      </c>
      <c r="P817" s="359">
        <f>IFERROR(IF(-SUM(P$21:P816)+P$16&lt;0.000001,0,IF($C817&gt;='H-32A-WP06 - Debt Service'!N$25,'H-32A-WP06 - Debt Service'!N$28/12,0)),"-")</f>
        <v>0</v>
      </c>
      <c r="Q817" s="449"/>
      <c r="R817" s="351">
        <f t="shared" si="50"/>
        <v>2085</v>
      </c>
      <c r="S817" s="368">
        <f t="shared" si="52"/>
        <v>67693</v>
      </c>
      <c r="T817" s="368"/>
      <c r="U817" s="359">
        <f>IFERROR(IF(-SUM(U$33:U816)+U$16&lt;0.000001,0,IF($C817&gt;='H-32A-WP06 - Debt Service'!R$25,'H-32A-WP06 - Debt Service'!R$28/12,0)),"-")</f>
        <v>0</v>
      </c>
      <c r="V817" s="359">
        <f>IFERROR(IF(-SUM(V$21:V816)+V$16&lt;0.000001,0,IF($C817&gt;='H-32A-WP06 - Debt Service'!S$25,'H-32A-WP06 - Debt Service'!S$28/12,0)),"-")</f>
        <v>0</v>
      </c>
      <c r="W817" s="359">
        <f>IFERROR(IF(-SUM(W$21:W816)+W$16&lt;0.000001,0,IF($C817&gt;='H-32A-WP06 - Debt Service'!T$25,'H-32A-WP06 - Debt Service'!T$28/12,0)),"-")</f>
        <v>0</v>
      </c>
      <c r="X817" s="359">
        <f>IFERROR(IF(-SUM(X$21:X816)+X$16&lt;0.000001,0,IF($C817&gt;='H-32A-WP06 - Debt Service'!U$25,'H-32A-WP06 - Debt Service'!U$28/12,0)),"-")</f>
        <v>0</v>
      </c>
      <c r="Y817" s="359">
        <f>IFERROR(IF(-SUM(Y$21:Y816)+Y$16&lt;0.000001,0,IF($C817&gt;='H-32A-WP06 - Debt Service'!W$25,'H-32A-WP06 - Debt Service'!V$28/12,0)),"-")</f>
        <v>0</v>
      </c>
      <c r="Z817" s="359">
        <f>IFERROR(IF(-SUM(Z$21:Z816)+Z$16&lt;0.000001,0,IF($C817&gt;='H-32A-WP06 - Debt Service'!W$25,'H-32A-WP06 - Debt Service'!W$28/12,0)),"-")</f>
        <v>0</v>
      </c>
      <c r="AA817" s="359">
        <f>IFERROR(IF(-SUM(AA$21:AA816)+AA$16&lt;0.000001,0,IF($C817&gt;='H-32A-WP06 - Debt Service'!Y$25,'H-32A-WP06 - Debt Service'!X$28/12,0)),"-")</f>
        <v>0</v>
      </c>
      <c r="AB817" s="359">
        <f>IFERROR(IF(-SUM(AB$21:AB816)+AB$16&lt;0.000001,0,IF($C817&gt;='H-32A-WP06 - Debt Service'!Y$25,'H-32A-WP06 - Debt Service'!Y$28/12,0)),"-")</f>
        <v>0</v>
      </c>
      <c r="AC817" s="359">
        <f>IFERROR(IF(-SUM(AC$21:AC816)+AC$16&lt;0.000001,0,IF($C817&gt;='H-32A-WP06 - Debt Service'!Z$25,'H-32A-WP06 - Debt Service'!Z$28/12,0)),"-")</f>
        <v>0</v>
      </c>
      <c r="AD817" s="359">
        <f>IFERROR(IF(-SUM(AD$21:AD816)+AD$16&lt;0.000001,0,IF($C817&gt;='H-32A-WP06 - Debt Service'!AB$25,'H-32A-WP06 - Debt Service'!AA$28/12,0)),"-")</f>
        <v>0</v>
      </c>
      <c r="AE817" s="359">
        <f>IFERROR(IF(-SUM(AE$21:AE816)+AE$16&lt;0.000001,0,IF($C817&gt;='H-32A-WP06 - Debt Service'!AC$25,'H-32A-WP06 - Debt Service'!AB$28/12,0)),"-")</f>
        <v>0</v>
      </c>
      <c r="AF817" s="359">
        <f>IFERROR(IF(-SUM(AF$21:AF816)+AF$16&lt;0.000001,0,IF($C817&gt;='H-32A-WP06 - Debt Service'!AD$25,'H-32A-WP06 - Debt Service'!AC$28/12,0)),"-")</f>
        <v>0</v>
      </c>
    </row>
    <row r="818" spans="2:32">
      <c r="B818" s="351">
        <f t="shared" si="49"/>
        <v>2085</v>
      </c>
      <c r="C818" s="368">
        <f t="shared" si="51"/>
        <v>67724</v>
      </c>
      <c r="D818" s="368"/>
      <c r="E818" s="359">
        <f>IFERROR(IF(-SUM(E$33:E817)+E$16&lt;0.000001,0,IF($C818&gt;='H-32A-WP06 - Debt Service'!C$25,'H-32A-WP06 - Debt Service'!C$28/12,0)),"-")</f>
        <v>0</v>
      </c>
      <c r="F818" s="359">
        <f>IFERROR(IF(-SUM(F$33:F817)+F$16&lt;0.000001,0,IF($C818&gt;='H-32A-WP06 - Debt Service'!D$25,'H-32A-WP06 - Debt Service'!D$28/12,0)),"-")</f>
        <v>0</v>
      </c>
      <c r="G818" s="359">
        <f>IFERROR(IF(-SUM(G$33:G817)+G$16&lt;0.000001,0,IF($C818&gt;='H-32A-WP06 - Debt Service'!E$25,'H-32A-WP06 - Debt Service'!E$28/12,0)),"-")</f>
        <v>0</v>
      </c>
      <c r="H818" s="359">
        <f>IFERROR(IF(-SUM(H$21:H817)+H$16&lt;0.000001,0,IF($C818&gt;='H-32A-WP06 - Debt Service'!F$25,'H-32A-WP06 - Debt Service'!F$28/12,0)),"-")</f>
        <v>0</v>
      </c>
      <c r="I818" s="359">
        <f>IFERROR(IF(-SUM(I$21:I817)+I$16&lt;0.000001,0,IF($C818&gt;='H-32A-WP06 - Debt Service'!G$25,'H-32A-WP06 - Debt Service'!G$28/12,0)),"-")</f>
        <v>0</v>
      </c>
      <c r="J818" s="359">
        <f>IFERROR(IF(-SUM(J$21:J817)+J$16&lt;0.000001,0,IF($C818&gt;='H-32A-WP06 - Debt Service'!H$25,'H-32A-WP06 - Debt Service'!H$28/12,0)),"-")</f>
        <v>0</v>
      </c>
      <c r="K818" s="359">
        <f>IFERROR(IF(-SUM(K$21:K817)+K$16&lt;0.000001,0,IF($C818&gt;='H-32A-WP06 - Debt Service'!I$25,'H-32A-WP06 - Debt Service'!I$28/12,0)),"-")</f>
        <v>0</v>
      </c>
      <c r="L818" s="359">
        <f>IFERROR(IF(-SUM(L$21:L817)+L$16&lt;0.000001,0,IF($C818&gt;='H-32A-WP06 - Debt Service'!J$25,'H-32A-WP06 - Debt Service'!J$28/12,0)),"-")</f>
        <v>0</v>
      </c>
      <c r="M818" s="359">
        <f>IFERROR(IF(-SUM(M$21:M817)+M$16&lt;0.000001,0,IF($C818&gt;='H-32A-WP06 - Debt Service'!K$25,'H-32A-WP06 - Debt Service'!K$28/12,0)),"-")</f>
        <v>0</v>
      </c>
      <c r="N818" s="359">
        <f>IFERROR(IF(-SUM(N$21:N817)+N$16&lt;0.000001,0,IF($C818&gt;='H-32A-WP06 - Debt Service'!L$25,'H-32A-WP06 - Debt Service'!L$28/12,0)),"-")</f>
        <v>0</v>
      </c>
      <c r="O818" s="359">
        <f>IFERROR(IF(-SUM(O$21:O817)+O$16&lt;0.000001,0,IF($C818&gt;='H-32A-WP06 - Debt Service'!M$25,'H-32A-WP06 - Debt Service'!M$28/12,0)),"-")</f>
        <v>0</v>
      </c>
      <c r="P818" s="359">
        <f>IFERROR(IF(-SUM(P$21:P817)+P$16&lt;0.000001,0,IF($C818&gt;='H-32A-WP06 - Debt Service'!N$25,'H-32A-WP06 - Debt Service'!N$28/12,0)),"-")</f>
        <v>0</v>
      </c>
      <c r="Q818" s="449"/>
      <c r="R818" s="351">
        <f t="shared" si="50"/>
        <v>2085</v>
      </c>
      <c r="S818" s="368">
        <f t="shared" si="52"/>
        <v>67724</v>
      </c>
      <c r="T818" s="368"/>
      <c r="U818" s="359">
        <f>IFERROR(IF(-SUM(U$33:U817)+U$16&lt;0.000001,0,IF($C818&gt;='H-32A-WP06 - Debt Service'!R$25,'H-32A-WP06 - Debt Service'!R$28/12,0)),"-")</f>
        <v>0</v>
      </c>
      <c r="V818" s="359">
        <f>IFERROR(IF(-SUM(V$21:V817)+V$16&lt;0.000001,0,IF($C818&gt;='H-32A-WP06 - Debt Service'!S$25,'H-32A-WP06 - Debt Service'!S$28/12,0)),"-")</f>
        <v>0</v>
      </c>
      <c r="W818" s="359">
        <f>IFERROR(IF(-SUM(W$21:W817)+W$16&lt;0.000001,0,IF($C818&gt;='H-32A-WP06 - Debt Service'!T$25,'H-32A-WP06 - Debt Service'!T$28/12,0)),"-")</f>
        <v>0</v>
      </c>
      <c r="X818" s="359">
        <f>IFERROR(IF(-SUM(X$21:X817)+X$16&lt;0.000001,0,IF($C818&gt;='H-32A-WP06 - Debt Service'!U$25,'H-32A-WP06 - Debt Service'!U$28/12,0)),"-")</f>
        <v>0</v>
      </c>
      <c r="Y818" s="359">
        <f>IFERROR(IF(-SUM(Y$21:Y817)+Y$16&lt;0.000001,0,IF($C818&gt;='H-32A-WP06 - Debt Service'!W$25,'H-32A-WP06 - Debt Service'!V$28/12,0)),"-")</f>
        <v>0</v>
      </c>
      <c r="Z818" s="359">
        <f>IFERROR(IF(-SUM(Z$21:Z817)+Z$16&lt;0.000001,0,IF($C818&gt;='H-32A-WP06 - Debt Service'!W$25,'H-32A-WP06 - Debt Service'!W$28/12,0)),"-")</f>
        <v>0</v>
      </c>
      <c r="AA818" s="359">
        <f>IFERROR(IF(-SUM(AA$21:AA817)+AA$16&lt;0.000001,0,IF($C818&gt;='H-32A-WP06 - Debt Service'!Y$25,'H-32A-WP06 - Debt Service'!X$28/12,0)),"-")</f>
        <v>0</v>
      </c>
      <c r="AB818" s="359">
        <f>IFERROR(IF(-SUM(AB$21:AB817)+AB$16&lt;0.000001,0,IF($C818&gt;='H-32A-WP06 - Debt Service'!Y$25,'H-32A-WP06 - Debt Service'!Y$28/12,0)),"-")</f>
        <v>0</v>
      </c>
      <c r="AC818" s="359">
        <f>IFERROR(IF(-SUM(AC$21:AC817)+AC$16&lt;0.000001,0,IF($C818&gt;='H-32A-WP06 - Debt Service'!Z$25,'H-32A-WP06 - Debt Service'!Z$28/12,0)),"-")</f>
        <v>0</v>
      </c>
      <c r="AD818" s="359">
        <f>IFERROR(IF(-SUM(AD$21:AD817)+AD$16&lt;0.000001,0,IF($C818&gt;='H-32A-WP06 - Debt Service'!AB$25,'H-32A-WP06 - Debt Service'!AA$28/12,0)),"-")</f>
        <v>0</v>
      </c>
      <c r="AE818" s="359">
        <f>IFERROR(IF(-SUM(AE$21:AE817)+AE$16&lt;0.000001,0,IF($C818&gt;='H-32A-WP06 - Debt Service'!AC$25,'H-32A-WP06 - Debt Service'!AB$28/12,0)),"-")</f>
        <v>0</v>
      </c>
      <c r="AF818" s="359">
        <f>IFERROR(IF(-SUM(AF$21:AF817)+AF$16&lt;0.000001,0,IF($C818&gt;='H-32A-WP06 - Debt Service'!AD$25,'H-32A-WP06 - Debt Service'!AC$28/12,0)),"-")</f>
        <v>0</v>
      </c>
    </row>
    <row r="819" spans="2:32">
      <c r="B819" s="351">
        <f t="shared" si="49"/>
        <v>2085</v>
      </c>
      <c r="C819" s="368">
        <f t="shared" si="51"/>
        <v>67754</v>
      </c>
      <c r="D819" s="368"/>
      <c r="E819" s="359">
        <f>IFERROR(IF(-SUM(E$33:E818)+E$16&lt;0.000001,0,IF($C819&gt;='H-32A-WP06 - Debt Service'!C$25,'H-32A-WP06 - Debt Service'!C$28/12,0)),"-")</f>
        <v>0</v>
      </c>
      <c r="F819" s="359">
        <f>IFERROR(IF(-SUM(F$33:F818)+F$16&lt;0.000001,0,IF($C819&gt;='H-32A-WP06 - Debt Service'!D$25,'H-32A-WP06 - Debt Service'!D$28/12,0)),"-")</f>
        <v>0</v>
      </c>
      <c r="G819" s="359">
        <f>IFERROR(IF(-SUM(G$33:G818)+G$16&lt;0.000001,0,IF($C819&gt;='H-32A-WP06 - Debt Service'!E$25,'H-32A-WP06 - Debt Service'!E$28/12,0)),"-")</f>
        <v>0</v>
      </c>
      <c r="H819" s="359">
        <f>IFERROR(IF(-SUM(H$21:H818)+H$16&lt;0.000001,0,IF($C819&gt;='H-32A-WP06 - Debt Service'!F$25,'H-32A-WP06 - Debt Service'!F$28/12,0)),"-")</f>
        <v>0</v>
      </c>
      <c r="I819" s="359">
        <f>IFERROR(IF(-SUM(I$21:I818)+I$16&lt;0.000001,0,IF($C819&gt;='H-32A-WP06 - Debt Service'!G$25,'H-32A-WP06 - Debt Service'!G$28/12,0)),"-")</f>
        <v>0</v>
      </c>
      <c r="J819" s="359">
        <f>IFERROR(IF(-SUM(J$21:J818)+J$16&lt;0.000001,0,IF($C819&gt;='H-32A-WP06 - Debt Service'!H$25,'H-32A-WP06 - Debt Service'!H$28/12,0)),"-")</f>
        <v>0</v>
      </c>
      <c r="K819" s="359">
        <f>IFERROR(IF(-SUM(K$21:K818)+K$16&lt;0.000001,0,IF($C819&gt;='H-32A-WP06 - Debt Service'!I$25,'H-32A-WP06 - Debt Service'!I$28/12,0)),"-")</f>
        <v>0</v>
      </c>
      <c r="L819" s="359">
        <f>IFERROR(IF(-SUM(L$21:L818)+L$16&lt;0.000001,0,IF($C819&gt;='H-32A-WP06 - Debt Service'!J$25,'H-32A-WP06 - Debt Service'!J$28/12,0)),"-")</f>
        <v>0</v>
      </c>
      <c r="M819" s="359">
        <f>IFERROR(IF(-SUM(M$21:M818)+M$16&lt;0.000001,0,IF($C819&gt;='H-32A-WP06 - Debt Service'!K$25,'H-32A-WP06 - Debt Service'!K$28/12,0)),"-")</f>
        <v>0</v>
      </c>
      <c r="N819" s="359">
        <f>IFERROR(IF(-SUM(N$21:N818)+N$16&lt;0.000001,0,IF($C819&gt;='H-32A-WP06 - Debt Service'!L$25,'H-32A-WP06 - Debt Service'!L$28/12,0)),"-")</f>
        <v>0</v>
      </c>
      <c r="O819" s="359">
        <f>IFERROR(IF(-SUM(O$21:O818)+O$16&lt;0.000001,0,IF($C819&gt;='H-32A-WP06 - Debt Service'!M$25,'H-32A-WP06 - Debt Service'!M$28/12,0)),"-")</f>
        <v>0</v>
      </c>
      <c r="P819" s="359">
        <f>IFERROR(IF(-SUM(P$21:P818)+P$16&lt;0.000001,0,IF($C819&gt;='H-32A-WP06 - Debt Service'!N$25,'H-32A-WP06 - Debt Service'!N$28/12,0)),"-")</f>
        <v>0</v>
      </c>
      <c r="Q819" s="449"/>
      <c r="R819" s="351">
        <f t="shared" si="50"/>
        <v>2085</v>
      </c>
      <c r="S819" s="368">
        <f t="shared" si="52"/>
        <v>67754</v>
      </c>
      <c r="T819" s="368"/>
      <c r="U819" s="359">
        <f>IFERROR(IF(-SUM(U$33:U818)+U$16&lt;0.000001,0,IF($C819&gt;='H-32A-WP06 - Debt Service'!R$25,'H-32A-WP06 - Debt Service'!R$28/12,0)),"-")</f>
        <v>0</v>
      </c>
      <c r="V819" s="359">
        <f>IFERROR(IF(-SUM(V$21:V818)+V$16&lt;0.000001,0,IF($C819&gt;='H-32A-WP06 - Debt Service'!S$25,'H-32A-WP06 - Debt Service'!S$28/12,0)),"-")</f>
        <v>0</v>
      </c>
      <c r="W819" s="359">
        <f>IFERROR(IF(-SUM(W$21:W818)+W$16&lt;0.000001,0,IF($C819&gt;='H-32A-WP06 - Debt Service'!T$25,'H-32A-WP06 - Debt Service'!T$28/12,0)),"-")</f>
        <v>0</v>
      </c>
      <c r="X819" s="359">
        <f>IFERROR(IF(-SUM(X$21:X818)+X$16&lt;0.000001,0,IF($C819&gt;='H-32A-WP06 - Debt Service'!U$25,'H-32A-WP06 - Debt Service'!U$28/12,0)),"-")</f>
        <v>0</v>
      </c>
      <c r="Y819" s="359">
        <f>IFERROR(IF(-SUM(Y$21:Y818)+Y$16&lt;0.000001,0,IF($C819&gt;='H-32A-WP06 - Debt Service'!W$25,'H-32A-WP06 - Debt Service'!V$28/12,0)),"-")</f>
        <v>0</v>
      </c>
      <c r="Z819" s="359">
        <f>IFERROR(IF(-SUM(Z$21:Z818)+Z$16&lt;0.000001,0,IF($C819&gt;='H-32A-WP06 - Debt Service'!W$25,'H-32A-WP06 - Debt Service'!W$28/12,0)),"-")</f>
        <v>0</v>
      </c>
      <c r="AA819" s="359">
        <f>IFERROR(IF(-SUM(AA$21:AA818)+AA$16&lt;0.000001,0,IF($C819&gt;='H-32A-WP06 - Debt Service'!Y$25,'H-32A-WP06 - Debt Service'!X$28/12,0)),"-")</f>
        <v>0</v>
      </c>
      <c r="AB819" s="359">
        <f>IFERROR(IF(-SUM(AB$21:AB818)+AB$16&lt;0.000001,0,IF($C819&gt;='H-32A-WP06 - Debt Service'!Y$25,'H-32A-WP06 - Debt Service'!Y$28/12,0)),"-")</f>
        <v>0</v>
      </c>
      <c r="AC819" s="359">
        <f>IFERROR(IF(-SUM(AC$21:AC818)+AC$16&lt;0.000001,0,IF($C819&gt;='H-32A-WP06 - Debt Service'!Z$25,'H-32A-WP06 - Debt Service'!Z$28/12,0)),"-")</f>
        <v>0</v>
      </c>
      <c r="AD819" s="359">
        <f>IFERROR(IF(-SUM(AD$21:AD818)+AD$16&lt;0.000001,0,IF($C819&gt;='H-32A-WP06 - Debt Service'!AB$25,'H-32A-WP06 - Debt Service'!AA$28/12,0)),"-")</f>
        <v>0</v>
      </c>
      <c r="AE819" s="359">
        <f>IFERROR(IF(-SUM(AE$21:AE818)+AE$16&lt;0.000001,0,IF($C819&gt;='H-32A-WP06 - Debt Service'!AC$25,'H-32A-WP06 - Debt Service'!AB$28/12,0)),"-")</f>
        <v>0</v>
      </c>
      <c r="AF819" s="359">
        <f>IFERROR(IF(-SUM(AF$21:AF818)+AF$16&lt;0.000001,0,IF($C819&gt;='H-32A-WP06 - Debt Service'!AD$25,'H-32A-WP06 - Debt Service'!AC$28/12,0)),"-")</f>
        <v>0</v>
      </c>
    </row>
    <row r="820" spans="2:32">
      <c r="B820" s="351">
        <f t="shared" si="49"/>
        <v>2085</v>
      </c>
      <c r="C820" s="368">
        <f t="shared" si="51"/>
        <v>67785</v>
      </c>
      <c r="D820" s="368"/>
      <c r="E820" s="359">
        <f>IFERROR(IF(-SUM(E$33:E819)+E$16&lt;0.000001,0,IF($C820&gt;='H-32A-WP06 - Debt Service'!C$25,'H-32A-WP06 - Debt Service'!C$28/12,0)),"-")</f>
        <v>0</v>
      </c>
      <c r="F820" s="359">
        <f>IFERROR(IF(-SUM(F$33:F819)+F$16&lt;0.000001,0,IF($C820&gt;='H-32A-WP06 - Debt Service'!D$25,'H-32A-WP06 - Debt Service'!D$28/12,0)),"-")</f>
        <v>0</v>
      </c>
      <c r="G820" s="359">
        <f>IFERROR(IF(-SUM(G$33:G819)+G$16&lt;0.000001,0,IF($C820&gt;='H-32A-WP06 - Debt Service'!E$25,'H-32A-WP06 - Debt Service'!E$28/12,0)),"-")</f>
        <v>0</v>
      </c>
      <c r="H820" s="359">
        <f>IFERROR(IF(-SUM(H$21:H819)+H$16&lt;0.000001,0,IF($C820&gt;='H-32A-WP06 - Debt Service'!F$25,'H-32A-WP06 - Debt Service'!F$28/12,0)),"-")</f>
        <v>0</v>
      </c>
      <c r="I820" s="359">
        <f>IFERROR(IF(-SUM(I$21:I819)+I$16&lt;0.000001,0,IF($C820&gt;='H-32A-WP06 - Debt Service'!G$25,'H-32A-WP06 - Debt Service'!G$28/12,0)),"-")</f>
        <v>0</v>
      </c>
      <c r="J820" s="359">
        <f>IFERROR(IF(-SUM(J$21:J819)+J$16&lt;0.000001,0,IF($C820&gt;='H-32A-WP06 - Debt Service'!H$25,'H-32A-WP06 - Debt Service'!H$28/12,0)),"-")</f>
        <v>0</v>
      </c>
      <c r="K820" s="359">
        <f>IFERROR(IF(-SUM(K$21:K819)+K$16&lt;0.000001,0,IF($C820&gt;='H-32A-WP06 - Debt Service'!I$25,'H-32A-WP06 - Debt Service'!I$28/12,0)),"-")</f>
        <v>0</v>
      </c>
      <c r="L820" s="359">
        <f>IFERROR(IF(-SUM(L$21:L819)+L$16&lt;0.000001,0,IF($C820&gt;='H-32A-WP06 - Debt Service'!J$25,'H-32A-WP06 - Debt Service'!J$28/12,0)),"-")</f>
        <v>0</v>
      </c>
      <c r="M820" s="359">
        <f>IFERROR(IF(-SUM(M$21:M819)+M$16&lt;0.000001,0,IF($C820&gt;='H-32A-WP06 - Debt Service'!K$25,'H-32A-WP06 - Debt Service'!K$28/12,0)),"-")</f>
        <v>0</v>
      </c>
      <c r="N820" s="359">
        <f>IFERROR(IF(-SUM(N$21:N819)+N$16&lt;0.000001,0,IF($C820&gt;='H-32A-WP06 - Debt Service'!L$25,'H-32A-WP06 - Debt Service'!L$28/12,0)),"-")</f>
        <v>0</v>
      </c>
      <c r="O820" s="359">
        <f>IFERROR(IF(-SUM(O$21:O819)+O$16&lt;0.000001,0,IF($C820&gt;='H-32A-WP06 - Debt Service'!M$25,'H-32A-WP06 - Debt Service'!M$28/12,0)),"-")</f>
        <v>0</v>
      </c>
      <c r="P820" s="359">
        <f>IFERROR(IF(-SUM(P$21:P819)+P$16&lt;0.000001,0,IF($C820&gt;='H-32A-WP06 - Debt Service'!N$25,'H-32A-WP06 - Debt Service'!N$28/12,0)),"-")</f>
        <v>0</v>
      </c>
      <c r="Q820" s="449"/>
      <c r="R820" s="351">
        <f t="shared" si="50"/>
        <v>2085</v>
      </c>
      <c r="S820" s="368">
        <f t="shared" si="52"/>
        <v>67785</v>
      </c>
      <c r="T820" s="368"/>
      <c r="U820" s="359">
        <f>IFERROR(IF(-SUM(U$33:U819)+U$16&lt;0.000001,0,IF($C820&gt;='H-32A-WP06 - Debt Service'!R$25,'H-32A-WP06 - Debt Service'!R$28/12,0)),"-")</f>
        <v>0</v>
      </c>
      <c r="V820" s="359">
        <f>IFERROR(IF(-SUM(V$21:V819)+V$16&lt;0.000001,0,IF($C820&gt;='H-32A-WP06 - Debt Service'!S$25,'H-32A-WP06 - Debt Service'!S$28/12,0)),"-")</f>
        <v>0</v>
      </c>
      <c r="W820" s="359">
        <f>IFERROR(IF(-SUM(W$21:W819)+W$16&lt;0.000001,0,IF($C820&gt;='H-32A-WP06 - Debt Service'!T$25,'H-32A-WP06 - Debt Service'!T$28/12,0)),"-")</f>
        <v>0</v>
      </c>
      <c r="X820" s="359">
        <f>IFERROR(IF(-SUM(X$21:X819)+X$16&lt;0.000001,0,IF($C820&gt;='H-32A-WP06 - Debt Service'!U$25,'H-32A-WP06 - Debt Service'!U$28/12,0)),"-")</f>
        <v>0</v>
      </c>
      <c r="Y820" s="359">
        <f>IFERROR(IF(-SUM(Y$21:Y819)+Y$16&lt;0.000001,0,IF($C820&gt;='H-32A-WP06 - Debt Service'!W$25,'H-32A-WP06 - Debt Service'!V$28/12,0)),"-")</f>
        <v>0</v>
      </c>
      <c r="Z820" s="359">
        <f>IFERROR(IF(-SUM(Z$21:Z819)+Z$16&lt;0.000001,0,IF($C820&gt;='H-32A-WP06 - Debt Service'!W$25,'H-32A-WP06 - Debt Service'!W$28/12,0)),"-")</f>
        <v>0</v>
      </c>
      <c r="AA820" s="359">
        <f>IFERROR(IF(-SUM(AA$21:AA819)+AA$16&lt;0.000001,0,IF($C820&gt;='H-32A-WP06 - Debt Service'!Y$25,'H-32A-WP06 - Debt Service'!X$28/12,0)),"-")</f>
        <v>0</v>
      </c>
      <c r="AB820" s="359">
        <f>IFERROR(IF(-SUM(AB$21:AB819)+AB$16&lt;0.000001,0,IF($C820&gt;='H-32A-WP06 - Debt Service'!Y$25,'H-32A-WP06 - Debt Service'!Y$28/12,0)),"-")</f>
        <v>0</v>
      </c>
      <c r="AC820" s="359">
        <f>IFERROR(IF(-SUM(AC$21:AC819)+AC$16&lt;0.000001,0,IF($C820&gt;='H-32A-WP06 - Debt Service'!Z$25,'H-32A-WP06 - Debt Service'!Z$28/12,0)),"-")</f>
        <v>0</v>
      </c>
      <c r="AD820" s="359">
        <f>IFERROR(IF(-SUM(AD$21:AD819)+AD$16&lt;0.000001,0,IF($C820&gt;='H-32A-WP06 - Debt Service'!AB$25,'H-32A-WP06 - Debt Service'!AA$28/12,0)),"-")</f>
        <v>0</v>
      </c>
      <c r="AE820" s="359">
        <f>IFERROR(IF(-SUM(AE$21:AE819)+AE$16&lt;0.000001,0,IF($C820&gt;='H-32A-WP06 - Debt Service'!AC$25,'H-32A-WP06 - Debt Service'!AB$28/12,0)),"-")</f>
        <v>0</v>
      </c>
      <c r="AF820" s="359">
        <f>IFERROR(IF(-SUM(AF$21:AF819)+AF$16&lt;0.000001,0,IF($C820&gt;='H-32A-WP06 - Debt Service'!AD$25,'H-32A-WP06 - Debt Service'!AC$28/12,0)),"-")</f>
        <v>0</v>
      </c>
    </row>
    <row r="821" spans="2:32">
      <c r="B821" s="351">
        <f t="shared" si="49"/>
        <v>2085</v>
      </c>
      <c r="C821" s="368">
        <f t="shared" si="51"/>
        <v>67816</v>
      </c>
      <c r="D821" s="368"/>
      <c r="E821" s="359">
        <f>IFERROR(IF(-SUM(E$33:E820)+E$16&lt;0.000001,0,IF($C821&gt;='H-32A-WP06 - Debt Service'!C$25,'H-32A-WP06 - Debt Service'!C$28/12,0)),"-")</f>
        <v>0</v>
      </c>
      <c r="F821" s="359">
        <f>IFERROR(IF(-SUM(F$33:F820)+F$16&lt;0.000001,0,IF($C821&gt;='H-32A-WP06 - Debt Service'!D$25,'H-32A-WP06 - Debt Service'!D$28/12,0)),"-")</f>
        <v>0</v>
      </c>
      <c r="G821" s="359">
        <f>IFERROR(IF(-SUM(G$33:G820)+G$16&lt;0.000001,0,IF($C821&gt;='H-32A-WP06 - Debt Service'!E$25,'H-32A-WP06 - Debt Service'!E$28/12,0)),"-")</f>
        <v>0</v>
      </c>
      <c r="H821" s="359">
        <f>IFERROR(IF(-SUM(H$21:H820)+H$16&lt;0.000001,0,IF($C821&gt;='H-32A-WP06 - Debt Service'!F$25,'H-32A-WP06 - Debt Service'!F$28/12,0)),"-")</f>
        <v>0</v>
      </c>
      <c r="I821" s="359">
        <f>IFERROR(IF(-SUM(I$21:I820)+I$16&lt;0.000001,0,IF($C821&gt;='H-32A-WP06 - Debt Service'!G$25,'H-32A-WP06 - Debt Service'!G$28/12,0)),"-")</f>
        <v>0</v>
      </c>
      <c r="J821" s="359">
        <f>IFERROR(IF(-SUM(J$21:J820)+J$16&lt;0.000001,0,IF($C821&gt;='H-32A-WP06 - Debt Service'!H$25,'H-32A-WP06 - Debt Service'!H$28/12,0)),"-")</f>
        <v>0</v>
      </c>
      <c r="K821" s="359">
        <f>IFERROR(IF(-SUM(K$21:K820)+K$16&lt;0.000001,0,IF($C821&gt;='H-32A-WP06 - Debt Service'!I$25,'H-32A-WP06 - Debt Service'!I$28/12,0)),"-")</f>
        <v>0</v>
      </c>
      <c r="L821" s="359">
        <f>IFERROR(IF(-SUM(L$21:L820)+L$16&lt;0.000001,0,IF($C821&gt;='H-32A-WP06 - Debt Service'!J$25,'H-32A-WP06 - Debt Service'!J$28/12,0)),"-")</f>
        <v>0</v>
      </c>
      <c r="M821" s="359">
        <f>IFERROR(IF(-SUM(M$21:M820)+M$16&lt;0.000001,0,IF($C821&gt;='H-32A-WP06 - Debt Service'!K$25,'H-32A-WP06 - Debt Service'!K$28/12,0)),"-")</f>
        <v>0</v>
      </c>
      <c r="N821" s="359">
        <f>IFERROR(IF(-SUM(N$21:N820)+N$16&lt;0.000001,0,IF($C821&gt;='H-32A-WP06 - Debt Service'!L$25,'H-32A-WP06 - Debt Service'!L$28/12,0)),"-")</f>
        <v>0</v>
      </c>
      <c r="O821" s="359">
        <f>IFERROR(IF(-SUM(O$21:O820)+O$16&lt;0.000001,0,IF($C821&gt;='H-32A-WP06 - Debt Service'!M$25,'H-32A-WP06 - Debt Service'!M$28/12,0)),"-")</f>
        <v>0</v>
      </c>
      <c r="P821" s="359">
        <f>IFERROR(IF(-SUM(P$21:P820)+P$16&lt;0.000001,0,IF($C821&gt;='H-32A-WP06 - Debt Service'!N$25,'H-32A-WP06 - Debt Service'!N$28/12,0)),"-")</f>
        <v>0</v>
      </c>
      <c r="Q821" s="449"/>
      <c r="R821" s="351">
        <f t="shared" si="50"/>
        <v>2085</v>
      </c>
      <c r="S821" s="368">
        <f t="shared" si="52"/>
        <v>67816</v>
      </c>
      <c r="T821" s="368"/>
      <c r="U821" s="359">
        <f>IFERROR(IF(-SUM(U$33:U820)+U$16&lt;0.000001,0,IF($C821&gt;='H-32A-WP06 - Debt Service'!R$25,'H-32A-WP06 - Debt Service'!R$28/12,0)),"-")</f>
        <v>0</v>
      </c>
      <c r="V821" s="359">
        <f>IFERROR(IF(-SUM(V$21:V820)+V$16&lt;0.000001,0,IF($C821&gt;='H-32A-WP06 - Debt Service'!S$25,'H-32A-WP06 - Debt Service'!S$28/12,0)),"-")</f>
        <v>0</v>
      </c>
      <c r="W821" s="359">
        <f>IFERROR(IF(-SUM(W$21:W820)+W$16&lt;0.000001,0,IF($C821&gt;='H-32A-WP06 - Debt Service'!T$25,'H-32A-WP06 - Debt Service'!T$28/12,0)),"-")</f>
        <v>0</v>
      </c>
      <c r="X821" s="359">
        <f>IFERROR(IF(-SUM(X$21:X820)+X$16&lt;0.000001,0,IF($C821&gt;='H-32A-WP06 - Debt Service'!U$25,'H-32A-WP06 - Debt Service'!U$28/12,0)),"-")</f>
        <v>0</v>
      </c>
      <c r="Y821" s="359">
        <f>IFERROR(IF(-SUM(Y$21:Y820)+Y$16&lt;0.000001,0,IF($C821&gt;='H-32A-WP06 - Debt Service'!W$25,'H-32A-WP06 - Debt Service'!V$28/12,0)),"-")</f>
        <v>0</v>
      </c>
      <c r="Z821" s="359">
        <f>IFERROR(IF(-SUM(Z$21:Z820)+Z$16&lt;0.000001,0,IF($C821&gt;='H-32A-WP06 - Debt Service'!W$25,'H-32A-WP06 - Debt Service'!W$28/12,0)),"-")</f>
        <v>0</v>
      </c>
      <c r="AA821" s="359">
        <f>IFERROR(IF(-SUM(AA$21:AA820)+AA$16&lt;0.000001,0,IF($C821&gt;='H-32A-WP06 - Debt Service'!Y$25,'H-32A-WP06 - Debt Service'!X$28/12,0)),"-")</f>
        <v>0</v>
      </c>
      <c r="AB821" s="359">
        <f>IFERROR(IF(-SUM(AB$21:AB820)+AB$16&lt;0.000001,0,IF($C821&gt;='H-32A-WP06 - Debt Service'!Y$25,'H-32A-WP06 - Debt Service'!Y$28/12,0)),"-")</f>
        <v>0</v>
      </c>
      <c r="AC821" s="359">
        <f>IFERROR(IF(-SUM(AC$21:AC820)+AC$16&lt;0.000001,0,IF($C821&gt;='H-32A-WP06 - Debt Service'!Z$25,'H-32A-WP06 - Debt Service'!Z$28/12,0)),"-")</f>
        <v>0</v>
      </c>
      <c r="AD821" s="359">
        <f>IFERROR(IF(-SUM(AD$21:AD820)+AD$16&lt;0.000001,0,IF($C821&gt;='H-32A-WP06 - Debt Service'!AB$25,'H-32A-WP06 - Debt Service'!AA$28/12,0)),"-")</f>
        <v>0</v>
      </c>
      <c r="AE821" s="359">
        <f>IFERROR(IF(-SUM(AE$21:AE820)+AE$16&lt;0.000001,0,IF($C821&gt;='H-32A-WP06 - Debt Service'!AC$25,'H-32A-WP06 - Debt Service'!AB$28/12,0)),"-")</f>
        <v>0</v>
      </c>
      <c r="AF821" s="359">
        <f>IFERROR(IF(-SUM(AF$21:AF820)+AF$16&lt;0.000001,0,IF($C821&gt;='H-32A-WP06 - Debt Service'!AD$25,'H-32A-WP06 - Debt Service'!AC$28/12,0)),"-")</f>
        <v>0</v>
      </c>
    </row>
    <row r="822" spans="2:32">
      <c r="B822" s="351">
        <f t="shared" si="49"/>
        <v>2085</v>
      </c>
      <c r="C822" s="368">
        <f t="shared" si="51"/>
        <v>67846</v>
      </c>
      <c r="D822" s="368"/>
      <c r="E822" s="359">
        <f>IFERROR(IF(-SUM(E$33:E821)+E$16&lt;0.000001,0,IF($C822&gt;='H-32A-WP06 - Debt Service'!C$25,'H-32A-WP06 - Debt Service'!C$28/12,0)),"-")</f>
        <v>0</v>
      </c>
      <c r="F822" s="359">
        <f>IFERROR(IF(-SUM(F$33:F821)+F$16&lt;0.000001,0,IF($C822&gt;='H-32A-WP06 - Debt Service'!D$25,'H-32A-WP06 - Debt Service'!D$28/12,0)),"-")</f>
        <v>0</v>
      </c>
      <c r="G822" s="359">
        <f>IFERROR(IF(-SUM(G$33:G821)+G$16&lt;0.000001,0,IF($C822&gt;='H-32A-WP06 - Debt Service'!E$25,'H-32A-WP06 - Debt Service'!E$28/12,0)),"-")</f>
        <v>0</v>
      </c>
      <c r="H822" s="359">
        <f>IFERROR(IF(-SUM(H$21:H821)+H$16&lt;0.000001,0,IF($C822&gt;='H-32A-WP06 - Debt Service'!F$25,'H-32A-WP06 - Debt Service'!F$28/12,0)),"-")</f>
        <v>0</v>
      </c>
      <c r="I822" s="359">
        <f>IFERROR(IF(-SUM(I$21:I821)+I$16&lt;0.000001,0,IF($C822&gt;='H-32A-WP06 - Debt Service'!G$25,'H-32A-WP06 - Debt Service'!G$28/12,0)),"-")</f>
        <v>0</v>
      </c>
      <c r="J822" s="359">
        <f>IFERROR(IF(-SUM(J$21:J821)+J$16&lt;0.000001,0,IF($C822&gt;='H-32A-WP06 - Debt Service'!H$25,'H-32A-WP06 - Debt Service'!H$28/12,0)),"-")</f>
        <v>0</v>
      </c>
      <c r="K822" s="359">
        <f>IFERROR(IF(-SUM(K$21:K821)+K$16&lt;0.000001,0,IF($C822&gt;='H-32A-WP06 - Debt Service'!I$25,'H-32A-WP06 - Debt Service'!I$28/12,0)),"-")</f>
        <v>0</v>
      </c>
      <c r="L822" s="359">
        <f>IFERROR(IF(-SUM(L$21:L821)+L$16&lt;0.000001,0,IF($C822&gt;='H-32A-WP06 - Debt Service'!J$25,'H-32A-WP06 - Debt Service'!J$28/12,0)),"-")</f>
        <v>0</v>
      </c>
      <c r="M822" s="359">
        <f>IFERROR(IF(-SUM(M$21:M821)+M$16&lt;0.000001,0,IF($C822&gt;='H-32A-WP06 - Debt Service'!K$25,'H-32A-WP06 - Debt Service'!K$28/12,0)),"-")</f>
        <v>0</v>
      </c>
      <c r="N822" s="359">
        <f>IFERROR(IF(-SUM(N$21:N821)+N$16&lt;0.000001,0,IF($C822&gt;='H-32A-WP06 - Debt Service'!L$25,'H-32A-WP06 - Debt Service'!L$28/12,0)),"-")</f>
        <v>0</v>
      </c>
      <c r="O822" s="359">
        <f>IFERROR(IF(-SUM(O$21:O821)+O$16&lt;0.000001,0,IF($C822&gt;='H-32A-WP06 - Debt Service'!M$25,'H-32A-WP06 - Debt Service'!M$28/12,0)),"-")</f>
        <v>0</v>
      </c>
      <c r="P822" s="359">
        <f>IFERROR(IF(-SUM(P$21:P821)+P$16&lt;0.000001,0,IF($C822&gt;='H-32A-WP06 - Debt Service'!N$25,'H-32A-WP06 - Debt Service'!N$28/12,0)),"-")</f>
        <v>0</v>
      </c>
      <c r="Q822" s="449"/>
      <c r="R822" s="351">
        <f t="shared" si="50"/>
        <v>2085</v>
      </c>
      <c r="S822" s="368">
        <f t="shared" si="52"/>
        <v>67846</v>
      </c>
      <c r="T822" s="368"/>
      <c r="U822" s="359">
        <f>IFERROR(IF(-SUM(U$33:U821)+U$16&lt;0.000001,0,IF($C822&gt;='H-32A-WP06 - Debt Service'!R$25,'H-32A-WP06 - Debt Service'!R$28/12,0)),"-")</f>
        <v>0</v>
      </c>
      <c r="V822" s="359">
        <f>IFERROR(IF(-SUM(V$21:V821)+V$16&lt;0.000001,0,IF($C822&gt;='H-32A-WP06 - Debt Service'!S$25,'H-32A-WP06 - Debt Service'!S$28/12,0)),"-")</f>
        <v>0</v>
      </c>
      <c r="W822" s="359">
        <f>IFERROR(IF(-SUM(W$21:W821)+W$16&lt;0.000001,0,IF($C822&gt;='H-32A-WP06 - Debt Service'!T$25,'H-32A-WP06 - Debt Service'!T$28/12,0)),"-")</f>
        <v>0</v>
      </c>
      <c r="X822" s="359">
        <f>IFERROR(IF(-SUM(X$21:X821)+X$16&lt;0.000001,0,IF($C822&gt;='H-32A-WP06 - Debt Service'!U$25,'H-32A-WP06 - Debt Service'!U$28/12,0)),"-")</f>
        <v>0</v>
      </c>
      <c r="Y822" s="359">
        <f>IFERROR(IF(-SUM(Y$21:Y821)+Y$16&lt;0.000001,0,IF($C822&gt;='H-32A-WP06 - Debt Service'!W$25,'H-32A-WP06 - Debt Service'!V$28/12,0)),"-")</f>
        <v>0</v>
      </c>
      <c r="Z822" s="359">
        <f>IFERROR(IF(-SUM(Z$21:Z821)+Z$16&lt;0.000001,0,IF($C822&gt;='H-32A-WP06 - Debt Service'!W$25,'H-32A-WP06 - Debt Service'!W$28/12,0)),"-")</f>
        <v>0</v>
      </c>
      <c r="AA822" s="359">
        <f>IFERROR(IF(-SUM(AA$21:AA821)+AA$16&lt;0.000001,0,IF($C822&gt;='H-32A-WP06 - Debt Service'!Y$25,'H-32A-WP06 - Debt Service'!X$28/12,0)),"-")</f>
        <v>0</v>
      </c>
      <c r="AB822" s="359">
        <f>IFERROR(IF(-SUM(AB$21:AB821)+AB$16&lt;0.000001,0,IF($C822&gt;='H-32A-WP06 - Debt Service'!Y$25,'H-32A-WP06 - Debt Service'!Y$28/12,0)),"-")</f>
        <v>0</v>
      </c>
      <c r="AC822" s="359">
        <f>IFERROR(IF(-SUM(AC$21:AC821)+AC$16&lt;0.000001,0,IF($C822&gt;='H-32A-WP06 - Debt Service'!Z$25,'H-32A-WP06 - Debt Service'!Z$28/12,0)),"-")</f>
        <v>0</v>
      </c>
      <c r="AD822" s="359">
        <f>IFERROR(IF(-SUM(AD$21:AD821)+AD$16&lt;0.000001,0,IF($C822&gt;='H-32A-WP06 - Debt Service'!AB$25,'H-32A-WP06 - Debt Service'!AA$28/12,0)),"-")</f>
        <v>0</v>
      </c>
      <c r="AE822" s="359">
        <f>IFERROR(IF(-SUM(AE$21:AE821)+AE$16&lt;0.000001,0,IF($C822&gt;='H-32A-WP06 - Debt Service'!AC$25,'H-32A-WP06 - Debt Service'!AB$28/12,0)),"-")</f>
        <v>0</v>
      </c>
      <c r="AF822" s="359">
        <f>IFERROR(IF(-SUM(AF$21:AF821)+AF$16&lt;0.000001,0,IF($C822&gt;='H-32A-WP06 - Debt Service'!AD$25,'H-32A-WP06 - Debt Service'!AC$28/12,0)),"-")</f>
        <v>0</v>
      </c>
    </row>
    <row r="823" spans="2:32">
      <c r="B823" s="351">
        <f t="shared" si="49"/>
        <v>2085</v>
      </c>
      <c r="C823" s="368">
        <f t="shared" si="51"/>
        <v>67877</v>
      </c>
      <c r="D823" s="368"/>
      <c r="E823" s="359">
        <f>IFERROR(IF(-SUM(E$33:E822)+E$16&lt;0.000001,0,IF($C823&gt;='H-32A-WP06 - Debt Service'!C$25,'H-32A-WP06 - Debt Service'!C$28/12,0)),"-")</f>
        <v>0</v>
      </c>
      <c r="F823" s="359">
        <f>IFERROR(IF(-SUM(F$33:F822)+F$16&lt;0.000001,0,IF($C823&gt;='H-32A-WP06 - Debt Service'!D$25,'H-32A-WP06 - Debt Service'!D$28/12,0)),"-")</f>
        <v>0</v>
      </c>
      <c r="G823" s="359">
        <f>IFERROR(IF(-SUM(G$33:G822)+G$16&lt;0.000001,0,IF($C823&gt;='H-32A-WP06 - Debt Service'!E$25,'H-32A-WP06 - Debt Service'!E$28/12,0)),"-")</f>
        <v>0</v>
      </c>
      <c r="H823" s="359">
        <f>IFERROR(IF(-SUM(H$21:H822)+H$16&lt;0.000001,0,IF($C823&gt;='H-32A-WP06 - Debt Service'!F$25,'H-32A-WP06 - Debt Service'!F$28/12,0)),"-")</f>
        <v>0</v>
      </c>
      <c r="I823" s="359">
        <f>IFERROR(IF(-SUM(I$21:I822)+I$16&lt;0.000001,0,IF($C823&gt;='H-32A-WP06 - Debt Service'!G$25,'H-32A-WP06 - Debt Service'!G$28/12,0)),"-")</f>
        <v>0</v>
      </c>
      <c r="J823" s="359">
        <f>IFERROR(IF(-SUM(J$21:J822)+J$16&lt;0.000001,0,IF($C823&gt;='H-32A-WP06 - Debt Service'!H$25,'H-32A-WP06 - Debt Service'!H$28/12,0)),"-")</f>
        <v>0</v>
      </c>
      <c r="K823" s="359">
        <f>IFERROR(IF(-SUM(K$21:K822)+K$16&lt;0.000001,0,IF($C823&gt;='H-32A-WP06 - Debt Service'!I$25,'H-32A-WP06 - Debt Service'!I$28/12,0)),"-")</f>
        <v>0</v>
      </c>
      <c r="L823" s="359">
        <f>IFERROR(IF(-SUM(L$21:L822)+L$16&lt;0.000001,0,IF($C823&gt;='H-32A-WP06 - Debt Service'!J$25,'H-32A-WP06 - Debt Service'!J$28/12,0)),"-")</f>
        <v>0</v>
      </c>
      <c r="M823" s="359">
        <f>IFERROR(IF(-SUM(M$21:M822)+M$16&lt;0.000001,0,IF($C823&gt;='H-32A-WP06 - Debt Service'!K$25,'H-32A-WP06 - Debt Service'!K$28/12,0)),"-")</f>
        <v>0</v>
      </c>
      <c r="N823" s="359">
        <f>IFERROR(IF(-SUM(N$21:N822)+N$16&lt;0.000001,0,IF($C823&gt;='H-32A-WP06 - Debt Service'!L$25,'H-32A-WP06 - Debt Service'!L$28/12,0)),"-")</f>
        <v>0</v>
      </c>
      <c r="O823" s="359">
        <f>IFERROR(IF(-SUM(O$21:O822)+O$16&lt;0.000001,0,IF($C823&gt;='H-32A-WP06 - Debt Service'!M$25,'H-32A-WP06 - Debt Service'!M$28/12,0)),"-")</f>
        <v>0</v>
      </c>
      <c r="P823" s="359">
        <f>IFERROR(IF(-SUM(P$21:P822)+P$16&lt;0.000001,0,IF($C823&gt;='H-32A-WP06 - Debt Service'!N$25,'H-32A-WP06 - Debt Service'!N$28/12,0)),"-")</f>
        <v>0</v>
      </c>
      <c r="Q823" s="449"/>
      <c r="R823" s="351">
        <f t="shared" si="50"/>
        <v>2085</v>
      </c>
      <c r="S823" s="368">
        <f t="shared" si="52"/>
        <v>67877</v>
      </c>
      <c r="T823" s="368"/>
      <c r="U823" s="359">
        <f>IFERROR(IF(-SUM(U$33:U822)+U$16&lt;0.000001,0,IF($C823&gt;='H-32A-WP06 - Debt Service'!R$25,'H-32A-WP06 - Debt Service'!R$28/12,0)),"-")</f>
        <v>0</v>
      </c>
      <c r="V823" s="359">
        <f>IFERROR(IF(-SUM(V$21:V822)+V$16&lt;0.000001,0,IF($C823&gt;='H-32A-WP06 - Debt Service'!S$25,'H-32A-WP06 - Debt Service'!S$28/12,0)),"-")</f>
        <v>0</v>
      </c>
      <c r="W823" s="359">
        <f>IFERROR(IF(-SUM(W$21:W822)+W$16&lt;0.000001,0,IF($C823&gt;='H-32A-WP06 - Debt Service'!T$25,'H-32A-WP06 - Debt Service'!T$28/12,0)),"-")</f>
        <v>0</v>
      </c>
      <c r="X823" s="359">
        <f>IFERROR(IF(-SUM(X$21:X822)+X$16&lt;0.000001,0,IF($C823&gt;='H-32A-WP06 - Debt Service'!U$25,'H-32A-WP06 - Debt Service'!U$28/12,0)),"-")</f>
        <v>0</v>
      </c>
      <c r="Y823" s="359">
        <f>IFERROR(IF(-SUM(Y$21:Y822)+Y$16&lt;0.000001,0,IF($C823&gt;='H-32A-WP06 - Debt Service'!W$25,'H-32A-WP06 - Debt Service'!V$28/12,0)),"-")</f>
        <v>0</v>
      </c>
      <c r="Z823" s="359">
        <f>IFERROR(IF(-SUM(Z$21:Z822)+Z$16&lt;0.000001,0,IF($C823&gt;='H-32A-WP06 - Debt Service'!W$25,'H-32A-WP06 - Debt Service'!W$28/12,0)),"-")</f>
        <v>0</v>
      </c>
      <c r="AA823" s="359">
        <f>IFERROR(IF(-SUM(AA$21:AA822)+AA$16&lt;0.000001,0,IF($C823&gt;='H-32A-WP06 - Debt Service'!Y$25,'H-32A-WP06 - Debt Service'!X$28/12,0)),"-")</f>
        <v>0</v>
      </c>
      <c r="AB823" s="359">
        <f>IFERROR(IF(-SUM(AB$21:AB822)+AB$16&lt;0.000001,0,IF($C823&gt;='H-32A-WP06 - Debt Service'!Y$25,'H-32A-WP06 - Debt Service'!Y$28/12,0)),"-")</f>
        <v>0</v>
      </c>
      <c r="AC823" s="359">
        <f>IFERROR(IF(-SUM(AC$21:AC822)+AC$16&lt;0.000001,0,IF($C823&gt;='H-32A-WP06 - Debt Service'!Z$25,'H-32A-WP06 - Debt Service'!Z$28/12,0)),"-")</f>
        <v>0</v>
      </c>
      <c r="AD823" s="359">
        <f>IFERROR(IF(-SUM(AD$21:AD822)+AD$16&lt;0.000001,0,IF($C823&gt;='H-32A-WP06 - Debt Service'!AB$25,'H-32A-WP06 - Debt Service'!AA$28/12,0)),"-")</f>
        <v>0</v>
      </c>
      <c r="AE823" s="359">
        <f>IFERROR(IF(-SUM(AE$21:AE822)+AE$16&lt;0.000001,0,IF($C823&gt;='H-32A-WP06 - Debt Service'!AC$25,'H-32A-WP06 - Debt Service'!AB$28/12,0)),"-")</f>
        <v>0</v>
      </c>
      <c r="AF823" s="359">
        <f>IFERROR(IF(-SUM(AF$21:AF822)+AF$16&lt;0.000001,0,IF($C823&gt;='H-32A-WP06 - Debt Service'!AD$25,'H-32A-WP06 - Debt Service'!AC$28/12,0)),"-")</f>
        <v>0</v>
      </c>
    </row>
    <row r="824" spans="2:32">
      <c r="B824" s="351">
        <f t="shared" si="49"/>
        <v>2085</v>
      </c>
      <c r="C824" s="368">
        <f t="shared" si="51"/>
        <v>67907</v>
      </c>
      <c r="D824" s="368"/>
      <c r="E824" s="359">
        <f>IFERROR(IF(-SUM(E$33:E823)+E$16&lt;0.000001,0,IF($C824&gt;='H-32A-WP06 - Debt Service'!C$25,'H-32A-WP06 - Debt Service'!C$28/12,0)),"-")</f>
        <v>0</v>
      </c>
      <c r="F824" s="359">
        <f>IFERROR(IF(-SUM(F$33:F823)+F$16&lt;0.000001,0,IF($C824&gt;='H-32A-WP06 - Debt Service'!D$25,'H-32A-WP06 - Debt Service'!D$28/12,0)),"-")</f>
        <v>0</v>
      </c>
      <c r="G824" s="359">
        <f>IFERROR(IF(-SUM(G$33:G823)+G$16&lt;0.000001,0,IF($C824&gt;='H-32A-WP06 - Debt Service'!E$25,'H-32A-WP06 - Debt Service'!E$28/12,0)),"-")</f>
        <v>0</v>
      </c>
      <c r="H824" s="359">
        <f>IFERROR(IF(-SUM(H$21:H823)+H$16&lt;0.000001,0,IF($C824&gt;='H-32A-WP06 - Debt Service'!F$25,'H-32A-WP06 - Debt Service'!F$28/12,0)),"-")</f>
        <v>0</v>
      </c>
      <c r="I824" s="359">
        <f>IFERROR(IF(-SUM(I$21:I823)+I$16&lt;0.000001,0,IF($C824&gt;='H-32A-WP06 - Debt Service'!G$25,'H-32A-WP06 - Debt Service'!G$28/12,0)),"-")</f>
        <v>0</v>
      </c>
      <c r="J824" s="359">
        <f>IFERROR(IF(-SUM(J$21:J823)+J$16&lt;0.000001,0,IF($C824&gt;='H-32A-WP06 - Debt Service'!H$25,'H-32A-WP06 - Debt Service'!H$28/12,0)),"-")</f>
        <v>0</v>
      </c>
      <c r="K824" s="359">
        <f>IFERROR(IF(-SUM(K$21:K823)+K$16&lt;0.000001,0,IF($C824&gt;='H-32A-WP06 - Debt Service'!I$25,'H-32A-WP06 - Debt Service'!I$28/12,0)),"-")</f>
        <v>0</v>
      </c>
      <c r="L824" s="359">
        <f>IFERROR(IF(-SUM(L$21:L823)+L$16&lt;0.000001,0,IF($C824&gt;='H-32A-WP06 - Debt Service'!J$25,'H-32A-WP06 - Debt Service'!J$28/12,0)),"-")</f>
        <v>0</v>
      </c>
      <c r="M824" s="359">
        <f>IFERROR(IF(-SUM(M$21:M823)+M$16&lt;0.000001,0,IF($C824&gt;='H-32A-WP06 - Debt Service'!K$25,'H-32A-WP06 - Debt Service'!K$28/12,0)),"-")</f>
        <v>0</v>
      </c>
      <c r="N824" s="359">
        <f>IFERROR(IF(-SUM(N$21:N823)+N$16&lt;0.000001,0,IF($C824&gt;='H-32A-WP06 - Debt Service'!L$25,'H-32A-WP06 - Debt Service'!L$28/12,0)),"-")</f>
        <v>0</v>
      </c>
      <c r="O824" s="359">
        <f>IFERROR(IF(-SUM(O$21:O823)+O$16&lt;0.000001,0,IF($C824&gt;='H-32A-WP06 - Debt Service'!M$25,'H-32A-WP06 - Debt Service'!M$28/12,0)),"-")</f>
        <v>0</v>
      </c>
      <c r="P824" s="359">
        <f>IFERROR(IF(-SUM(P$21:P823)+P$16&lt;0.000001,0,IF($C824&gt;='H-32A-WP06 - Debt Service'!N$25,'H-32A-WP06 - Debt Service'!N$28/12,0)),"-")</f>
        <v>0</v>
      </c>
      <c r="Q824" s="449"/>
      <c r="R824" s="351">
        <f t="shared" si="50"/>
        <v>2085</v>
      </c>
      <c r="S824" s="368">
        <f t="shared" si="52"/>
        <v>67907</v>
      </c>
      <c r="T824" s="368"/>
      <c r="U824" s="359">
        <f>IFERROR(IF(-SUM(U$33:U823)+U$16&lt;0.000001,0,IF($C824&gt;='H-32A-WP06 - Debt Service'!R$25,'H-32A-WP06 - Debt Service'!R$28/12,0)),"-")</f>
        <v>0</v>
      </c>
      <c r="V824" s="359">
        <f>IFERROR(IF(-SUM(V$21:V823)+V$16&lt;0.000001,0,IF($C824&gt;='H-32A-WP06 - Debt Service'!S$25,'H-32A-WP06 - Debt Service'!S$28/12,0)),"-")</f>
        <v>0</v>
      </c>
      <c r="W824" s="359">
        <f>IFERROR(IF(-SUM(W$21:W823)+W$16&lt;0.000001,0,IF($C824&gt;='H-32A-WP06 - Debt Service'!T$25,'H-32A-WP06 - Debt Service'!T$28/12,0)),"-")</f>
        <v>0</v>
      </c>
      <c r="X824" s="359">
        <f>IFERROR(IF(-SUM(X$21:X823)+X$16&lt;0.000001,0,IF($C824&gt;='H-32A-WP06 - Debt Service'!U$25,'H-32A-WP06 - Debt Service'!U$28/12,0)),"-")</f>
        <v>0</v>
      </c>
      <c r="Y824" s="359">
        <f>IFERROR(IF(-SUM(Y$21:Y823)+Y$16&lt;0.000001,0,IF($C824&gt;='H-32A-WP06 - Debt Service'!W$25,'H-32A-WP06 - Debt Service'!V$28/12,0)),"-")</f>
        <v>0</v>
      </c>
      <c r="Z824" s="359">
        <f>IFERROR(IF(-SUM(Z$21:Z823)+Z$16&lt;0.000001,0,IF($C824&gt;='H-32A-WP06 - Debt Service'!W$25,'H-32A-WP06 - Debt Service'!W$28/12,0)),"-")</f>
        <v>0</v>
      </c>
      <c r="AA824" s="359">
        <f>IFERROR(IF(-SUM(AA$21:AA823)+AA$16&lt;0.000001,0,IF($C824&gt;='H-32A-WP06 - Debt Service'!Y$25,'H-32A-WP06 - Debt Service'!X$28/12,0)),"-")</f>
        <v>0</v>
      </c>
      <c r="AB824" s="359">
        <f>IFERROR(IF(-SUM(AB$21:AB823)+AB$16&lt;0.000001,0,IF($C824&gt;='H-32A-WP06 - Debt Service'!Y$25,'H-32A-WP06 - Debt Service'!Y$28/12,0)),"-")</f>
        <v>0</v>
      </c>
      <c r="AC824" s="359">
        <f>IFERROR(IF(-SUM(AC$21:AC823)+AC$16&lt;0.000001,0,IF($C824&gt;='H-32A-WP06 - Debt Service'!Z$25,'H-32A-WP06 - Debt Service'!Z$28/12,0)),"-")</f>
        <v>0</v>
      </c>
      <c r="AD824" s="359">
        <f>IFERROR(IF(-SUM(AD$21:AD823)+AD$16&lt;0.000001,0,IF($C824&gt;='H-32A-WP06 - Debt Service'!AB$25,'H-32A-WP06 - Debt Service'!AA$28/12,0)),"-")</f>
        <v>0</v>
      </c>
      <c r="AE824" s="359">
        <f>IFERROR(IF(-SUM(AE$21:AE823)+AE$16&lt;0.000001,0,IF($C824&gt;='H-32A-WP06 - Debt Service'!AC$25,'H-32A-WP06 - Debt Service'!AB$28/12,0)),"-")</f>
        <v>0</v>
      </c>
      <c r="AF824" s="359">
        <f>IFERROR(IF(-SUM(AF$21:AF823)+AF$16&lt;0.000001,0,IF($C824&gt;='H-32A-WP06 - Debt Service'!AD$25,'H-32A-WP06 - Debt Service'!AC$28/12,0)),"-")</f>
        <v>0</v>
      </c>
    </row>
    <row r="825" spans="2:32">
      <c r="B825" s="351">
        <f t="shared" si="49"/>
        <v>2086</v>
      </c>
      <c r="C825" s="368">
        <f t="shared" si="51"/>
        <v>67938</v>
      </c>
      <c r="D825" s="368"/>
      <c r="E825" s="359">
        <f>IFERROR(IF(-SUM(E$33:E824)+E$16&lt;0.000001,0,IF($C825&gt;='H-32A-WP06 - Debt Service'!C$25,'H-32A-WP06 - Debt Service'!C$28/12,0)),"-")</f>
        <v>0</v>
      </c>
      <c r="F825" s="359">
        <f>IFERROR(IF(-SUM(F$33:F824)+F$16&lt;0.000001,0,IF($C825&gt;='H-32A-WP06 - Debt Service'!D$25,'H-32A-WP06 - Debt Service'!D$28/12,0)),"-")</f>
        <v>0</v>
      </c>
      <c r="G825" s="359">
        <f>IFERROR(IF(-SUM(G$33:G824)+G$16&lt;0.000001,0,IF($C825&gt;='H-32A-WP06 - Debt Service'!E$25,'H-32A-WP06 - Debt Service'!E$28/12,0)),"-")</f>
        <v>0</v>
      </c>
      <c r="H825" s="359">
        <f>IFERROR(IF(-SUM(H$21:H824)+H$16&lt;0.000001,0,IF($C825&gt;='H-32A-WP06 - Debt Service'!F$25,'H-32A-WP06 - Debt Service'!F$28/12,0)),"-")</f>
        <v>0</v>
      </c>
      <c r="I825" s="359">
        <f>IFERROR(IF(-SUM(I$21:I824)+I$16&lt;0.000001,0,IF($C825&gt;='H-32A-WP06 - Debt Service'!G$25,'H-32A-WP06 - Debt Service'!G$28/12,0)),"-")</f>
        <v>0</v>
      </c>
      <c r="J825" s="359">
        <f>IFERROR(IF(-SUM(J$21:J824)+J$16&lt;0.000001,0,IF($C825&gt;='H-32A-WP06 - Debt Service'!H$25,'H-32A-WP06 - Debt Service'!H$28/12,0)),"-")</f>
        <v>0</v>
      </c>
      <c r="K825" s="359">
        <f>IFERROR(IF(-SUM(K$21:K824)+K$16&lt;0.000001,0,IF($C825&gt;='H-32A-WP06 - Debt Service'!I$25,'H-32A-WP06 - Debt Service'!I$28/12,0)),"-")</f>
        <v>0</v>
      </c>
      <c r="L825" s="359">
        <f>IFERROR(IF(-SUM(L$21:L824)+L$16&lt;0.000001,0,IF($C825&gt;='H-32A-WP06 - Debt Service'!J$25,'H-32A-WP06 - Debt Service'!J$28/12,0)),"-")</f>
        <v>0</v>
      </c>
      <c r="M825" s="359">
        <f>IFERROR(IF(-SUM(M$21:M824)+M$16&lt;0.000001,0,IF($C825&gt;='H-32A-WP06 - Debt Service'!K$25,'H-32A-WP06 - Debt Service'!K$28/12,0)),"-")</f>
        <v>0</v>
      </c>
      <c r="N825" s="359">
        <f>IFERROR(IF(-SUM(N$21:N824)+N$16&lt;0.000001,0,IF($C825&gt;='H-32A-WP06 - Debt Service'!L$25,'H-32A-WP06 - Debt Service'!L$28/12,0)),"-")</f>
        <v>0</v>
      </c>
      <c r="O825" s="359">
        <f>IFERROR(IF(-SUM(O$21:O824)+O$16&lt;0.000001,0,IF($C825&gt;='H-32A-WP06 - Debt Service'!M$25,'H-32A-WP06 - Debt Service'!M$28/12,0)),"-")</f>
        <v>0</v>
      </c>
      <c r="P825" s="359">
        <f>IFERROR(IF(-SUM(P$21:P824)+P$16&lt;0.000001,0,IF($C825&gt;='H-32A-WP06 - Debt Service'!N$25,'H-32A-WP06 - Debt Service'!N$28/12,0)),"-")</f>
        <v>0</v>
      </c>
      <c r="Q825" s="449"/>
      <c r="R825" s="351">
        <f t="shared" si="50"/>
        <v>2086</v>
      </c>
      <c r="S825" s="368">
        <f t="shared" si="52"/>
        <v>67938</v>
      </c>
      <c r="T825" s="368"/>
      <c r="U825" s="359">
        <f>IFERROR(IF(-SUM(U$33:U824)+U$16&lt;0.000001,0,IF($C825&gt;='H-32A-WP06 - Debt Service'!R$25,'H-32A-WP06 - Debt Service'!R$28/12,0)),"-")</f>
        <v>0</v>
      </c>
      <c r="V825" s="359">
        <f>IFERROR(IF(-SUM(V$21:V824)+V$16&lt;0.000001,0,IF($C825&gt;='H-32A-WP06 - Debt Service'!S$25,'H-32A-WP06 - Debt Service'!S$28/12,0)),"-")</f>
        <v>0</v>
      </c>
      <c r="W825" s="359">
        <f>IFERROR(IF(-SUM(W$21:W824)+W$16&lt;0.000001,0,IF($C825&gt;='H-32A-WP06 - Debt Service'!T$25,'H-32A-WP06 - Debt Service'!T$28/12,0)),"-")</f>
        <v>0</v>
      </c>
      <c r="X825" s="359">
        <f>IFERROR(IF(-SUM(X$21:X824)+X$16&lt;0.000001,0,IF($C825&gt;='H-32A-WP06 - Debt Service'!U$25,'H-32A-WP06 - Debt Service'!U$28/12,0)),"-")</f>
        <v>0</v>
      </c>
      <c r="Y825" s="359">
        <f>IFERROR(IF(-SUM(Y$21:Y824)+Y$16&lt;0.000001,0,IF($C825&gt;='H-32A-WP06 - Debt Service'!W$25,'H-32A-WP06 - Debt Service'!V$28/12,0)),"-")</f>
        <v>0</v>
      </c>
      <c r="Z825" s="359">
        <f>IFERROR(IF(-SUM(Z$21:Z824)+Z$16&lt;0.000001,0,IF($C825&gt;='H-32A-WP06 - Debt Service'!W$25,'H-32A-WP06 - Debt Service'!W$28/12,0)),"-")</f>
        <v>0</v>
      </c>
      <c r="AA825" s="359">
        <f>IFERROR(IF(-SUM(AA$21:AA824)+AA$16&lt;0.000001,0,IF($C825&gt;='H-32A-WP06 - Debt Service'!Y$25,'H-32A-WP06 - Debt Service'!X$28/12,0)),"-")</f>
        <v>0</v>
      </c>
      <c r="AB825" s="359">
        <f>IFERROR(IF(-SUM(AB$21:AB824)+AB$16&lt;0.000001,0,IF($C825&gt;='H-32A-WP06 - Debt Service'!Y$25,'H-32A-WP06 - Debt Service'!Y$28/12,0)),"-")</f>
        <v>0</v>
      </c>
      <c r="AC825" s="359">
        <f>IFERROR(IF(-SUM(AC$21:AC824)+AC$16&lt;0.000001,0,IF($C825&gt;='H-32A-WP06 - Debt Service'!Z$25,'H-32A-WP06 - Debt Service'!Z$28/12,0)),"-")</f>
        <v>0</v>
      </c>
      <c r="AD825" s="359">
        <f>IFERROR(IF(-SUM(AD$21:AD824)+AD$16&lt;0.000001,0,IF($C825&gt;='H-32A-WP06 - Debt Service'!AB$25,'H-32A-WP06 - Debt Service'!AA$28/12,0)),"-")</f>
        <v>0</v>
      </c>
      <c r="AE825" s="359">
        <f>IFERROR(IF(-SUM(AE$21:AE824)+AE$16&lt;0.000001,0,IF($C825&gt;='H-32A-WP06 - Debt Service'!AC$25,'H-32A-WP06 - Debt Service'!AB$28/12,0)),"-")</f>
        <v>0</v>
      </c>
      <c r="AF825" s="359">
        <f>IFERROR(IF(-SUM(AF$21:AF824)+AF$16&lt;0.000001,0,IF($C825&gt;='H-32A-WP06 - Debt Service'!AD$25,'H-32A-WP06 - Debt Service'!AC$28/12,0)),"-")</f>
        <v>0</v>
      </c>
    </row>
    <row r="826" spans="2:32">
      <c r="B826" s="351">
        <f t="shared" si="49"/>
        <v>2086</v>
      </c>
      <c r="C826" s="368">
        <f t="shared" si="51"/>
        <v>67969</v>
      </c>
      <c r="D826" s="368"/>
      <c r="E826" s="359">
        <f>IFERROR(IF(-SUM(E$33:E825)+E$16&lt;0.000001,0,IF($C826&gt;='H-32A-WP06 - Debt Service'!C$25,'H-32A-WP06 - Debt Service'!C$28/12,0)),"-")</f>
        <v>0</v>
      </c>
      <c r="F826" s="359">
        <f>IFERROR(IF(-SUM(F$33:F825)+F$16&lt;0.000001,0,IF($C826&gt;='H-32A-WP06 - Debt Service'!D$25,'H-32A-WP06 - Debt Service'!D$28/12,0)),"-")</f>
        <v>0</v>
      </c>
      <c r="G826" s="359">
        <f>IFERROR(IF(-SUM(G$33:G825)+G$16&lt;0.000001,0,IF($C826&gt;='H-32A-WP06 - Debt Service'!E$25,'H-32A-WP06 - Debt Service'!E$28/12,0)),"-")</f>
        <v>0</v>
      </c>
      <c r="H826" s="359">
        <f>IFERROR(IF(-SUM(H$21:H825)+H$16&lt;0.000001,0,IF($C826&gt;='H-32A-WP06 - Debt Service'!F$25,'H-32A-WP06 - Debt Service'!F$28/12,0)),"-")</f>
        <v>0</v>
      </c>
      <c r="I826" s="359">
        <f>IFERROR(IF(-SUM(I$21:I825)+I$16&lt;0.000001,0,IF($C826&gt;='H-32A-WP06 - Debt Service'!G$25,'H-32A-WP06 - Debt Service'!G$28/12,0)),"-")</f>
        <v>0</v>
      </c>
      <c r="J826" s="359">
        <f>IFERROR(IF(-SUM(J$21:J825)+J$16&lt;0.000001,0,IF($C826&gt;='H-32A-WP06 - Debt Service'!H$25,'H-32A-WP06 - Debt Service'!H$28/12,0)),"-")</f>
        <v>0</v>
      </c>
      <c r="K826" s="359">
        <f>IFERROR(IF(-SUM(K$21:K825)+K$16&lt;0.000001,0,IF($C826&gt;='H-32A-WP06 - Debt Service'!I$25,'H-32A-WP06 - Debt Service'!I$28/12,0)),"-")</f>
        <v>0</v>
      </c>
      <c r="L826" s="359">
        <f>IFERROR(IF(-SUM(L$21:L825)+L$16&lt;0.000001,0,IF($C826&gt;='H-32A-WP06 - Debt Service'!J$25,'H-32A-WP06 - Debt Service'!J$28/12,0)),"-")</f>
        <v>0</v>
      </c>
      <c r="M826" s="359">
        <f>IFERROR(IF(-SUM(M$21:M825)+M$16&lt;0.000001,0,IF($C826&gt;='H-32A-WP06 - Debt Service'!K$25,'H-32A-WP06 - Debt Service'!K$28/12,0)),"-")</f>
        <v>0</v>
      </c>
      <c r="N826" s="359">
        <f>IFERROR(IF(-SUM(N$21:N825)+N$16&lt;0.000001,0,IF($C826&gt;='H-32A-WP06 - Debt Service'!L$25,'H-32A-WP06 - Debt Service'!L$28/12,0)),"-")</f>
        <v>0</v>
      </c>
      <c r="O826" s="359">
        <f>IFERROR(IF(-SUM(O$21:O825)+O$16&lt;0.000001,0,IF($C826&gt;='H-32A-WP06 - Debt Service'!M$25,'H-32A-WP06 - Debt Service'!M$28/12,0)),"-")</f>
        <v>0</v>
      </c>
      <c r="P826" s="359">
        <f>IFERROR(IF(-SUM(P$21:P825)+P$16&lt;0.000001,0,IF($C826&gt;='H-32A-WP06 - Debt Service'!N$25,'H-32A-WP06 - Debt Service'!N$28/12,0)),"-")</f>
        <v>0</v>
      </c>
      <c r="Q826" s="449"/>
      <c r="R826" s="351">
        <f t="shared" si="50"/>
        <v>2086</v>
      </c>
      <c r="S826" s="368">
        <f t="shared" si="52"/>
        <v>67969</v>
      </c>
      <c r="T826" s="368"/>
      <c r="U826" s="359">
        <f>IFERROR(IF(-SUM(U$33:U825)+U$16&lt;0.000001,0,IF($C826&gt;='H-32A-WP06 - Debt Service'!R$25,'H-32A-WP06 - Debt Service'!R$28/12,0)),"-")</f>
        <v>0</v>
      </c>
      <c r="V826" s="359">
        <f>IFERROR(IF(-SUM(V$21:V825)+V$16&lt;0.000001,0,IF($C826&gt;='H-32A-WP06 - Debt Service'!S$25,'H-32A-WP06 - Debt Service'!S$28/12,0)),"-")</f>
        <v>0</v>
      </c>
      <c r="W826" s="359">
        <f>IFERROR(IF(-SUM(W$21:W825)+W$16&lt;0.000001,0,IF($C826&gt;='H-32A-WP06 - Debt Service'!T$25,'H-32A-WP06 - Debt Service'!T$28/12,0)),"-")</f>
        <v>0</v>
      </c>
      <c r="X826" s="359">
        <f>IFERROR(IF(-SUM(X$21:X825)+X$16&lt;0.000001,0,IF($C826&gt;='H-32A-WP06 - Debt Service'!U$25,'H-32A-WP06 - Debt Service'!U$28/12,0)),"-")</f>
        <v>0</v>
      </c>
      <c r="Y826" s="359">
        <f>IFERROR(IF(-SUM(Y$21:Y825)+Y$16&lt;0.000001,0,IF($C826&gt;='H-32A-WP06 - Debt Service'!W$25,'H-32A-WP06 - Debt Service'!V$28/12,0)),"-")</f>
        <v>0</v>
      </c>
      <c r="Z826" s="359">
        <f>IFERROR(IF(-SUM(Z$21:Z825)+Z$16&lt;0.000001,0,IF($C826&gt;='H-32A-WP06 - Debt Service'!W$25,'H-32A-WP06 - Debt Service'!W$28/12,0)),"-")</f>
        <v>0</v>
      </c>
      <c r="AA826" s="359">
        <f>IFERROR(IF(-SUM(AA$21:AA825)+AA$16&lt;0.000001,0,IF($C826&gt;='H-32A-WP06 - Debt Service'!Y$25,'H-32A-WP06 - Debt Service'!X$28/12,0)),"-")</f>
        <v>0</v>
      </c>
      <c r="AB826" s="359">
        <f>IFERROR(IF(-SUM(AB$21:AB825)+AB$16&lt;0.000001,0,IF($C826&gt;='H-32A-WP06 - Debt Service'!Y$25,'H-32A-WP06 - Debt Service'!Y$28/12,0)),"-")</f>
        <v>0</v>
      </c>
      <c r="AC826" s="359">
        <f>IFERROR(IF(-SUM(AC$21:AC825)+AC$16&lt;0.000001,0,IF($C826&gt;='H-32A-WP06 - Debt Service'!Z$25,'H-32A-WP06 - Debt Service'!Z$28/12,0)),"-")</f>
        <v>0</v>
      </c>
      <c r="AD826" s="359">
        <f>IFERROR(IF(-SUM(AD$21:AD825)+AD$16&lt;0.000001,0,IF($C826&gt;='H-32A-WP06 - Debt Service'!AB$25,'H-32A-WP06 - Debt Service'!AA$28/12,0)),"-")</f>
        <v>0</v>
      </c>
      <c r="AE826" s="359">
        <f>IFERROR(IF(-SUM(AE$21:AE825)+AE$16&lt;0.000001,0,IF($C826&gt;='H-32A-WP06 - Debt Service'!AC$25,'H-32A-WP06 - Debt Service'!AB$28/12,0)),"-")</f>
        <v>0</v>
      </c>
      <c r="AF826" s="359">
        <f>IFERROR(IF(-SUM(AF$21:AF825)+AF$16&lt;0.000001,0,IF($C826&gt;='H-32A-WP06 - Debt Service'!AD$25,'H-32A-WP06 - Debt Service'!AC$28/12,0)),"-")</f>
        <v>0</v>
      </c>
    </row>
    <row r="827" spans="2:32">
      <c r="B827" s="351">
        <f t="shared" si="49"/>
        <v>2086</v>
      </c>
      <c r="C827" s="368">
        <f t="shared" si="51"/>
        <v>67997</v>
      </c>
      <c r="D827" s="368"/>
      <c r="E827" s="359">
        <f>IFERROR(IF(-SUM(E$33:E826)+E$16&lt;0.000001,0,IF($C827&gt;='H-32A-WP06 - Debt Service'!C$25,'H-32A-WP06 - Debt Service'!C$28/12,0)),"-")</f>
        <v>0</v>
      </c>
      <c r="F827" s="359">
        <f>IFERROR(IF(-SUM(F$33:F826)+F$16&lt;0.000001,0,IF($C827&gt;='H-32A-WP06 - Debt Service'!D$25,'H-32A-WP06 - Debt Service'!D$28/12,0)),"-")</f>
        <v>0</v>
      </c>
      <c r="G827" s="359">
        <f>IFERROR(IF(-SUM(G$33:G826)+G$16&lt;0.000001,0,IF($C827&gt;='H-32A-WP06 - Debt Service'!E$25,'H-32A-WP06 - Debt Service'!E$28/12,0)),"-")</f>
        <v>0</v>
      </c>
      <c r="H827" s="359">
        <f>IFERROR(IF(-SUM(H$21:H826)+H$16&lt;0.000001,0,IF($C827&gt;='H-32A-WP06 - Debt Service'!F$25,'H-32A-WP06 - Debt Service'!F$28/12,0)),"-")</f>
        <v>0</v>
      </c>
      <c r="I827" s="359">
        <f>IFERROR(IF(-SUM(I$21:I826)+I$16&lt;0.000001,0,IF($C827&gt;='H-32A-WP06 - Debt Service'!G$25,'H-32A-WP06 - Debt Service'!G$28/12,0)),"-")</f>
        <v>0</v>
      </c>
      <c r="J827" s="359">
        <f>IFERROR(IF(-SUM(J$21:J826)+J$16&lt;0.000001,0,IF($C827&gt;='H-32A-WP06 - Debt Service'!H$25,'H-32A-WP06 - Debt Service'!H$28/12,0)),"-")</f>
        <v>0</v>
      </c>
      <c r="K827" s="359">
        <f>IFERROR(IF(-SUM(K$21:K826)+K$16&lt;0.000001,0,IF($C827&gt;='H-32A-WP06 - Debt Service'!I$25,'H-32A-WP06 - Debt Service'!I$28/12,0)),"-")</f>
        <v>0</v>
      </c>
      <c r="L827" s="359">
        <f>IFERROR(IF(-SUM(L$21:L826)+L$16&lt;0.000001,0,IF($C827&gt;='H-32A-WP06 - Debt Service'!J$25,'H-32A-WP06 - Debt Service'!J$28/12,0)),"-")</f>
        <v>0</v>
      </c>
      <c r="M827" s="359">
        <f>IFERROR(IF(-SUM(M$21:M826)+M$16&lt;0.000001,0,IF($C827&gt;='H-32A-WP06 - Debt Service'!K$25,'H-32A-WP06 - Debt Service'!K$28/12,0)),"-")</f>
        <v>0</v>
      </c>
      <c r="N827" s="359">
        <f>IFERROR(IF(-SUM(N$21:N826)+N$16&lt;0.000001,0,IF($C827&gt;='H-32A-WP06 - Debt Service'!L$25,'H-32A-WP06 - Debt Service'!L$28/12,0)),"-")</f>
        <v>0</v>
      </c>
      <c r="O827" s="359">
        <f>IFERROR(IF(-SUM(O$21:O826)+O$16&lt;0.000001,0,IF($C827&gt;='H-32A-WP06 - Debt Service'!M$25,'H-32A-WP06 - Debt Service'!M$28/12,0)),"-")</f>
        <v>0</v>
      </c>
      <c r="P827" s="359">
        <f>IFERROR(IF(-SUM(P$21:P826)+P$16&lt;0.000001,0,IF($C827&gt;='H-32A-WP06 - Debt Service'!N$25,'H-32A-WP06 - Debt Service'!N$28/12,0)),"-")</f>
        <v>0</v>
      </c>
      <c r="Q827" s="449"/>
      <c r="R827" s="351">
        <f t="shared" si="50"/>
        <v>2086</v>
      </c>
      <c r="S827" s="368">
        <f t="shared" si="52"/>
        <v>67997</v>
      </c>
      <c r="T827" s="368"/>
      <c r="U827" s="359">
        <f>IFERROR(IF(-SUM(U$33:U826)+U$16&lt;0.000001,0,IF($C827&gt;='H-32A-WP06 - Debt Service'!R$25,'H-32A-WP06 - Debt Service'!R$28/12,0)),"-")</f>
        <v>0</v>
      </c>
      <c r="V827" s="359">
        <f>IFERROR(IF(-SUM(V$21:V826)+V$16&lt;0.000001,0,IF($C827&gt;='H-32A-WP06 - Debt Service'!S$25,'H-32A-WP06 - Debt Service'!S$28/12,0)),"-")</f>
        <v>0</v>
      </c>
      <c r="W827" s="359">
        <f>IFERROR(IF(-SUM(W$21:W826)+W$16&lt;0.000001,0,IF($C827&gt;='H-32A-WP06 - Debt Service'!T$25,'H-32A-WP06 - Debt Service'!T$28/12,0)),"-")</f>
        <v>0</v>
      </c>
      <c r="X827" s="359">
        <f>IFERROR(IF(-SUM(X$21:X826)+X$16&lt;0.000001,0,IF($C827&gt;='H-32A-WP06 - Debt Service'!U$25,'H-32A-WP06 - Debt Service'!U$28/12,0)),"-")</f>
        <v>0</v>
      </c>
      <c r="Y827" s="359">
        <f>IFERROR(IF(-SUM(Y$21:Y826)+Y$16&lt;0.000001,0,IF($C827&gt;='H-32A-WP06 - Debt Service'!W$25,'H-32A-WP06 - Debt Service'!V$28/12,0)),"-")</f>
        <v>0</v>
      </c>
      <c r="Z827" s="359">
        <f>IFERROR(IF(-SUM(Z$21:Z826)+Z$16&lt;0.000001,0,IF($C827&gt;='H-32A-WP06 - Debt Service'!W$25,'H-32A-WP06 - Debt Service'!W$28/12,0)),"-")</f>
        <v>0</v>
      </c>
      <c r="AA827" s="359">
        <f>IFERROR(IF(-SUM(AA$21:AA826)+AA$16&lt;0.000001,0,IF($C827&gt;='H-32A-WP06 - Debt Service'!Y$25,'H-32A-WP06 - Debt Service'!X$28/12,0)),"-")</f>
        <v>0</v>
      </c>
      <c r="AB827" s="359">
        <f>IFERROR(IF(-SUM(AB$21:AB826)+AB$16&lt;0.000001,0,IF($C827&gt;='H-32A-WP06 - Debt Service'!Y$25,'H-32A-WP06 - Debt Service'!Y$28/12,0)),"-")</f>
        <v>0</v>
      </c>
      <c r="AC827" s="359">
        <f>IFERROR(IF(-SUM(AC$21:AC826)+AC$16&lt;0.000001,0,IF($C827&gt;='H-32A-WP06 - Debt Service'!Z$25,'H-32A-WP06 - Debt Service'!Z$28/12,0)),"-")</f>
        <v>0</v>
      </c>
      <c r="AD827" s="359">
        <f>IFERROR(IF(-SUM(AD$21:AD826)+AD$16&lt;0.000001,0,IF($C827&gt;='H-32A-WP06 - Debt Service'!AB$25,'H-32A-WP06 - Debt Service'!AA$28/12,0)),"-")</f>
        <v>0</v>
      </c>
      <c r="AE827" s="359">
        <f>IFERROR(IF(-SUM(AE$21:AE826)+AE$16&lt;0.000001,0,IF($C827&gt;='H-32A-WP06 - Debt Service'!AC$25,'H-32A-WP06 - Debt Service'!AB$28/12,0)),"-")</f>
        <v>0</v>
      </c>
      <c r="AF827" s="359">
        <f>IFERROR(IF(-SUM(AF$21:AF826)+AF$16&lt;0.000001,0,IF($C827&gt;='H-32A-WP06 - Debt Service'!AD$25,'H-32A-WP06 - Debt Service'!AC$28/12,0)),"-")</f>
        <v>0</v>
      </c>
    </row>
    <row r="828" spans="2:32">
      <c r="B828" s="351">
        <f t="shared" si="49"/>
        <v>2086</v>
      </c>
      <c r="C828" s="368">
        <f t="shared" si="51"/>
        <v>68028</v>
      </c>
      <c r="D828" s="368"/>
      <c r="E828" s="359">
        <f>IFERROR(IF(-SUM(E$33:E827)+E$16&lt;0.000001,0,IF($C828&gt;='H-32A-WP06 - Debt Service'!C$25,'H-32A-WP06 - Debt Service'!C$28/12,0)),"-")</f>
        <v>0</v>
      </c>
      <c r="F828" s="359">
        <f>IFERROR(IF(-SUM(F$33:F827)+F$16&lt;0.000001,0,IF($C828&gt;='H-32A-WP06 - Debt Service'!D$25,'H-32A-WP06 - Debt Service'!D$28/12,0)),"-")</f>
        <v>0</v>
      </c>
      <c r="G828" s="359">
        <f>IFERROR(IF(-SUM(G$33:G827)+G$16&lt;0.000001,0,IF($C828&gt;='H-32A-WP06 - Debt Service'!E$25,'H-32A-WP06 - Debt Service'!E$28/12,0)),"-")</f>
        <v>0</v>
      </c>
      <c r="H828" s="359">
        <f>IFERROR(IF(-SUM(H$21:H827)+H$16&lt;0.000001,0,IF($C828&gt;='H-32A-WP06 - Debt Service'!F$25,'H-32A-WP06 - Debt Service'!F$28/12,0)),"-")</f>
        <v>0</v>
      </c>
      <c r="I828" s="359">
        <f>IFERROR(IF(-SUM(I$21:I827)+I$16&lt;0.000001,0,IF($C828&gt;='H-32A-WP06 - Debt Service'!G$25,'H-32A-WP06 - Debt Service'!G$28/12,0)),"-")</f>
        <v>0</v>
      </c>
      <c r="J828" s="359">
        <f>IFERROR(IF(-SUM(J$21:J827)+J$16&lt;0.000001,0,IF($C828&gt;='H-32A-WP06 - Debt Service'!H$25,'H-32A-WP06 - Debt Service'!H$28/12,0)),"-")</f>
        <v>0</v>
      </c>
      <c r="K828" s="359">
        <f>IFERROR(IF(-SUM(K$21:K827)+K$16&lt;0.000001,0,IF($C828&gt;='H-32A-WP06 - Debt Service'!I$25,'H-32A-WP06 - Debt Service'!I$28/12,0)),"-")</f>
        <v>0</v>
      </c>
      <c r="L828" s="359">
        <f>IFERROR(IF(-SUM(L$21:L827)+L$16&lt;0.000001,0,IF($C828&gt;='H-32A-WP06 - Debt Service'!J$25,'H-32A-WP06 - Debt Service'!J$28/12,0)),"-")</f>
        <v>0</v>
      </c>
      <c r="M828" s="359">
        <f>IFERROR(IF(-SUM(M$21:M827)+M$16&lt;0.000001,0,IF($C828&gt;='H-32A-WP06 - Debt Service'!K$25,'H-32A-WP06 - Debt Service'!K$28/12,0)),"-")</f>
        <v>0</v>
      </c>
      <c r="N828" s="359">
        <f>IFERROR(IF(-SUM(N$21:N827)+N$16&lt;0.000001,0,IF($C828&gt;='H-32A-WP06 - Debt Service'!L$25,'H-32A-WP06 - Debt Service'!L$28/12,0)),"-")</f>
        <v>0</v>
      </c>
      <c r="O828" s="359">
        <f>IFERROR(IF(-SUM(O$21:O827)+O$16&lt;0.000001,0,IF($C828&gt;='H-32A-WP06 - Debt Service'!M$25,'H-32A-WP06 - Debt Service'!M$28/12,0)),"-")</f>
        <v>0</v>
      </c>
      <c r="P828" s="359">
        <f>IFERROR(IF(-SUM(P$21:P827)+P$16&lt;0.000001,0,IF($C828&gt;='H-32A-WP06 - Debt Service'!N$25,'H-32A-WP06 - Debt Service'!N$28/12,0)),"-")</f>
        <v>0</v>
      </c>
      <c r="Q828" s="449"/>
      <c r="R828" s="351">
        <f t="shared" si="50"/>
        <v>2086</v>
      </c>
      <c r="S828" s="368">
        <f t="shared" si="52"/>
        <v>68028</v>
      </c>
      <c r="T828" s="368"/>
      <c r="U828" s="359">
        <f>IFERROR(IF(-SUM(U$33:U827)+U$16&lt;0.000001,0,IF($C828&gt;='H-32A-WP06 - Debt Service'!R$25,'H-32A-WP06 - Debt Service'!R$28/12,0)),"-")</f>
        <v>0</v>
      </c>
      <c r="V828" s="359">
        <f>IFERROR(IF(-SUM(V$21:V827)+V$16&lt;0.000001,0,IF($C828&gt;='H-32A-WP06 - Debt Service'!S$25,'H-32A-WP06 - Debt Service'!S$28/12,0)),"-")</f>
        <v>0</v>
      </c>
      <c r="W828" s="359">
        <f>IFERROR(IF(-SUM(W$21:W827)+W$16&lt;0.000001,0,IF($C828&gt;='H-32A-WP06 - Debt Service'!T$25,'H-32A-WP06 - Debt Service'!T$28/12,0)),"-")</f>
        <v>0</v>
      </c>
      <c r="X828" s="359">
        <f>IFERROR(IF(-SUM(X$21:X827)+X$16&lt;0.000001,0,IF($C828&gt;='H-32A-WP06 - Debt Service'!U$25,'H-32A-WP06 - Debt Service'!U$28/12,0)),"-")</f>
        <v>0</v>
      </c>
      <c r="Y828" s="359">
        <f>IFERROR(IF(-SUM(Y$21:Y827)+Y$16&lt;0.000001,0,IF($C828&gt;='H-32A-WP06 - Debt Service'!W$25,'H-32A-WP06 - Debt Service'!V$28/12,0)),"-")</f>
        <v>0</v>
      </c>
      <c r="Z828" s="359">
        <f>IFERROR(IF(-SUM(Z$21:Z827)+Z$16&lt;0.000001,0,IF($C828&gt;='H-32A-WP06 - Debt Service'!W$25,'H-32A-WP06 - Debt Service'!W$28/12,0)),"-")</f>
        <v>0</v>
      </c>
      <c r="AA828" s="359">
        <f>IFERROR(IF(-SUM(AA$21:AA827)+AA$16&lt;0.000001,0,IF($C828&gt;='H-32A-WP06 - Debt Service'!Y$25,'H-32A-WP06 - Debt Service'!X$28/12,0)),"-")</f>
        <v>0</v>
      </c>
      <c r="AB828" s="359">
        <f>IFERROR(IF(-SUM(AB$21:AB827)+AB$16&lt;0.000001,0,IF($C828&gt;='H-32A-WP06 - Debt Service'!Y$25,'H-32A-WP06 - Debt Service'!Y$28/12,0)),"-")</f>
        <v>0</v>
      </c>
      <c r="AC828" s="359">
        <f>IFERROR(IF(-SUM(AC$21:AC827)+AC$16&lt;0.000001,0,IF($C828&gt;='H-32A-WP06 - Debt Service'!Z$25,'H-32A-WP06 - Debt Service'!Z$28/12,0)),"-")</f>
        <v>0</v>
      </c>
      <c r="AD828" s="359">
        <f>IFERROR(IF(-SUM(AD$21:AD827)+AD$16&lt;0.000001,0,IF($C828&gt;='H-32A-WP06 - Debt Service'!AB$25,'H-32A-WP06 - Debt Service'!AA$28/12,0)),"-")</f>
        <v>0</v>
      </c>
      <c r="AE828" s="359">
        <f>IFERROR(IF(-SUM(AE$21:AE827)+AE$16&lt;0.000001,0,IF($C828&gt;='H-32A-WP06 - Debt Service'!AC$25,'H-32A-WP06 - Debt Service'!AB$28/12,0)),"-")</f>
        <v>0</v>
      </c>
      <c r="AF828" s="359">
        <f>IFERROR(IF(-SUM(AF$21:AF827)+AF$16&lt;0.000001,0,IF($C828&gt;='H-32A-WP06 - Debt Service'!AD$25,'H-32A-WP06 - Debt Service'!AC$28/12,0)),"-")</f>
        <v>0</v>
      </c>
    </row>
    <row r="829" spans="2:32">
      <c r="B829" s="351">
        <f t="shared" si="49"/>
        <v>2086</v>
      </c>
      <c r="C829" s="368">
        <f t="shared" si="51"/>
        <v>68058</v>
      </c>
      <c r="D829" s="368"/>
      <c r="E829" s="359">
        <f>IFERROR(IF(-SUM(E$33:E828)+E$16&lt;0.000001,0,IF($C829&gt;='H-32A-WP06 - Debt Service'!C$25,'H-32A-WP06 - Debt Service'!C$28/12,0)),"-")</f>
        <v>0</v>
      </c>
      <c r="F829" s="359">
        <f>IFERROR(IF(-SUM(F$33:F828)+F$16&lt;0.000001,0,IF($C829&gt;='H-32A-WP06 - Debt Service'!D$25,'H-32A-WP06 - Debt Service'!D$28/12,0)),"-")</f>
        <v>0</v>
      </c>
      <c r="G829" s="359">
        <f>IFERROR(IF(-SUM(G$33:G828)+G$16&lt;0.000001,0,IF($C829&gt;='H-32A-WP06 - Debt Service'!E$25,'H-32A-WP06 - Debt Service'!E$28/12,0)),"-")</f>
        <v>0</v>
      </c>
      <c r="H829" s="359">
        <f>IFERROR(IF(-SUM(H$21:H828)+H$16&lt;0.000001,0,IF($C829&gt;='H-32A-WP06 - Debt Service'!F$25,'H-32A-WP06 - Debt Service'!F$28/12,0)),"-")</f>
        <v>0</v>
      </c>
      <c r="I829" s="359">
        <f>IFERROR(IF(-SUM(I$21:I828)+I$16&lt;0.000001,0,IF($C829&gt;='H-32A-WP06 - Debt Service'!G$25,'H-32A-WP06 - Debt Service'!G$28/12,0)),"-")</f>
        <v>0</v>
      </c>
      <c r="J829" s="359">
        <f>IFERROR(IF(-SUM(J$21:J828)+J$16&lt;0.000001,0,IF($C829&gt;='H-32A-WP06 - Debt Service'!H$25,'H-32A-WP06 - Debt Service'!H$28/12,0)),"-")</f>
        <v>0</v>
      </c>
      <c r="K829" s="359">
        <f>IFERROR(IF(-SUM(K$21:K828)+K$16&lt;0.000001,0,IF($C829&gt;='H-32A-WP06 - Debt Service'!I$25,'H-32A-WP06 - Debt Service'!I$28/12,0)),"-")</f>
        <v>0</v>
      </c>
      <c r="L829" s="359">
        <f>IFERROR(IF(-SUM(L$21:L828)+L$16&lt;0.000001,0,IF($C829&gt;='H-32A-WP06 - Debt Service'!J$25,'H-32A-WP06 - Debt Service'!J$28/12,0)),"-")</f>
        <v>0</v>
      </c>
      <c r="M829" s="359">
        <f>IFERROR(IF(-SUM(M$21:M828)+M$16&lt;0.000001,0,IF($C829&gt;='H-32A-WP06 - Debt Service'!K$25,'H-32A-WP06 - Debt Service'!K$28/12,0)),"-")</f>
        <v>0</v>
      </c>
      <c r="N829" s="359">
        <f>IFERROR(IF(-SUM(N$21:N828)+N$16&lt;0.000001,0,IF($C829&gt;='H-32A-WP06 - Debt Service'!L$25,'H-32A-WP06 - Debt Service'!L$28/12,0)),"-")</f>
        <v>0</v>
      </c>
      <c r="O829" s="359">
        <f>IFERROR(IF(-SUM(O$21:O828)+O$16&lt;0.000001,0,IF($C829&gt;='H-32A-WP06 - Debt Service'!M$25,'H-32A-WP06 - Debt Service'!M$28/12,0)),"-")</f>
        <v>0</v>
      </c>
      <c r="P829" s="359">
        <f>IFERROR(IF(-SUM(P$21:P828)+P$16&lt;0.000001,0,IF($C829&gt;='H-32A-WP06 - Debt Service'!N$25,'H-32A-WP06 - Debt Service'!N$28/12,0)),"-")</f>
        <v>0</v>
      </c>
      <c r="Q829" s="449"/>
      <c r="R829" s="351">
        <f t="shared" si="50"/>
        <v>2086</v>
      </c>
      <c r="S829" s="368">
        <f t="shared" si="52"/>
        <v>68058</v>
      </c>
      <c r="T829" s="368"/>
      <c r="U829" s="359">
        <f>IFERROR(IF(-SUM(U$33:U828)+U$16&lt;0.000001,0,IF($C829&gt;='H-32A-WP06 - Debt Service'!R$25,'H-32A-WP06 - Debt Service'!R$28/12,0)),"-")</f>
        <v>0</v>
      </c>
      <c r="V829" s="359">
        <f>IFERROR(IF(-SUM(V$21:V828)+V$16&lt;0.000001,0,IF($C829&gt;='H-32A-WP06 - Debt Service'!S$25,'H-32A-WP06 - Debt Service'!S$28/12,0)),"-")</f>
        <v>0</v>
      </c>
      <c r="W829" s="359">
        <f>IFERROR(IF(-SUM(W$21:W828)+W$16&lt;0.000001,0,IF($C829&gt;='H-32A-WP06 - Debt Service'!T$25,'H-32A-WP06 - Debt Service'!T$28/12,0)),"-")</f>
        <v>0</v>
      </c>
      <c r="X829" s="359">
        <f>IFERROR(IF(-SUM(X$21:X828)+X$16&lt;0.000001,0,IF($C829&gt;='H-32A-WP06 - Debt Service'!U$25,'H-32A-WP06 - Debt Service'!U$28/12,0)),"-")</f>
        <v>0</v>
      </c>
      <c r="Y829" s="359">
        <f>IFERROR(IF(-SUM(Y$21:Y828)+Y$16&lt;0.000001,0,IF($C829&gt;='H-32A-WP06 - Debt Service'!W$25,'H-32A-WP06 - Debt Service'!V$28/12,0)),"-")</f>
        <v>0</v>
      </c>
      <c r="Z829" s="359">
        <f>IFERROR(IF(-SUM(Z$21:Z828)+Z$16&lt;0.000001,0,IF($C829&gt;='H-32A-WP06 - Debt Service'!W$25,'H-32A-WP06 - Debt Service'!W$28/12,0)),"-")</f>
        <v>0</v>
      </c>
      <c r="AA829" s="359">
        <f>IFERROR(IF(-SUM(AA$21:AA828)+AA$16&lt;0.000001,0,IF($C829&gt;='H-32A-WP06 - Debt Service'!Y$25,'H-32A-WP06 - Debt Service'!X$28/12,0)),"-")</f>
        <v>0</v>
      </c>
      <c r="AB829" s="359">
        <f>IFERROR(IF(-SUM(AB$21:AB828)+AB$16&lt;0.000001,0,IF($C829&gt;='H-32A-WP06 - Debt Service'!Y$25,'H-32A-WP06 - Debt Service'!Y$28/12,0)),"-")</f>
        <v>0</v>
      </c>
      <c r="AC829" s="359">
        <f>IFERROR(IF(-SUM(AC$21:AC828)+AC$16&lt;0.000001,0,IF($C829&gt;='H-32A-WP06 - Debt Service'!Z$25,'H-32A-WP06 - Debt Service'!Z$28/12,0)),"-")</f>
        <v>0</v>
      </c>
      <c r="AD829" s="359">
        <f>IFERROR(IF(-SUM(AD$21:AD828)+AD$16&lt;0.000001,0,IF($C829&gt;='H-32A-WP06 - Debt Service'!AB$25,'H-32A-WP06 - Debt Service'!AA$28/12,0)),"-")</f>
        <v>0</v>
      </c>
      <c r="AE829" s="359">
        <f>IFERROR(IF(-SUM(AE$21:AE828)+AE$16&lt;0.000001,0,IF($C829&gt;='H-32A-WP06 - Debt Service'!AC$25,'H-32A-WP06 - Debt Service'!AB$28/12,0)),"-")</f>
        <v>0</v>
      </c>
      <c r="AF829" s="359">
        <f>IFERROR(IF(-SUM(AF$21:AF828)+AF$16&lt;0.000001,0,IF($C829&gt;='H-32A-WP06 - Debt Service'!AD$25,'H-32A-WP06 - Debt Service'!AC$28/12,0)),"-")</f>
        <v>0</v>
      </c>
    </row>
    <row r="830" spans="2:32">
      <c r="B830" s="351">
        <f t="shared" si="49"/>
        <v>2086</v>
      </c>
      <c r="C830" s="368">
        <f t="shared" si="51"/>
        <v>68089</v>
      </c>
      <c r="D830" s="368"/>
      <c r="E830" s="359">
        <f>IFERROR(IF(-SUM(E$33:E829)+E$16&lt;0.000001,0,IF($C830&gt;='H-32A-WP06 - Debt Service'!C$25,'H-32A-WP06 - Debt Service'!C$28/12,0)),"-")</f>
        <v>0</v>
      </c>
      <c r="F830" s="359">
        <f>IFERROR(IF(-SUM(F$33:F829)+F$16&lt;0.000001,0,IF($C830&gt;='H-32A-WP06 - Debt Service'!D$25,'H-32A-WP06 - Debt Service'!D$28/12,0)),"-")</f>
        <v>0</v>
      </c>
      <c r="G830" s="359">
        <f>IFERROR(IF(-SUM(G$33:G829)+G$16&lt;0.000001,0,IF($C830&gt;='H-32A-WP06 - Debt Service'!E$25,'H-32A-WP06 - Debt Service'!E$28/12,0)),"-")</f>
        <v>0</v>
      </c>
      <c r="H830" s="359">
        <f>IFERROR(IF(-SUM(H$21:H829)+H$16&lt;0.000001,0,IF($C830&gt;='H-32A-WP06 - Debt Service'!F$25,'H-32A-WP06 - Debt Service'!F$28/12,0)),"-")</f>
        <v>0</v>
      </c>
      <c r="I830" s="359">
        <f>IFERROR(IF(-SUM(I$21:I829)+I$16&lt;0.000001,0,IF($C830&gt;='H-32A-WP06 - Debt Service'!G$25,'H-32A-WP06 - Debt Service'!G$28/12,0)),"-")</f>
        <v>0</v>
      </c>
      <c r="J830" s="359">
        <f>IFERROR(IF(-SUM(J$21:J829)+J$16&lt;0.000001,0,IF($C830&gt;='H-32A-WP06 - Debt Service'!H$25,'H-32A-WP06 - Debt Service'!H$28/12,0)),"-")</f>
        <v>0</v>
      </c>
      <c r="K830" s="359">
        <f>IFERROR(IF(-SUM(K$21:K829)+K$16&lt;0.000001,0,IF($C830&gt;='H-32A-WP06 - Debt Service'!I$25,'H-32A-WP06 - Debt Service'!I$28/12,0)),"-")</f>
        <v>0</v>
      </c>
      <c r="L830" s="359">
        <f>IFERROR(IF(-SUM(L$21:L829)+L$16&lt;0.000001,0,IF($C830&gt;='H-32A-WP06 - Debt Service'!J$25,'H-32A-WP06 - Debt Service'!J$28/12,0)),"-")</f>
        <v>0</v>
      </c>
      <c r="M830" s="359">
        <f>IFERROR(IF(-SUM(M$21:M829)+M$16&lt;0.000001,0,IF($C830&gt;='H-32A-WP06 - Debt Service'!K$25,'H-32A-WP06 - Debt Service'!K$28/12,0)),"-")</f>
        <v>0</v>
      </c>
      <c r="N830" s="359">
        <f>IFERROR(IF(-SUM(N$21:N829)+N$16&lt;0.000001,0,IF($C830&gt;='H-32A-WP06 - Debt Service'!L$25,'H-32A-WP06 - Debt Service'!L$28/12,0)),"-")</f>
        <v>0</v>
      </c>
      <c r="O830" s="359">
        <f>IFERROR(IF(-SUM(O$21:O829)+O$16&lt;0.000001,0,IF($C830&gt;='H-32A-WP06 - Debt Service'!M$25,'H-32A-WP06 - Debt Service'!M$28/12,0)),"-")</f>
        <v>0</v>
      </c>
      <c r="P830" s="359">
        <f>IFERROR(IF(-SUM(P$21:P829)+P$16&lt;0.000001,0,IF($C830&gt;='H-32A-WP06 - Debt Service'!N$25,'H-32A-WP06 - Debt Service'!N$28/12,0)),"-")</f>
        <v>0</v>
      </c>
      <c r="Q830" s="449"/>
      <c r="R830" s="351">
        <f t="shared" si="50"/>
        <v>2086</v>
      </c>
      <c r="S830" s="368">
        <f t="shared" si="52"/>
        <v>68089</v>
      </c>
      <c r="T830" s="368"/>
      <c r="U830" s="359">
        <f>IFERROR(IF(-SUM(U$33:U829)+U$16&lt;0.000001,0,IF($C830&gt;='H-32A-WP06 - Debt Service'!R$25,'H-32A-WP06 - Debt Service'!R$28/12,0)),"-")</f>
        <v>0</v>
      </c>
      <c r="V830" s="359">
        <f>IFERROR(IF(-SUM(V$21:V829)+V$16&lt;0.000001,0,IF($C830&gt;='H-32A-WP06 - Debt Service'!S$25,'H-32A-WP06 - Debt Service'!S$28/12,0)),"-")</f>
        <v>0</v>
      </c>
      <c r="W830" s="359">
        <f>IFERROR(IF(-SUM(W$21:W829)+W$16&lt;0.000001,0,IF($C830&gt;='H-32A-WP06 - Debt Service'!T$25,'H-32A-WP06 - Debt Service'!T$28/12,0)),"-")</f>
        <v>0</v>
      </c>
      <c r="X830" s="359">
        <f>IFERROR(IF(-SUM(X$21:X829)+X$16&lt;0.000001,0,IF($C830&gt;='H-32A-WP06 - Debt Service'!U$25,'H-32A-WP06 - Debt Service'!U$28/12,0)),"-")</f>
        <v>0</v>
      </c>
      <c r="Y830" s="359">
        <f>IFERROR(IF(-SUM(Y$21:Y829)+Y$16&lt;0.000001,0,IF($C830&gt;='H-32A-WP06 - Debt Service'!W$25,'H-32A-WP06 - Debt Service'!V$28/12,0)),"-")</f>
        <v>0</v>
      </c>
      <c r="Z830" s="359">
        <f>IFERROR(IF(-SUM(Z$21:Z829)+Z$16&lt;0.000001,0,IF($C830&gt;='H-32A-WP06 - Debt Service'!W$25,'H-32A-WP06 - Debt Service'!W$28/12,0)),"-")</f>
        <v>0</v>
      </c>
      <c r="AA830" s="359">
        <f>IFERROR(IF(-SUM(AA$21:AA829)+AA$16&lt;0.000001,0,IF($C830&gt;='H-32A-WP06 - Debt Service'!Y$25,'H-32A-WP06 - Debt Service'!X$28/12,0)),"-")</f>
        <v>0</v>
      </c>
      <c r="AB830" s="359">
        <f>IFERROR(IF(-SUM(AB$21:AB829)+AB$16&lt;0.000001,0,IF($C830&gt;='H-32A-WP06 - Debt Service'!Y$25,'H-32A-WP06 - Debt Service'!Y$28/12,0)),"-")</f>
        <v>0</v>
      </c>
      <c r="AC830" s="359">
        <f>IFERROR(IF(-SUM(AC$21:AC829)+AC$16&lt;0.000001,0,IF($C830&gt;='H-32A-WP06 - Debt Service'!Z$25,'H-32A-WP06 - Debt Service'!Z$28/12,0)),"-")</f>
        <v>0</v>
      </c>
      <c r="AD830" s="359">
        <f>IFERROR(IF(-SUM(AD$21:AD829)+AD$16&lt;0.000001,0,IF($C830&gt;='H-32A-WP06 - Debt Service'!AB$25,'H-32A-WP06 - Debt Service'!AA$28/12,0)),"-")</f>
        <v>0</v>
      </c>
      <c r="AE830" s="359">
        <f>IFERROR(IF(-SUM(AE$21:AE829)+AE$16&lt;0.000001,0,IF($C830&gt;='H-32A-WP06 - Debt Service'!AC$25,'H-32A-WP06 - Debt Service'!AB$28/12,0)),"-")</f>
        <v>0</v>
      </c>
      <c r="AF830" s="359">
        <f>IFERROR(IF(-SUM(AF$21:AF829)+AF$16&lt;0.000001,0,IF($C830&gt;='H-32A-WP06 - Debt Service'!AD$25,'H-32A-WP06 - Debt Service'!AC$28/12,0)),"-")</f>
        <v>0</v>
      </c>
    </row>
    <row r="831" spans="2:32">
      <c r="B831" s="351">
        <f t="shared" si="49"/>
        <v>2086</v>
      </c>
      <c r="C831" s="368">
        <f t="shared" si="51"/>
        <v>68119</v>
      </c>
      <c r="D831" s="368"/>
      <c r="E831" s="359">
        <f>IFERROR(IF(-SUM(E$33:E830)+E$16&lt;0.000001,0,IF($C831&gt;='H-32A-WP06 - Debt Service'!C$25,'H-32A-WP06 - Debt Service'!C$28/12,0)),"-")</f>
        <v>0</v>
      </c>
      <c r="F831" s="359">
        <f>IFERROR(IF(-SUM(F$33:F830)+F$16&lt;0.000001,0,IF($C831&gt;='H-32A-WP06 - Debt Service'!D$25,'H-32A-WP06 - Debt Service'!D$28/12,0)),"-")</f>
        <v>0</v>
      </c>
      <c r="G831" s="359">
        <f>IFERROR(IF(-SUM(G$33:G830)+G$16&lt;0.000001,0,IF($C831&gt;='H-32A-WP06 - Debt Service'!E$25,'H-32A-WP06 - Debt Service'!E$28/12,0)),"-")</f>
        <v>0</v>
      </c>
      <c r="H831" s="359">
        <f>IFERROR(IF(-SUM(H$21:H830)+H$16&lt;0.000001,0,IF($C831&gt;='H-32A-WP06 - Debt Service'!F$25,'H-32A-WP06 - Debt Service'!F$28/12,0)),"-")</f>
        <v>0</v>
      </c>
      <c r="I831" s="359">
        <f>IFERROR(IF(-SUM(I$21:I830)+I$16&lt;0.000001,0,IF($C831&gt;='H-32A-WP06 - Debt Service'!G$25,'H-32A-WP06 - Debt Service'!G$28/12,0)),"-")</f>
        <v>0</v>
      </c>
      <c r="J831" s="359">
        <f>IFERROR(IF(-SUM(J$21:J830)+J$16&lt;0.000001,0,IF($C831&gt;='H-32A-WP06 - Debt Service'!H$25,'H-32A-WP06 - Debt Service'!H$28/12,0)),"-")</f>
        <v>0</v>
      </c>
      <c r="K831" s="359">
        <f>IFERROR(IF(-SUM(K$21:K830)+K$16&lt;0.000001,0,IF($C831&gt;='H-32A-WP06 - Debt Service'!I$25,'H-32A-WP06 - Debt Service'!I$28/12,0)),"-")</f>
        <v>0</v>
      </c>
      <c r="L831" s="359">
        <f>IFERROR(IF(-SUM(L$21:L830)+L$16&lt;0.000001,0,IF($C831&gt;='H-32A-WP06 - Debt Service'!J$25,'H-32A-WP06 - Debt Service'!J$28/12,0)),"-")</f>
        <v>0</v>
      </c>
      <c r="M831" s="359">
        <f>IFERROR(IF(-SUM(M$21:M830)+M$16&lt;0.000001,0,IF($C831&gt;='H-32A-WP06 - Debt Service'!K$25,'H-32A-WP06 - Debt Service'!K$28/12,0)),"-")</f>
        <v>0</v>
      </c>
      <c r="N831" s="359">
        <f>IFERROR(IF(-SUM(N$21:N830)+N$16&lt;0.000001,0,IF($C831&gt;='H-32A-WP06 - Debt Service'!L$25,'H-32A-WP06 - Debt Service'!L$28/12,0)),"-")</f>
        <v>0</v>
      </c>
      <c r="O831" s="359">
        <f>IFERROR(IF(-SUM(O$21:O830)+O$16&lt;0.000001,0,IF($C831&gt;='H-32A-WP06 - Debt Service'!M$25,'H-32A-WP06 - Debt Service'!M$28/12,0)),"-")</f>
        <v>0</v>
      </c>
      <c r="P831" s="359">
        <f>IFERROR(IF(-SUM(P$21:P830)+P$16&lt;0.000001,0,IF($C831&gt;='H-32A-WP06 - Debt Service'!N$25,'H-32A-WP06 - Debt Service'!N$28/12,0)),"-")</f>
        <v>0</v>
      </c>
      <c r="Q831" s="449"/>
      <c r="R831" s="351">
        <f t="shared" si="50"/>
        <v>2086</v>
      </c>
      <c r="S831" s="368">
        <f t="shared" si="52"/>
        <v>68119</v>
      </c>
      <c r="T831" s="368"/>
      <c r="U831" s="359">
        <f>IFERROR(IF(-SUM(U$33:U830)+U$16&lt;0.000001,0,IF($C831&gt;='H-32A-WP06 - Debt Service'!R$25,'H-32A-WP06 - Debt Service'!R$28/12,0)),"-")</f>
        <v>0</v>
      </c>
      <c r="V831" s="359">
        <f>IFERROR(IF(-SUM(V$21:V830)+V$16&lt;0.000001,0,IF($C831&gt;='H-32A-WP06 - Debt Service'!S$25,'H-32A-WP06 - Debt Service'!S$28/12,0)),"-")</f>
        <v>0</v>
      </c>
      <c r="W831" s="359">
        <f>IFERROR(IF(-SUM(W$21:W830)+W$16&lt;0.000001,0,IF($C831&gt;='H-32A-WP06 - Debt Service'!T$25,'H-32A-WP06 - Debt Service'!T$28/12,0)),"-")</f>
        <v>0</v>
      </c>
      <c r="X831" s="359">
        <f>IFERROR(IF(-SUM(X$21:X830)+X$16&lt;0.000001,0,IF($C831&gt;='H-32A-WP06 - Debt Service'!U$25,'H-32A-WP06 - Debt Service'!U$28/12,0)),"-")</f>
        <v>0</v>
      </c>
      <c r="Y831" s="359">
        <f>IFERROR(IF(-SUM(Y$21:Y830)+Y$16&lt;0.000001,0,IF($C831&gt;='H-32A-WP06 - Debt Service'!W$25,'H-32A-WP06 - Debt Service'!V$28/12,0)),"-")</f>
        <v>0</v>
      </c>
      <c r="Z831" s="359">
        <f>IFERROR(IF(-SUM(Z$21:Z830)+Z$16&lt;0.000001,0,IF($C831&gt;='H-32A-WP06 - Debt Service'!W$25,'H-32A-WP06 - Debt Service'!W$28/12,0)),"-")</f>
        <v>0</v>
      </c>
      <c r="AA831" s="359">
        <f>IFERROR(IF(-SUM(AA$21:AA830)+AA$16&lt;0.000001,0,IF($C831&gt;='H-32A-WP06 - Debt Service'!Y$25,'H-32A-WP06 - Debt Service'!X$28/12,0)),"-")</f>
        <v>0</v>
      </c>
      <c r="AB831" s="359">
        <f>IFERROR(IF(-SUM(AB$21:AB830)+AB$16&lt;0.000001,0,IF($C831&gt;='H-32A-WP06 - Debt Service'!Y$25,'H-32A-WP06 - Debt Service'!Y$28/12,0)),"-")</f>
        <v>0</v>
      </c>
      <c r="AC831" s="359">
        <f>IFERROR(IF(-SUM(AC$21:AC830)+AC$16&lt;0.000001,0,IF($C831&gt;='H-32A-WP06 - Debt Service'!Z$25,'H-32A-WP06 - Debt Service'!Z$28/12,0)),"-")</f>
        <v>0</v>
      </c>
      <c r="AD831" s="359">
        <f>IFERROR(IF(-SUM(AD$21:AD830)+AD$16&lt;0.000001,0,IF($C831&gt;='H-32A-WP06 - Debt Service'!AB$25,'H-32A-WP06 - Debt Service'!AA$28/12,0)),"-")</f>
        <v>0</v>
      </c>
      <c r="AE831" s="359">
        <f>IFERROR(IF(-SUM(AE$21:AE830)+AE$16&lt;0.000001,0,IF($C831&gt;='H-32A-WP06 - Debt Service'!AC$25,'H-32A-WP06 - Debt Service'!AB$28/12,0)),"-")</f>
        <v>0</v>
      </c>
      <c r="AF831" s="359">
        <f>IFERROR(IF(-SUM(AF$21:AF830)+AF$16&lt;0.000001,0,IF($C831&gt;='H-32A-WP06 - Debt Service'!AD$25,'H-32A-WP06 - Debt Service'!AC$28/12,0)),"-")</f>
        <v>0</v>
      </c>
    </row>
    <row r="832" spans="2:32">
      <c r="B832" s="351">
        <f t="shared" si="49"/>
        <v>2086</v>
      </c>
      <c r="C832" s="368">
        <f t="shared" si="51"/>
        <v>68150</v>
      </c>
      <c r="D832" s="368"/>
      <c r="E832" s="359">
        <f>IFERROR(IF(-SUM(E$33:E831)+E$16&lt;0.000001,0,IF($C832&gt;='H-32A-WP06 - Debt Service'!C$25,'H-32A-WP06 - Debt Service'!C$28/12,0)),"-")</f>
        <v>0</v>
      </c>
      <c r="F832" s="359">
        <f>IFERROR(IF(-SUM(F$33:F831)+F$16&lt;0.000001,0,IF($C832&gt;='H-32A-WP06 - Debt Service'!D$25,'H-32A-WP06 - Debt Service'!D$28/12,0)),"-")</f>
        <v>0</v>
      </c>
      <c r="G832" s="359">
        <f>IFERROR(IF(-SUM(G$33:G831)+G$16&lt;0.000001,0,IF($C832&gt;='H-32A-WP06 - Debt Service'!E$25,'H-32A-WP06 - Debt Service'!E$28/12,0)),"-")</f>
        <v>0</v>
      </c>
      <c r="H832" s="359">
        <f>IFERROR(IF(-SUM(H$21:H831)+H$16&lt;0.000001,0,IF($C832&gt;='H-32A-WP06 - Debt Service'!F$25,'H-32A-WP06 - Debt Service'!F$28/12,0)),"-")</f>
        <v>0</v>
      </c>
      <c r="I832" s="359">
        <f>IFERROR(IF(-SUM(I$21:I831)+I$16&lt;0.000001,0,IF($C832&gt;='H-32A-WP06 - Debt Service'!G$25,'H-32A-WP06 - Debt Service'!G$28/12,0)),"-")</f>
        <v>0</v>
      </c>
      <c r="J832" s="359">
        <f>IFERROR(IF(-SUM(J$21:J831)+J$16&lt;0.000001,0,IF($C832&gt;='H-32A-WP06 - Debt Service'!H$25,'H-32A-WP06 - Debt Service'!H$28/12,0)),"-")</f>
        <v>0</v>
      </c>
      <c r="K832" s="359">
        <f>IFERROR(IF(-SUM(K$21:K831)+K$16&lt;0.000001,0,IF($C832&gt;='H-32A-WP06 - Debt Service'!I$25,'H-32A-WP06 - Debt Service'!I$28/12,0)),"-")</f>
        <v>0</v>
      </c>
      <c r="L832" s="359">
        <f>IFERROR(IF(-SUM(L$21:L831)+L$16&lt;0.000001,0,IF($C832&gt;='H-32A-WP06 - Debt Service'!J$25,'H-32A-WP06 - Debt Service'!J$28/12,0)),"-")</f>
        <v>0</v>
      </c>
      <c r="M832" s="359">
        <f>IFERROR(IF(-SUM(M$21:M831)+M$16&lt;0.000001,0,IF($C832&gt;='H-32A-WP06 - Debt Service'!K$25,'H-32A-WP06 - Debt Service'!K$28/12,0)),"-")</f>
        <v>0</v>
      </c>
      <c r="N832" s="359">
        <f>IFERROR(IF(-SUM(N$21:N831)+N$16&lt;0.000001,0,IF($C832&gt;='H-32A-WP06 - Debt Service'!L$25,'H-32A-WP06 - Debt Service'!L$28/12,0)),"-")</f>
        <v>0</v>
      </c>
      <c r="O832" s="359">
        <f>IFERROR(IF(-SUM(O$21:O831)+O$16&lt;0.000001,0,IF($C832&gt;='H-32A-WP06 - Debt Service'!M$25,'H-32A-WP06 - Debt Service'!M$28/12,0)),"-")</f>
        <v>0</v>
      </c>
      <c r="P832" s="359">
        <f>IFERROR(IF(-SUM(P$21:P831)+P$16&lt;0.000001,0,IF($C832&gt;='H-32A-WP06 - Debt Service'!N$25,'H-32A-WP06 - Debt Service'!N$28/12,0)),"-")</f>
        <v>0</v>
      </c>
      <c r="Q832" s="449"/>
      <c r="R832" s="351">
        <f t="shared" si="50"/>
        <v>2086</v>
      </c>
      <c r="S832" s="368">
        <f t="shared" si="52"/>
        <v>68150</v>
      </c>
      <c r="T832" s="368"/>
      <c r="U832" s="359">
        <f>IFERROR(IF(-SUM(U$33:U831)+U$16&lt;0.000001,0,IF($C832&gt;='H-32A-WP06 - Debt Service'!R$25,'H-32A-WP06 - Debt Service'!R$28/12,0)),"-")</f>
        <v>0</v>
      </c>
      <c r="V832" s="359">
        <f>IFERROR(IF(-SUM(V$21:V831)+V$16&lt;0.000001,0,IF($C832&gt;='H-32A-WP06 - Debt Service'!S$25,'H-32A-WP06 - Debt Service'!S$28/12,0)),"-")</f>
        <v>0</v>
      </c>
      <c r="W832" s="359">
        <f>IFERROR(IF(-SUM(W$21:W831)+W$16&lt;0.000001,0,IF($C832&gt;='H-32A-WP06 - Debt Service'!T$25,'H-32A-WP06 - Debt Service'!T$28/12,0)),"-")</f>
        <v>0</v>
      </c>
      <c r="X832" s="359">
        <f>IFERROR(IF(-SUM(X$21:X831)+X$16&lt;0.000001,0,IF($C832&gt;='H-32A-WP06 - Debt Service'!U$25,'H-32A-WP06 - Debt Service'!U$28/12,0)),"-")</f>
        <v>0</v>
      </c>
      <c r="Y832" s="359">
        <f>IFERROR(IF(-SUM(Y$21:Y831)+Y$16&lt;0.000001,0,IF($C832&gt;='H-32A-WP06 - Debt Service'!W$25,'H-32A-WP06 - Debt Service'!V$28/12,0)),"-")</f>
        <v>0</v>
      </c>
      <c r="Z832" s="359">
        <f>IFERROR(IF(-SUM(Z$21:Z831)+Z$16&lt;0.000001,0,IF($C832&gt;='H-32A-WP06 - Debt Service'!W$25,'H-32A-WP06 - Debt Service'!W$28/12,0)),"-")</f>
        <v>0</v>
      </c>
      <c r="AA832" s="359">
        <f>IFERROR(IF(-SUM(AA$21:AA831)+AA$16&lt;0.000001,0,IF($C832&gt;='H-32A-WP06 - Debt Service'!Y$25,'H-32A-WP06 - Debt Service'!X$28/12,0)),"-")</f>
        <v>0</v>
      </c>
      <c r="AB832" s="359">
        <f>IFERROR(IF(-SUM(AB$21:AB831)+AB$16&lt;0.000001,0,IF($C832&gt;='H-32A-WP06 - Debt Service'!Y$25,'H-32A-WP06 - Debt Service'!Y$28/12,0)),"-")</f>
        <v>0</v>
      </c>
      <c r="AC832" s="359">
        <f>IFERROR(IF(-SUM(AC$21:AC831)+AC$16&lt;0.000001,0,IF($C832&gt;='H-32A-WP06 - Debt Service'!Z$25,'H-32A-WP06 - Debt Service'!Z$28/12,0)),"-")</f>
        <v>0</v>
      </c>
      <c r="AD832" s="359">
        <f>IFERROR(IF(-SUM(AD$21:AD831)+AD$16&lt;0.000001,0,IF($C832&gt;='H-32A-WP06 - Debt Service'!AB$25,'H-32A-WP06 - Debt Service'!AA$28/12,0)),"-")</f>
        <v>0</v>
      </c>
      <c r="AE832" s="359">
        <f>IFERROR(IF(-SUM(AE$21:AE831)+AE$16&lt;0.000001,0,IF($C832&gt;='H-32A-WP06 - Debt Service'!AC$25,'H-32A-WP06 - Debt Service'!AB$28/12,0)),"-")</f>
        <v>0</v>
      </c>
      <c r="AF832" s="359">
        <f>IFERROR(IF(-SUM(AF$21:AF831)+AF$16&lt;0.000001,0,IF($C832&gt;='H-32A-WP06 - Debt Service'!AD$25,'H-32A-WP06 - Debt Service'!AC$28/12,0)),"-")</f>
        <v>0</v>
      </c>
    </row>
    <row r="833" spans="2:32">
      <c r="B833" s="351">
        <f t="shared" si="49"/>
        <v>2086</v>
      </c>
      <c r="C833" s="368">
        <f t="shared" si="51"/>
        <v>68181</v>
      </c>
      <c r="D833" s="368"/>
      <c r="E833" s="359">
        <f>IFERROR(IF(-SUM(E$33:E832)+E$16&lt;0.000001,0,IF($C833&gt;='H-32A-WP06 - Debt Service'!C$25,'H-32A-WP06 - Debt Service'!C$28/12,0)),"-")</f>
        <v>0</v>
      </c>
      <c r="F833" s="359">
        <f>IFERROR(IF(-SUM(F$33:F832)+F$16&lt;0.000001,0,IF($C833&gt;='H-32A-WP06 - Debt Service'!D$25,'H-32A-WP06 - Debt Service'!D$28/12,0)),"-")</f>
        <v>0</v>
      </c>
      <c r="G833" s="359">
        <f>IFERROR(IF(-SUM(G$33:G832)+G$16&lt;0.000001,0,IF($C833&gt;='H-32A-WP06 - Debt Service'!E$25,'H-32A-WP06 - Debt Service'!E$28/12,0)),"-")</f>
        <v>0</v>
      </c>
      <c r="H833" s="359">
        <f>IFERROR(IF(-SUM(H$21:H832)+H$16&lt;0.000001,0,IF($C833&gt;='H-32A-WP06 - Debt Service'!F$25,'H-32A-WP06 - Debt Service'!F$28/12,0)),"-")</f>
        <v>0</v>
      </c>
      <c r="I833" s="359">
        <f>IFERROR(IF(-SUM(I$21:I832)+I$16&lt;0.000001,0,IF($C833&gt;='H-32A-WP06 - Debt Service'!G$25,'H-32A-WP06 - Debt Service'!G$28/12,0)),"-")</f>
        <v>0</v>
      </c>
      <c r="J833" s="359">
        <f>IFERROR(IF(-SUM(J$21:J832)+J$16&lt;0.000001,0,IF($C833&gt;='H-32A-WP06 - Debt Service'!H$25,'H-32A-WP06 - Debt Service'!H$28/12,0)),"-")</f>
        <v>0</v>
      </c>
      <c r="K833" s="359">
        <f>IFERROR(IF(-SUM(K$21:K832)+K$16&lt;0.000001,0,IF($C833&gt;='H-32A-WP06 - Debt Service'!I$25,'H-32A-WP06 - Debt Service'!I$28/12,0)),"-")</f>
        <v>0</v>
      </c>
      <c r="L833" s="359">
        <f>IFERROR(IF(-SUM(L$21:L832)+L$16&lt;0.000001,0,IF($C833&gt;='H-32A-WP06 - Debt Service'!J$25,'H-32A-WP06 - Debt Service'!J$28/12,0)),"-")</f>
        <v>0</v>
      </c>
      <c r="M833" s="359">
        <f>IFERROR(IF(-SUM(M$21:M832)+M$16&lt;0.000001,0,IF($C833&gt;='H-32A-WP06 - Debt Service'!K$25,'H-32A-WP06 - Debt Service'!K$28/12,0)),"-")</f>
        <v>0</v>
      </c>
      <c r="N833" s="359">
        <f>IFERROR(IF(-SUM(N$21:N832)+N$16&lt;0.000001,0,IF($C833&gt;='H-32A-WP06 - Debt Service'!L$25,'H-32A-WP06 - Debt Service'!L$28/12,0)),"-")</f>
        <v>0</v>
      </c>
      <c r="O833" s="359">
        <f>IFERROR(IF(-SUM(O$21:O832)+O$16&lt;0.000001,0,IF($C833&gt;='H-32A-WP06 - Debt Service'!M$25,'H-32A-WP06 - Debt Service'!M$28/12,0)),"-")</f>
        <v>0</v>
      </c>
      <c r="P833" s="359">
        <f>IFERROR(IF(-SUM(P$21:P832)+P$16&lt;0.000001,0,IF($C833&gt;='H-32A-WP06 - Debt Service'!N$25,'H-32A-WP06 - Debt Service'!N$28/12,0)),"-")</f>
        <v>0</v>
      </c>
      <c r="Q833" s="449"/>
      <c r="R833" s="351">
        <f t="shared" si="50"/>
        <v>2086</v>
      </c>
      <c r="S833" s="368">
        <f t="shared" si="52"/>
        <v>68181</v>
      </c>
      <c r="T833" s="368"/>
      <c r="U833" s="359">
        <f>IFERROR(IF(-SUM(U$33:U832)+U$16&lt;0.000001,0,IF($C833&gt;='H-32A-WP06 - Debt Service'!R$25,'H-32A-WP06 - Debt Service'!R$28/12,0)),"-")</f>
        <v>0</v>
      </c>
      <c r="V833" s="359">
        <f>IFERROR(IF(-SUM(V$21:V832)+V$16&lt;0.000001,0,IF($C833&gt;='H-32A-WP06 - Debt Service'!S$25,'H-32A-WP06 - Debt Service'!S$28/12,0)),"-")</f>
        <v>0</v>
      </c>
      <c r="W833" s="359">
        <f>IFERROR(IF(-SUM(W$21:W832)+W$16&lt;0.000001,0,IF($C833&gt;='H-32A-WP06 - Debt Service'!T$25,'H-32A-WP06 - Debt Service'!T$28/12,0)),"-")</f>
        <v>0</v>
      </c>
      <c r="X833" s="359">
        <f>IFERROR(IF(-SUM(X$21:X832)+X$16&lt;0.000001,0,IF($C833&gt;='H-32A-WP06 - Debt Service'!U$25,'H-32A-WP06 - Debt Service'!U$28/12,0)),"-")</f>
        <v>0</v>
      </c>
      <c r="Y833" s="359">
        <f>IFERROR(IF(-SUM(Y$21:Y832)+Y$16&lt;0.000001,0,IF($C833&gt;='H-32A-WP06 - Debt Service'!W$25,'H-32A-WP06 - Debt Service'!V$28/12,0)),"-")</f>
        <v>0</v>
      </c>
      <c r="Z833" s="359">
        <f>IFERROR(IF(-SUM(Z$21:Z832)+Z$16&lt;0.000001,0,IF($C833&gt;='H-32A-WP06 - Debt Service'!W$25,'H-32A-WP06 - Debt Service'!W$28/12,0)),"-")</f>
        <v>0</v>
      </c>
      <c r="AA833" s="359">
        <f>IFERROR(IF(-SUM(AA$21:AA832)+AA$16&lt;0.000001,0,IF($C833&gt;='H-32A-WP06 - Debt Service'!Y$25,'H-32A-WP06 - Debt Service'!X$28/12,0)),"-")</f>
        <v>0</v>
      </c>
      <c r="AB833" s="359">
        <f>IFERROR(IF(-SUM(AB$21:AB832)+AB$16&lt;0.000001,0,IF($C833&gt;='H-32A-WP06 - Debt Service'!Y$25,'H-32A-WP06 - Debt Service'!Y$28/12,0)),"-")</f>
        <v>0</v>
      </c>
      <c r="AC833" s="359">
        <f>IFERROR(IF(-SUM(AC$21:AC832)+AC$16&lt;0.000001,0,IF($C833&gt;='H-32A-WP06 - Debt Service'!Z$25,'H-32A-WP06 - Debt Service'!Z$28/12,0)),"-")</f>
        <v>0</v>
      </c>
      <c r="AD833" s="359">
        <f>IFERROR(IF(-SUM(AD$21:AD832)+AD$16&lt;0.000001,0,IF($C833&gt;='H-32A-WP06 - Debt Service'!AB$25,'H-32A-WP06 - Debt Service'!AA$28/12,0)),"-")</f>
        <v>0</v>
      </c>
      <c r="AE833" s="359">
        <f>IFERROR(IF(-SUM(AE$21:AE832)+AE$16&lt;0.000001,0,IF($C833&gt;='H-32A-WP06 - Debt Service'!AC$25,'H-32A-WP06 - Debt Service'!AB$28/12,0)),"-")</f>
        <v>0</v>
      </c>
      <c r="AF833" s="359">
        <f>IFERROR(IF(-SUM(AF$21:AF832)+AF$16&lt;0.000001,0,IF($C833&gt;='H-32A-WP06 - Debt Service'!AD$25,'H-32A-WP06 - Debt Service'!AC$28/12,0)),"-")</f>
        <v>0</v>
      </c>
    </row>
    <row r="834" spans="2:32">
      <c r="B834" s="351">
        <f t="shared" si="49"/>
        <v>2086</v>
      </c>
      <c r="C834" s="368">
        <f t="shared" si="51"/>
        <v>68211</v>
      </c>
      <c r="D834" s="368"/>
      <c r="E834" s="359">
        <f>IFERROR(IF(-SUM(E$33:E833)+E$16&lt;0.000001,0,IF($C834&gt;='H-32A-WP06 - Debt Service'!C$25,'H-32A-WP06 - Debt Service'!C$28/12,0)),"-")</f>
        <v>0</v>
      </c>
      <c r="F834" s="359">
        <f>IFERROR(IF(-SUM(F$33:F833)+F$16&lt;0.000001,0,IF($C834&gt;='H-32A-WP06 - Debt Service'!D$25,'H-32A-WP06 - Debt Service'!D$28/12,0)),"-")</f>
        <v>0</v>
      </c>
      <c r="G834" s="359">
        <f>IFERROR(IF(-SUM(G$33:G833)+G$16&lt;0.000001,0,IF($C834&gt;='H-32A-WP06 - Debt Service'!E$25,'H-32A-WP06 - Debt Service'!E$28/12,0)),"-")</f>
        <v>0</v>
      </c>
      <c r="H834" s="359">
        <f>IFERROR(IF(-SUM(H$21:H833)+H$16&lt;0.000001,0,IF($C834&gt;='H-32A-WP06 - Debt Service'!F$25,'H-32A-WP06 - Debt Service'!F$28/12,0)),"-")</f>
        <v>0</v>
      </c>
      <c r="I834" s="359">
        <f>IFERROR(IF(-SUM(I$21:I833)+I$16&lt;0.000001,0,IF($C834&gt;='H-32A-WP06 - Debt Service'!G$25,'H-32A-WP06 - Debt Service'!G$28/12,0)),"-")</f>
        <v>0</v>
      </c>
      <c r="J834" s="359">
        <f>IFERROR(IF(-SUM(J$21:J833)+J$16&lt;0.000001,0,IF($C834&gt;='H-32A-WP06 - Debt Service'!H$25,'H-32A-WP06 - Debt Service'!H$28/12,0)),"-")</f>
        <v>0</v>
      </c>
      <c r="K834" s="359">
        <f>IFERROR(IF(-SUM(K$21:K833)+K$16&lt;0.000001,0,IF($C834&gt;='H-32A-WP06 - Debt Service'!I$25,'H-32A-WP06 - Debt Service'!I$28/12,0)),"-")</f>
        <v>0</v>
      </c>
      <c r="L834" s="359">
        <f>IFERROR(IF(-SUM(L$21:L833)+L$16&lt;0.000001,0,IF($C834&gt;='H-32A-WP06 - Debt Service'!J$25,'H-32A-WP06 - Debt Service'!J$28/12,0)),"-")</f>
        <v>0</v>
      </c>
      <c r="M834" s="359">
        <f>IFERROR(IF(-SUM(M$21:M833)+M$16&lt;0.000001,0,IF($C834&gt;='H-32A-WP06 - Debt Service'!K$25,'H-32A-WP06 - Debt Service'!K$28/12,0)),"-")</f>
        <v>0</v>
      </c>
      <c r="N834" s="359">
        <f>IFERROR(IF(-SUM(N$21:N833)+N$16&lt;0.000001,0,IF($C834&gt;='H-32A-WP06 - Debt Service'!L$25,'H-32A-WP06 - Debt Service'!L$28/12,0)),"-")</f>
        <v>0</v>
      </c>
      <c r="O834" s="359">
        <f>IFERROR(IF(-SUM(O$21:O833)+O$16&lt;0.000001,0,IF($C834&gt;='H-32A-WP06 - Debt Service'!M$25,'H-32A-WP06 - Debt Service'!M$28/12,0)),"-")</f>
        <v>0</v>
      </c>
      <c r="P834" s="359">
        <f>IFERROR(IF(-SUM(P$21:P833)+P$16&lt;0.000001,0,IF($C834&gt;='H-32A-WP06 - Debt Service'!N$25,'H-32A-WP06 - Debt Service'!N$28/12,0)),"-")</f>
        <v>0</v>
      </c>
      <c r="Q834" s="449"/>
      <c r="R834" s="351">
        <f t="shared" si="50"/>
        <v>2086</v>
      </c>
      <c r="S834" s="368">
        <f t="shared" si="52"/>
        <v>68211</v>
      </c>
      <c r="T834" s="368"/>
      <c r="U834" s="359">
        <f>IFERROR(IF(-SUM(U$33:U833)+U$16&lt;0.000001,0,IF($C834&gt;='H-32A-WP06 - Debt Service'!R$25,'H-32A-WP06 - Debt Service'!R$28/12,0)),"-")</f>
        <v>0</v>
      </c>
      <c r="V834" s="359">
        <f>IFERROR(IF(-SUM(V$21:V833)+V$16&lt;0.000001,0,IF($C834&gt;='H-32A-WP06 - Debt Service'!S$25,'H-32A-WP06 - Debt Service'!S$28/12,0)),"-")</f>
        <v>0</v>
      </c>
      <c r="W834" s="359">
        <f>IFERROR(IF(-SUM(W$21:W833)+W$16&lt;0.000001,0,IF($C834&gt;='H-32A-WP06 - Debt Service'!T$25,'H-32A-WP06 - Debt Service'!T$28/12,0)),"-")</f>
        <v>0</v>
      </c>
      <c r="X834" s="359">
        <f>IFERROR(IF(-SUM(X$21:X833)+X$16&lt;0.000001,0,IF($C834&gt;='H-32A-WP06 - Debt Service'!U$25,'H-32A-WP06 - Debt Service'!U$28/12,0)),"-")</f>
        <v>0</v>
      </c>
      <c r="Y834" s="359">
        <f>IFERROR(IF(-SUM(Y$21:Y833)+Y$16&lt;0.000001,0,IF($C834&gt;='H-32A-WP06 - Debt Service'!W$25,'H-32A-WP06 - Debt Service'!V$28/12,0)),"-")</f>
        <v>0</v>
      </c>
      <c r="Z834" s="359">
        <f>IFERROR(IF(-SUM(Z$21:Z833)+Z$16&lt;0.000001,0,IF($C834&gt;='H-32A-WP06 - Debt Service'!W$25,'H-32A-WP06 - Debt Service'!W$28/12,0)),"-")</f>
        <v>0</v>
      </c>
      <c r="AA834" s="359">
        <f>IFERROR(IF(-SUM(AA$21:AA833)+AA$16&lt;0.000001,0,IF($C834&gt;='H-32A-WP06 - Debt Service'!Y$25,'H-32A-WP06 - Debt Service'!X$28/12,0)),"-")</f>
        <v>0</v>
      </c>
      <c r="AB834" s="359">
        <f>IFERROR(IF(-SUM(AB$21:AB833)+AB$16&lt;0.000001,0,IF($C834&gt;='H-32A-WP06 - Debt Service'!Y$25,'H-32A-WP06 - Debt Service'!Y$28/12,0)),"-")</f>
        <v>0</v>
      </c>
      <c r="AC834" s="359">
        <f>IFERROR(IF(-SUM(AC$21:AC833)+AC$16&lt;0.000001,0,IF($C834&gt;='H-32A-WP06 - Debt Service'!Z$25,'H-32A-WP06 - Debt Service'!Z$28/12,0)),"-")</f>
        <v>0</v>
      </c>
      <c r="AD834" s="359">
        <f>IFERROR(IF(-SUM(AD$21:AD833)+AD$16&lt;0.000001,0,IF($C834&gt;='H-32A-WP06 - Debt Service'!AB$25,'H-32A-WP06 - Debt Service'!AA$28/12,0)),"-")</f>
        <v>0</v>
      </c>
      <c r="AE834" s="359">
        <f>IFERROR(IF(-SUM(AE$21:AE833)+AE$16&lt;0.000001,0,IF($C834&gt;='H-32A-WP06 - Debt Service'!AC$25,'H-32A-WP06 - Debt Service'!AB$28/12,0)),"-")</f>
        <v>0</v>
      </c>
      <c r="AF834" s="359">
        <f>IFERROR(IF(-SUM(AF$21:AF833)+AF$16&lt;0.000001,0,IF($C834&gt;='H-32A-WP06 - Debt Service'!AD$25,'H-32A-WP06 - Debt Service'!AC$28/12,0)),"-")</f>
        <v>0</v>
      </c>
    </row>
    <row r="835" spans="2:32">
      <c r="B835" s="351">
        <f t="shared" si="49"/>
        <v>2086</v>
      </c>
      <c r="C835" s="368">
        <f t="shared" si="51"/>
        <v>68242</v>
      </c>
      <c r="D835" s="368"/>
      <c r="E835" s="359">
        <f>IFERROR(IF(-SUM(E$33:E834)+E$16&lt;0.000001,0,IF($C835&gt;='H-32A-WP06 - Debt Service'!C$25,'H-32A-WP06 - Debt Service'!C$28/12,0)),"-")</f>
        <v>0</v>
      </c>
      <c r="F835" s="359">
        <f>IFERROR(IF(-SUM(F$33:F834)+F$16&lt;0.000001,0,IF($C835&gt;='H-32A-WP06 - Debt Service'!D$25,'H-32A-WP06 - Debt Service'!D$28/12,0)),"-")</f>
        <v>0</v>
      </c>
      <c r="G835" s="359">
        <f>IFERROR(IF(-SUM(G$33:G834)+G$16&lt;0.000001,0,IF($C835&gt;='H-32A-WP06 - Debt Service'!E$25,'H-32A-WP06 - Debt Service'!E$28/12,0)),"-")</f>
        <v>0</v>
      </c>
      <c r="H835" s="359">
        <f>IFERROR(IF(-SUM(H$21:H834)+H$16&lt;0.000001,0,IF($C835&gt;='H-32A-WP06 - Debt Service'!F$25,'H-32A-WP06 - Debt Service'!F$28/12,0)),"-")</f>
        <v>0</v>
      </c>
      <c r="I835" s="359">
        <f>IFERROR(IF(-SUM(I$21:I834)+I$16&lt;0.000001,0,IF($C835&gt;='H-32A-WP06 - Debt Service'!G$25,'H-32A-WP06 - Debt Service'!G$28/12,0)),"-")</f>
        <v>0</v>
      </c>
      <c r="J835" s="359">
        <f>IFERROR(IF(-SUM(J$21:J834)+J$16&lt;0.000001,0,IF($C835&gt;='H-32A-WP06 - Debt Service'!H$25,'H-32A-WP06 - Debt Service'!H$28/12,0)),"-")</f>
        <v>0</v>
      </c>
      <c r="K835" s="359">
        <f>IFERROR(IF(-SUM(K$21:K834)+K$16&lt;0.000001,0,IF($C835&gt;='H-32A-WP06 - Debt Service'!I$25,'H-32A-WP06 - Debt Service'!I$28/12,0)),"-")</f>
        <v>0</v>
      </c>
      <c r="L835" s="359">
        <f>IFERROR(IF(-SUM(L$21:L834)+L$16&lt;0.000001,0,IF($C835&gt;='H-32A-WP06 - Debt Service'!J$25,'H-32A-WP06 - Debt Service'!J$28/12,0)),"-")</f>
        <v>0</v>
      </c>
      <c r="M835" s="359">
        <f>IFERROR(IF(-SUM(M$21:M834)+M$16&lt;0.000001,0,IF($C835&gt;='H-32A-WP06 - Debt Service'!K$25,'H-32A-WP06 - Debt Service'!K$28/12,0)),"-")</f>
        <v>0</v>
      </c>
      <c r="N835" s="359">
        <f>IFERROR(IF(-SUM(N$21:N834)+N$16&lt;0.000001,0,IF($C835&gt;='H-32A-WP06 - Debt Service'!L$25,'H-32A-WP06 - Debt Service'!L$28/12,0)),"-")</f>
        <v>0</v>
      </c>
      <c r="O835" s="359">
        <f>IFERROR(IF(-SUM(O$21:O834)+O$16&lt;0.000001,0,IF($C835&gt;='H-32A-WP06 - Debt Service'!M$25,'H-32A-WP06 - Debt Service'!M$28/12,0)),"-")</f>
        <v>0</v>
      </c>
      <c r="P835" s="359">
        <f>IFERROR(IF(-SUM(P$21:P834)+P$16&lt;0.000001,0,IF($C835&gt;='H-32A-WP06 - Debt Service'!N$25,'H-32A-WP06 - Debt Service'!N$28/12,0)),"-")</f>
        <v>0</v>
      </c>
      <c r="Q835" s="449"/>
      <c r="R835" s="351">
        <f t="shared" si="50"/>
        <v>2086</v>
      </c>
      <c r="S835" s="368">
        <f t="shared" si="52"/>
        <v>68242</v>
      </c>
      <c r="T835" s="368"/>
      <c r="U835" s="359">
        <f>IFERROR(IF(-SUM(U$33:U834)+U$16&lt;0.000001,0,IF($C835&gt;='H-32A-WP06 - Debt Service'!R$25,'H-32A-WP06 - Debt Service'!R$28/12,0)),"-")</f>
        <v>0</v>
      </c>
      <c r="V835" s="359">
        <f>IFERROR(IF(-SUM(V$21:V834)+V$16&lt;0.000001,0,IF($C835&gt;='H-32A-WP06 - Debt Service'!S$25,'H-32A-WP06 - Debt Service'!S$28/12,0)),"-")</f>
        <v>0</v>
      </c>
      <c r="W835" s="359">
        <f>IFERROR(IF(-SUM(W$21:W834)+W$16&lt;0.000001,0,IF($C835&gt;='H-32A-WP06 - Debt Service'!T$25,'H-32A-WP06 - Debt Service'!T$28/12,0)),"-")</f>
        <v>0</v>
      </c>
      <c r="X835" s="359">
        <f>IFERROR(IF(-SUM(X$21:X834)+X$16&lt;0.000001,0,IF($C835&gt;='H-32A-WP06 - Debt Service'!U$25,'H-32A-WP06 - Debt Service'!U$28/12,0)),"-")</f>
        <v>0</v>
      </c>
      <c r="Y835" s="359">
        <f>IFERROR(IF(-SUM(Y$21:Y834)+Y$16&lt;0.000001,0,IF($C835&gt;='H-32A-WP06 - Debt Service'!W$25,'H-32A-WP06 - Debt Service'!V$28/12,0)),"-")</f>
        <v>0</v>
      </c>
      <c r="Z835" s="359">
        <f>IFERROR(IF(-SUM(Z$21:Z834)+Z$16&lt;0.000001,0,IF($C835&gt;='H-32A-WP06 - Debt Service'!W$25,'H-32A-WP06 - Debt Service'!W$28/12,0)),"-")</f>
        <v>0</v>
      </c>
      <c r="AA835" s="359">
        <f>IFERROR(IF(-SUM(AA$21:AA834)+AA$16&lt;0.000001,0,IF($C835&gt;='H-32A-WP06 - Debt Service'!Y$25,'H-32A-WP06 - Debt Service'!X$28/12,0)),"-")</f>
        <v>0</v>
      </c>
      <c r="AB835" s="359">
        <f>IFERROR(IF(-SUM(AB$21:AB834)+AB$16&lt;0.000001,0,IF($C835&gt;='H-32A-WP06 - Debt Service'!Y$25,'H-32A-WP06 - Debt Service'!Y$28/12,0)),"-")</f>
        <v>0</v>
      </c>
      <c r="AC835" s="359">
        <f>IFERROR(IF(-SUM(AC$21:AC834)+AC$16&lt;0.000001,0,IF($C835&gt;='H-32A-WP06 - Debt Service'!Z$25,'H-32A-WP06 - Debt Service'!Z$28/12,0)),"-")</f>
        <v>0</v>
      </c>
      <c r="AD835" s="359">
        <f>IFERROR(IF(-SUM(AD$21:AD834)+AD$16&lt;0.000001,0,IF($C835&gt;='H-32A-WP06 - Debt Service'!AB$25,'H-32A-WP06 - Debt Service'!AA$28/12,0)),"-")</f>
        <v>0</v>
      </c>
      <c r="AE835" s="359">
        <f>IFERROR(IF(-SUM(AE$21:AE834)+AE$16&lt;0.000001,0,IF($C835&gt;='H-32A-WP06 - Debt Service'!AC$25,'H-32A-WP06 - Debt Service'!AB$28/12,0)),"-")</f>
        <v>0</v>
      </c>
      <c r="AF835" s="359">
        <f>IFERROR(IF(-SUM(AF$21:AF834)+AF$16&lt;0.000001,0,IF($C835&gt;='H-32A-WP06 - Debt Service'!AD$25,'H-32A-WP06 - Debt Service'!AC$28/12,0)),"-")</f>
        <v>0</v>
      </c>
    </row>
    <row r="836" spans="2:32">
      <c r="B836" s="351">
        <f t="shared" si="49"/>
        <v>2086</v>
      </c>
      <c r="C836" s="368">
        <f t="shared" si="51"/>
        <v>68272</v>
      </c>
      <c r="D836" s="368"/>
      <c r="E836" s="359">
        <f>IFERROR(IF(-SUM(E$33:E835)+E$16&lt;0.000001,0,IF($C836&gt;='H-32A-WP06 - Debt Service'!C$25,'H-32A-WP06 - Debt Service'!C$28/12,0)),"-")</f>
        <v>0</v>
      </c>
      <c r="F836" s="359">
        <f>IFERROR(IF(-SUM(F$33:F835)+F$16&lt;0.000001,0,IF($C836&gt;='H-32A-WP06 - Debt Service'!D$25,'H-32A-WP06 - Debt Service'!D$28/12,0)),"-")</f>
        <v>0</v>
      </c>
      <c r="G836" s="359">
        <f>IFERROR(IF(-SUM(G$33:G835)+G$16&lt;0.000001,0,IF($C836&gt;='H-32A-WP06 - Debt Service'!E$25,'H-32A-WP06 - Debt Service'!E$28/12,0)),"-")</f>
        <v>0</v>
      </c>
      <c r="H836" s="359">
        <f>IFERROR(IF(-SUM(H$21:H835)+H$16&lt;0.000001,0,IF($C836&gt;='H-32A-WP06 - Debt Service'!F$25,'H-32A-WP06 - Debt Service'!F$28/12,0)),"-")</f>
        <v>0</v>
      </c>
      <c r="I836" s="359">
        <f>IFERROR(IF(-SUM(I$21:I835)+I$16&lt;0.000001,0,IF($C836&gt;='H-32A-WP06 - Debt Service'!G$25,'H-32A-WP06 - Debt Service'!G$28/12,0)),"-")</f>
        <v>0</v>
      </c>
      <c r="J836" s="359">
        <f>IFERROR(IF(-SUM(J$21:J835)+J$16&lt;0.000001,0,IF($C836&gt;='H-32A-WP06 - Debt Service'!H$25,'H-32A-WP06 - Debt Service'!H$28/12,0)),"-")</f>
        <v>0</v>
      </c>
      <c r="K836" s="359">
        <f>IFERROR(IF(-SUM(K$21:K835)+K$16&lt;0.000001,0,IF($C836&gt;='H-32A-WP06 - Debt Service'!I$25,'H-32A-WP06 - Debt Service'!I$28/12,0)),"-")</f>
        <v>0</v>
      </c>
      <c r="L836" s="359">
        <f>IFERROR(IF(-SUM(L$21:L835)+L$16&lt;0.000001,0,IF($C836&gt;='H-32A-WP06 - Debt Service'!J$25,'H-32A-WP06 - Debt Service'!J$28/12,0)),"-")</f>
        <v>0</v>
      </c>
      <c r="M836" s="359">
        <f>IFERROR(IF(-SUM(M$21:M835)+M$16&lt;0.000001,0,IF($C836&gt;='H-32A-WP06 - Debt Service'!K$25,'H-32A-WP06 - Debt Service'!K$28/12,0)),"-")</f>
        <v>0</v>
      </c>
      <c r="N836" s="359">
        <f>IFERROR(IF(-SUM(N$21:N835)+N$16&lt;0.000001,0,IF($C836&gt;='H-32A-WP06 - Debt Service'!L$25,'H-32A-WP06 - Debt Service'!L$28/12,0)),"-")</f>
        <v>0</v>
      </c>
      <c r="O836" s="359">
        <f>IFERROR(IF(-SUM(O$21:O835)+O$16&lt;0.000001,0,IF($C836&gt;='H-32A-WP06 - Debt Service'!M$25,'H-32A-WP06 - Debt Service'!M$28/12,0)),"-")</f>
        <v>0</v>
      </c>
      <c r="P836" s="359">
        <f>IFERROR(IF(-SUM(P$21:P835)+P$16&lt;0.000001,0,IF($C836&gt;='H-32A-WP06 - Debt Service'!N$25,'H-32A-WP06 - Debt Service'!N$28/12,0)),"-")</f>
        <v>0</v>
      </c>
      <c r="Q836" s="449"/>
      <c r="R836" s="351">
        <f t="shared" si="50"/>
        <v>2086</v>
      </c>
      <c r="S836" s="368">
        <f t="shared" si="52"/>
        <v>68272</v>
      </c>
      <c r="T836" s="368"/>
      <c r="U836" s="359">
        <f>IFERROR(IF(-SUM(U$33:U835)+U$16&lt;0.000001,0,IF($C836&gt;='H-32A-WP06 - Debt Service'!R$25,'H-32A-WP06 - Debt Service'!R$28/12,0)),"-")</f>
        <v>0</v>
      </c>
      <c r="V836" s="359">
        <f>IFERROR(IF(-SUM(V$21:V835)+V$16&lt;0.000001,0,IF($C836&gt;='H-32A-WP06 - Debt Service'!S$25,'H-32A-WP06 - Debt Service'!S$28/12,0)),"-")</f>
        <v>0</v>
      </c>
      <c r="W836" s="359">
        <f>IFERROR(IF(-SUM(W$21:W835)+W$16&lt;0.000001,0,IF($C836&gt;='H-32A-WP06 - Debt Service'!T$25,'H-32A-WP06 - Debt Service'!T$28/12,0)),"-")</f>
        <v>0</v>
      </c>
      <c r="X836" s="359">
        <f>IFERROR(IF(-SUM(X$21:X835)+X$16&lt;0.000001,0,IF($C836&gt;='H-32A-WP06 - Debt Service'!U$25,'H-32A-WP06 - Debt Service'!U$28/12,0)),"-")</f>
        <v>0</v>
      </c>
      <c r="Y836" s="359">
        <f>IFERROR(IF(-SUM(Y$21:Y835)+Y$16&lt;0.000001,0,IF($C836&gt;='H-32A-WP06 - Debt Service'!W$25,'H-32A-WP06 - Debt Service'!V$28/12,0)),"-")</f>
        <v>0</v>
      </c>
      <c r="Z836" s="359">
        <f>IFERROR(IF(-SUM(Z$21:Z835)+Z$16&lt;0.000001,0,IF($C836&gt;='H-32A-WP06 - Debt Service'!W$25,'H-32A-WP06 - Debt Service'!W$28/12,0)),"-")</f>
        <v>0</v>
      </c>
      <c r="AA836" s="359">
        <f>IFERROR(IF(-SUM(AA$21:AA835)+AA$16&lt;0.000001,0,IF($C836&gt;='H-32A-WP06 - Debt Service'!Y$25,'H-32A-WP06 - Debt Service'!X$28/12,0)),"-")</f>
        <v>0</v>
      </c>
      <c r="AB836" s="359">
        <f>IFERROR(IF(-SUM(AB$21:AB835)+AB$16&lt;0.000001,0,IF($C836&gt;='H-32A-WP06 - Debt Service'!Y$25,'H-32A-WP06 - Debt Service'!Y$28/12,0)),"-")</f>
        <v>0</v>
      </c>
      <c r="AC836" s="359">
        <f>IFERROR(IF(-SUM(AC$21:AC835)+AC$16&lt;0.000001,0,IF($C836&gt;='H-32A-WP06 - Debt Service'!Z$25,'H-32A-WP06 - Debt Service'!Z$28/12,0)),"-")</f>
        <v>0</v>
      </c>
      <c r="AD836" s="359">
        <f>IFERROR(IF(-SUM(AD$21:AD835)+AD$16&lt;0.000001,0,IF($C836&gt;='H-32A-WP06 - Debt Service'!AB$25,'H-32A-WP06 - Debt Service'!AA$28/12,0)),"-")</f>
        <v>0</v>
      </c>
      <c r="AE836" s="359">
        <f>IFERROR(IF(-SUM(AE$21:AE835)+AE$16&lt;0.000001,0,IF($C836&gt;='H-32A-WP06 - Debt Service'!AC$25,'H-32A-WP06 - Debt Service'!AB$28/12,0)),"-")</f>
        <v>0</v>
      </c>
      <c r="AF836" s="359">
        <f>IFERROR(IF(-SUM(AF$21:AF835)+AF$16&lt;0.000001,0,IF($C836&gt;='H-32A-WP06 - Debt Service'!AD$25,'H-32A-WP06 - Debt Service'!AC$28/12,0)),"-")</f>
        <v>0</v>
      </c>
    </row>
    <row r="837" spans="2:32">
      <c r="B837" s="351">
        <f t="shared" si="49"/>
        <v>2087</v>
      </c>
      <c r="C837" s="368">
        <f t="shared" si="51"/>
        <v>68303</v>
      </c>
      <c r="D837" s="368"/>
      <c r="E837" s="359">
        <f>IFERROR(IF(-SUM(E$33:E836)+E$16&lt;0.000001,0,IF($C837&gt;='H-32A-WP06 - Debt Service'!C$25,'H-32A-WP06 - Debt Service'!C$28/12,0)),"-")</f>
        <v>0</v>
      </c>
      <c r="F837" s="359">
        <f>IFERROR(IF(-SUM(F$33:F836)+F$16&lt;0.000001,0,IF($C837&gt;='H-32A-WP06 - Debt Service'!D$25,'H-32A-WP06 - Debt Service'!D$28/12,0)),"-")</f>
        <v>0</v>
      </c>
      <c r="G837" s="359">
        <f>IFERROR(IF(-SUM(G$33:G836)+G$16&lt;0.000001,0,IF($C837&gt;='H-32A-WP06 - Debt Service'!E$25,'H-32A-WP06 - Debt Service'!E$28/12,0)),"-")</f>
        <v>0</v>
      </c>
      <c r="H837" s="359">
        <f>IFERROR(IF(-SUM(H$21:H836)+H$16&lt;0.000001,0,IF($C837&gt;='H-32A-WP06 - Debt Service'!F$25,'H-32A-WP06 - Debt Service'!F$28/12,0)),"-")</f>
        <v>0</v>
      </c>
      <c r="I837" s="359">
        <f>IFERROR(IF(-SUM(I$21:I836)+I$16&lt;0.000001,0,IF($C837&gt;='H-32A-WP06 - Debt Service'!G$25,'H-32A-WP06 - Debt Service'!G$28/12,0)),"-")</f>
        <v>0</v>
      </c>
      <c r="J837" s="359">
        <f>IFERROR(IF(-SUM(J$21:J836)+J$16&lt;0.000001,0,IF($C837&gt;='H-32A-WP06 - Debt Service'!H$25,'H-32A-WP06 - Debt Service'!H$28/12,0)),"-")</f>
        <v>0</v>
      </c>
      <c r="K837" s="359">
        <f>IFERROR(IF(-SUM(K$21:K836)+K$16&lt;0.000001,0,IF($C837&gt;='H-32A-WP06 - Debt Service'!I$25,'H-32A-WP06 - Debt Service'!I$28/12,0)),"-")</f>
        <v>0</v>
      </c>
      <c r="L837" s="359">
        <f>IFERROR(IF(-SUM(L$21:L836)+L$16&lt;0.000001,0,IF($C837&gt;='H-32A-WP06 - Debt Service'!J$25,'H-32A-WP06 - Debt Service'!J$28/12,0)),"-")</f>
        <v>0</v>
      </c>
      <c r="M837" s="359">
        <f>IFERROR(IF(-SUM(M$21:M836)+M$16&lt;0.000001,0,IF($C837&gt;='H-32A-WP06 - Debt Service'!K$25,'H-32A-WP06 - Debt Service'!K$28/12,0)),"-")</f>
        <v>0</v>
      </c>
      <c r="N837" s="359">
        <f>IFERROR(IF(-SUM(N$21:N836)+N$16&lt;0.000001,0,IF($C837&gt;='H-32A-WP06 - Debt Service'!L$25,'H-32A-WP06 - Debt Service'!L$28/12,0)),"-")</f>
        <v>0</v>
      </c>
      <c r="O837" s="359">
        <f>IFERROR(IF(-SUM(O$21:O836)+O$16&lt;0.000001,0,IF($C837&gt;='H-32A-WP06 - Debt Service'!M$25,'H-32A-WP06 - Debt Service'!M$28/12,0)),"-")</f>
        <v>0</v>
      </c>
      <c r="P837" s="359">
        <f>IFERROR(IF(-SUM(P$21:P836)+P$16&lt;0.000001,0,IF($C837&gt;='H-32A-WP06 - Debt Service'!N$25,'H-32A-WP06 - Debt Service'!N$28/12,0)),"-")</f>
        <v>0</v>
      </c>
      <c r="Q837" s="449"/>
      <c r="R837" s="351">
        <f t="shared" si="50"/>
        <v>2087</v>
      </c>
      <c r="S837" s="368">
        <f t="shared" si="52"/>
        <v>68303</v>
      </c>
      <c r="T837" s="368"/>
      <c r="U837" s="359">
        <f>IFERROR(IF(-SUM(U$33:U836)+U$16&lt;0.000001,0,IF($C837&gt;='H-32A-WP06 - Debt Service'!R$25,'H-32A-WP06 - Debt Service'!R$28/12,0)),"-")</f>
        <v>0</v>
      </c>
      <c r="V837" s="359">
        <f>IFERROR(IF(-SUM(V$21:V836)+V$16&lt;0.000001,0,IF($C837&gt;='H-32A-WP06 - Debt Service'!S$25,'H-32A-WP06 - Debt Service'!S$28/12,0)),"-")</f>
        <v>0</v>
      </c>
      <c r="W837" s="359">
        <f>IFERROR(IF(-SUM(W$21:W836)+W$16&lt;0.000001,0,IF($C837&gt;='H-32A-WP06 - Debt Service'!T$25,'H-32A-WP06 - Debt Service'!T$28/12,0)),"-")</f>
        <v>0</v>
      </c>
      <c r="X837" s="359">
        <f>IFERROR(IF(-SUM(X$21:X836)+X$16&lt;0.000001,0,IF($C837&gt;='H-32A-WP06 - Debt Service'!U$25,'H-32A-WP06 - Debt Service'!U$28/12,0)),"-")</f>
        <v>0</v>
      </c>
      <c r="Y837" s="359">
        <f>IFERROR(IF(-SUM(Y$21:Y836)+Y$16&lt;0.000001,0,IF($C837&gt;='H-32A-WP06 - Debt Service'!W$25,'H-32A-WP06 - Debt Service'!V$28/12,0)),"-")</f>
        <v>0</v>
      </c>
      <c r="Z837" s="359">
        <f>IFERROR(IF(-SUM(Z$21:Z836)+Z$16&lt;0.000001,0,IF($C837&gt;='H-32A-WP06 - Debt Service'!W$25,'H-32A-WP06 - Debt Service'!W$28/12,0)),"-")</f>
        <v>0</v>
      </c>
      <c r="AA837" s="359">
        <f>IFERROR(IF(-SUM(AA$21:AA836)+AA$16&lt;0.000001,0,IF($C837&gt;='H-32A-WP06 - Debt Service'!Y$25,'H-32A-WP06 - Debt Service'!X$28/12,0)),"-")</f>
        <v>0</v>
      </c>
      <c r="AB837" s="359">
        <f>IFERROR(IF(-SUM(AB$21:AB836)+AB$16&lt;0.000001,0,IF($C837&gt;='H-32A-WP06 - Debt Service'!Y$25,'H-32A-WP06 - Debt Service'!Y$28/12,0)),"-")</f>
        <v>0</v>
      </c>
      <c r="AC837" s="359">
        <f>IFERROR(IF(-SUM(AC$21:AC836)+AC$16&lt;0.000001,0,IF($C837&gt;='H-32A-WP06 - Debt Service'!Z$25,'H-32A-WP06 - Debt Service'!Z$28/12,0)),"-")</f>
        <v>0</v>
      </c>
      <c r="AD837" s="359">
        <f>IFERROR(IF(-SUM(AD$21:AD836)+AD$16&lt;0.000001,0,IF($C837&gt;='H-32A-WP06 - Debt Service'!AB$25,'H-32A-WP06 - Debt Service'!AA$28/12,0)),"-")</f>
        <v>0</v>
      </c>
      <c r="AE837" s="359">
        <f>IFERROR(IF(-SUM(AE$21:AE836)+AE$16&lt;0.000001,0,IF($C837&gt;='H-32A-WP06 - Debt Service'!AC$25,'H-32A-WP06 - Debt Service'!AB$28/12,0)),"-")</f>
        <v>0</v>
      </c>
      <c r="AF837" s="359">
        <f>IFERROR(IF(-SUM(AF$21:AF836)+AF$16&lt;0.000001,0,IF($C837&gt;='H-32A-WP06 - Debt Service'!AD$25,'H-32A-WP06 - Debt Service'!AC$28/12,0)),"-")</f>
        <v>0</v>
      </c>
    </row>
    <row r="838" spans="2:32">
      <c r="B838" s="351">
        <f t="shared" si="49"/>
        <v>2087</v>
      </c>
      <c r="C838" s="368">
        <f t="shared" si="51"/>
        <v>68334</v>
      </c>
      <c r="D838" s="368"/>
      <c r="E838" s="359">
        <f>IFERROR(IF(-SUM(E$33:E837)+E$16&lt;0.000001,0,IF($C838&gt;='H-32A-WP06 - Debt Service'!C$25,'H-32A-WP06 - Debt Service'!C$28/12,0)),"-")</f>
        <v>0</v>
      </c>
      <c r="F838" s="359">
        <f>IFERROR(IF(-SUM(F$33:F837)+F$16&lt;0.000001,0,IF($C838&gt;='H-32A-WP06 - Debt Service'!D$25,'H-32A-WP06 - Debt Service'!D$28/12,0)),"-")</f>
        <v>0</v>
      </c>
      <c r="G838" s="359">
        <f>IFERROR(IF(-SUM(G$33:G837)+G$16&lt;0.000001,0,IF($C838&gt;='H-32A-WP06 - Debt Service'!E$25,'H-32A-WP06 - Debt Service'!E$28/12,0)),"-")</f>
        <v>0</v>
      </c>
      <c r="H838" s="359">
        <f>IFERROR(IF(-SUM(H$21:H837)+H$16&lt;0.000001,0,IF($C838&gt;='H-32A-WP06 - Debt Service'!F$25,'H-32A-WP06 - Debt Service'!F$28/12,0)),"-")</f>
        <v>0</v>
      </c>
      <c r="I838" s="359">
        <f>IFERROR(IF(-SUM(I$21:I837)+I$16&lt;0.000001,0,IF($C838&gt;='H-32A-WP06 - Debt Service'!G$25,'H-32A-WP06 - Debt Service'!G$28/12,0)),"-")</f>
        <v>0</v>
      </c>
      <c r="J838" s="359">
        <f>IFERROR(IF(-SUM(J$21:J837)+J$16&lt;0.000001,0,IF($C838&gt;='H-32A-WP06 - Debt Service'!H$25,'H-32A-WP06 - Debt Service'!H$28/12,0)),"-")</f>
        <v>0</v>
      </c>
      <c r="K838" s="359">
        <f>IFERROR(IF(-SUM(K$21:K837)+K$16&lt;0.000001,0,IF($C838&gt;='H-32A-WP06 - Debt Service'!I$25,'H-32A-WP06 - Debt Service'!I$28/12,0)),"-")</f>
        <v>0</v>
      </c>
      <c r="L838" s="359">
        <f>IFERROR(IF(-SUM(L$21:L837)+L$16&lt;0.000001,0,IF($C838&gt;='H-32A-WP06 - Debt Service'!J$25,'H-32A-WP06 - Debt Service'!J$28/12,0)),"-")</f>
        <v>0</v>
      </c>
      <c r="M838" s="359">
        <f>IFERROR(IF(-SUM(M$21:M837)+M$16&lt;0.000001,0,IF($C838&gt;='H-32A-WP06 - Debt Service'!K$25,'H-32A-WP06 - Debt Service'!K$28/12,0)),"-")</f>
        <v>0</v>
      </c>
      <c r="N838" s="359">
        <f>IFERROR(IF(-SUM(N$21:N837)+N$16&lt;0.000001,0,IF($C838&gt;='H-32A-WP06 - Debt Service'!L$25,'H-32A-WP06 - Debt Service'!L$28/12,0)),"-")</f>
        <v>0</v>
      </c>
      <c r="O838" s="359">
        <f>IFERROR(IF(-SUM(O$21:O837)+O$16&lt;0.000001,0,IF($C838&gt;='H-32A-WP06 - Debt Service'!M$25,'H-32A-WP06 - Debt Service'!M$28/12,0)),"-")</f>
        <v>0</v>
      </c>
      <c r="P838" s="359">
        <f>IFERROR(IF(-SUM(P$21:P837)+P$16&lt;0.000001,0,IF($C838&gt;='H-32A-WP06 - Debt Service'!N$25,'H-32A-WP06 - Debt Service'!N$28/12,0)),"-")</f>
        <v>0</v>
      </c>
      <c r="Q838" s="449"/>
      <c r="R838" s="351">
        <f t="shared" si="50"/>
        <v>2087</v>
      </c>
      <c r="S838" s="368">
        <f t="shared" si="52"/>
        <v>68334</v>
      </c>
      <c r="T838" s="368"/>
      <c r="U838" s="359">
        <f>IFERROR(IF(-SUM(U$33:U837)+U$16&lt;0.000001,0,IF($C838&gt;='H-32A-WP06 - Debt Service'!R$25,'H-32A-WP06 - Debt Service'!R$28/12,0)),"-")</f>
        <v>0</v>
      </c>
      <c r="V838" s="359">
        <f>IFERROR(IF(-SUM(V$21:V837)+V$16&lt;0.000001,0,IF($C838&gt;='H-32A-WP06 - Debt Service'!S$25,'H-32A-WP06 - Debt Service'!S$28/12,0)),"-")</f>
        <v>0</v>
      </c>
      <c r="W838" s="359">
        <f>IFERROR(IF(-SUM(W$21:W837)+W$16&lt;0.000001,0,IF($C838&gt;='H-32A-WP06 - Debt Service'!T$25,'H-32A-WP06 - Debt Service'!T$28/12,0)),"-")</f>
        <v>0</v>
      </c>
      <c r="X838" s="359">
        <f>IFERROR(IF(-SUM(X$21:X837)+X$16&lt;0.000001,0,IF($C838&gt;='H-32A-WP06 - Debt Service'!U$25,'H-32A-WP06 - Debt Service'!U$28/12,0)),"-")</f>
        <v>0</v>
      </c>
      <c r="Y838" s="359">
        <f>IFERROR(IF(-SUM(Y$21:Y837)+Y$16&lt;0.000001,0,IF($C838&gt;='H-32A-WP06 - Debt Service'!W$25,'H-32A-WP06 - Debt Service'!V$28/12,0)),"-")</f>
        <v>0</v>
      </c>
      <c r="Z838" s="359">
        <f>IFERROR(IF(-SUM(Z$21:Z837)+Z$16&lt;0.000001,0,IF($C838&gt;='H-32A-WP06 - Debt Service'!W$25,'H-32A-WP06 - Debt Service'!W$28/12,0)),"-")</f>
        <v>0</v>
      </c>
      <c r="AA838" s="359">
        <f>IFERROR(IF(-SUM(AA$21:AA837)+AA$16&lt;0.000001,0,IF($C838&gt;='H-32A-WP06 - Debt Service'!Y$25,'H-32A-WP06 - Debt Service'!X$28/12,0)),"-")</f>
        <v>0</v>
      </c>
      <c r="AB838" s="359">
        <f>IFERROR(IF(-SUM(AB$21:AB837)+AB$16&lt;0.000001,0,IF($C838&gt;='H-32A-WP06 - Debt Service'!Y$25,'H-32A-WP06 - Debt Service'!Y$28/12,0)),"-")</f>
        <v>0</v>
      </c>
      <c r="AC838" s="359">
        <f>IFERROR(IF(-SUM(AC$21:AC837)+AC$16&lt;0.000001,0,IF($C838&gt;='H-32A-WP06 - Debt Service'!Z$25,'H-32A-WP06 - Debt Service'!Z$28/12,0)),"-")</f>
        <v>0</v>
      </c>
      <c r="AD838" s="359">
        <f>IFERROR(IF(-SUM(AD$21:AD837)+AD$16&lt;0.000001,0,IF($C838&gt;='H-32A-WP06 - Debt Service'!AB$25,'H-32A-WP06 - Debt Service'!AA$28/12,0)),"-")</f>
        <v>0</v>
      </c>
      <c r="AE838" s="359">
        <f>IFERROR(IF(-SUM(AE$21:AE837)+AE$16&lt;0.000001,0,IF($C838&gt;='H-32A-WP06 - Debt Service'!AC$25,'H-32A-WP06 - Debt Service'!AB$28/12,0)),"-")</f>
        <v>0</v>
      </c>
      <c r="AF838" s="359">
        <f>IFERROR(IF(-SUM(AF$21:AF837)+AF$16&lt;0.000001,0,IF($C838&gt;='H-32A-WP06 - Debt Service'!AD$25,'H-32A-WP06 - Debt Service'!AC$28/12,0)),"-")</f>
        <v>0</v>
      </c>
    </row>
    <row r="839" spans="2:32">
      <c r="B839" s="351">
        <f t="shared" si="49"/>
        <v>2087</v>
      </c>
      <c r="C839" s="368">
        <f t="shared" si="51"/>
        <v>68362</v>
      </c>
      <c r="D839" s="368"/>
      <c r="E839" s="359">
        <f>IFERROR(IF(-SUM(E$33:E838)+E$16&lt;0.000001,0,IF($C839&gt;='H-32A-WP06 - Debt Service'!C$25,'H-32A-WP06 - Debt Service'!C$28/12,0)),"-")</f>
        <v>0</v>
      </c>
      <c r="F839" s="359">
        <f>IFERROR(IF(-SUM(F$33:F838)+F$16&lt;0.000001,0,IF($C839&gt;='H-32A-WP06 - Debt Service'!D$25,'H-32A-WP06 - Debt Service'!D$28/12,0)),"-")</f>
        <v>0</v>
      </c>
      <c r="G839" s="359">
        <f>IFERROR(IF(-SUM(G$33:G838)+G$16&lt;0.000001,0,IF($C839&gt;='H-32A-WP06 - Debt Service'!E$25,'H-32A-WP06 - Debt Service'!E$28/12,0)),"-")</f>
        <v>0</v>
      </c>
      <c r="H839" s="359">
        <f>IFERROR(IF(-SUM(H$21:H838)+H$16&lt;0.000001,0,IF($C839&gt;='H-32A-WP06 - Debt Service'!F$25,'H-32A-WP06 - Debt Service'!F$28/12,0)),"-")</f>
        <v>0</v>
      </c>
      <c r="I839" s="359">
        <f>IFERROR(IF(-SUM(I$21:I838)+I$16&lt;0.000001,0,IF($C839&gt;='H-32A-WP06 - Debt Service'!G$25,'H-32A-WP06 - Debt Service'!G$28/12,0)),"-")</f>
        <v>0</v>
      </c>
      <c r="J839" s="359">
        <f>IFERROR(IF(-SUM(J$21:J838)+J$16&lt;0.000001,0,IF($C839&gt;='H-32A-WP06 - Debt Service'!H$25,'H-32A-WP06 - Debt Service'!H$28/12,0)),"-")</f>
        <v>0</v>
      </c>
      <c r="K839" s="359">
        <f>IFERROR(IF(-SUM(K$21:K838)+K$16&lt;0.000001,0,IF($C839&gt;='H-32A-WP06 - Debt Service'!I$25,'H-32A-WP06 - Debt Service'!I$28/12,0)),"-")</f>
        <v>0</v>
      </c>
      <c r="L839" s="359">
        <f>IFERROR(IF(-SUM(L$21:L838)+L$16&lt;0.000001,0,IF($C839&gt;='H-32A-WP06 - Debt Service'!J$25,'H-32A-WP06 - Debt Service'!J$28/12,0)),"-")</f>
        <v>0</v>
      </c>
      <c r="M839" s="359">
        <f>IFERROR(IF(-SUM(M$21:M838)+M$16&lt;0.000001,0,IF($C839&gt;='H-32A-WP06 - Debt Service'!K$25,'H-32A-WP06 - Debt Service'!K$28/12,0)),"-")</f>
        <v>0</v>
      </c>
      <c r="N839" s="359">
        <f>IFERROR(IF(-SUM(N$21:N838)+N$16&lt;0.000001,0,IF($C839&gt;='H-32A-WP06 - Debt Service'!L$25,'H-32A-WP06 - Debt Service'!L$28/12,0)),"-")</f>
        <v>0</v>
      </c>
      <c r="O839" s="359">
        <f>IFERROR(IF(-SUM(O$21:O838)+O$16&lt;0.000001,0,IF($C839&gt;='H-32A-WP06 - Debt Service'!M$25,'H-32A-WP06 - Debt Service'!M$28/12,0)),"-")</f>
        <v>0</v>
      </c>
      <c r="P839" s="359">
        <f>IFERROR(IF(-SUM(P$21:P838)+P$16&lt;0.000001,0,IF($C839&gt;='H-32A-WP06 - Debt Service'!N$25,'H-32A-WP06 - Debt Service'!N$28/12,0)),"-")</f>
        <v>0</v>
      </c>
      <c r="Q839" s="449"/>
      <c r="R839" s="351">
        <f t="shared" si="50"/>
        <v>2087</v>
      </c>
      <c r="S839" s="368">
        <f t="shared" si="52"/>
        <v>68362</v>
      </c>
      <c r="T839" s="368"/>
      <c r="U839" s="359">
        <f>IFERROR(IF(-SUM(U$33:U838)+U$16&lt;0.000001,0,IF($C839&gt;='H-32A-WP06 - Debt Service'!R$25,'H-32A-WP06 - Debt Service'!R$28/12,0)),"-")</f>
        <v>0</v>
      </c>
      <c r="V839" s="359">
        <f>IFERROR(IF(-SUM(V$21:V838)+V$16&lt;0.000001,0,IF($C839&gt;='H-32A-WP06 - Debt Service'!S$25,'H-32A-WP06 - Debt Service'!S$28/12,0)),"-")</f>
        <v>0</v>
      </c>
      <c r="W839" s="359">
        <f>IFERROR(IF(-SUM(W$21:W838)+W$16&lt;0.000001,0,IF($C839&gt;='H-32A-WP06 - Debt Service'!T$25,'H-32A-WP06 - Debt Service'!T$28/12,0)),"-")</f>
        <v>0</v>
      </c>
      <c r="X839" s="359">
        <f>IFERROR(IF(-SUM(X$21:X838)+X$16&lt;0.000001,0,IF($C839&gt;='H-32A-WP06 - Debt Service'!U$25,'H-32A-WP06 - Debt Service'!U$28/12,0)),"-")</f>
        <v>0</v>
      </c>
      <c r="Y839" s="359">
        <f>IFERROR(IF(-SUM(Y$21:Y838)+Y$16&lt;0.000001,0,IF($C839&gt;='H-32A-WP06 - Debt Service'!W$25,'H-32A-WP06 - Debt Service'!V$28/12,0)),"-")</f>
        <v>0</v>
      </c>
      <c r="Z839" s="359">
        <f>IFERROR(IF(-SUM(Z$21:Z838)+Z$16&lt;0.000001,0,IF($C839&gt;='H-32A-WP06 - Debt Service'!W$25,'H-32A-WP06 - Debt Service'!W$28/12,0)),"-")</f>
        <v>0</v>
      </c>
      <c r="AA839" s="359">
        <f>IFERROR(IF(-SUM(AA$21:AA838)+AA$16&lt;0.000001,0,IF($C839&gt;='H-32A-WP06 - Debt Service'!Y$25,'H-32A-WP06 - Debt Service'!X$28/12,0)),"-")</f>
        <v>0</v>
      </c>
      <c r="AB839" s="359">
        <f>IFERROR(IF(-SUM(AB$21:AB838)+AB$16&lt;0.000001,0,IF($C839&gt;='H-32A-WP06 - Debt Service'!Y$25,'H-32A-WP06 - Debt Service'!Y$28/12,0)),"-")</f>
        <v>0</v>
      </c>
      <c r="AC839" s="359">
        <f>IFERROR(IF(-SUM(AC$21:AC838)+AC$16&lt;0.000001,0,IF($C839&gt;='H-32A-WP06 - Debt Service'!Z$25,'H-32A-WP06 - Debt Service'!Z$28/12,0)),"-")</f>
        <v>0</v>
      </c>
      <c r="AD839" s="359">
        <f>IFERROR(IF(-SUM(AD$21:AD838)+AD$16&lt;0.000001,0,IF($C839&gt;='H-32A-WP06 - Debt Service'!AB$25,'H-32A-WP06 - Debt Service'!AA$28/12,0)),"-")</f>
        <v>0</v>
      </c>
      <c r="AE839" s="359">
        <f>IFERROR(IF(-SUM(AE$21:AE838)+AE$16&lt;0.000001,0,IF($C839&gt;='H-32A-WP06 - Debt Service'!AC$25,'H-32A-WP06 - Debt Service'!AB$28/12,0)),"-")</f>
        <v>0</v>
      </c>
      <c r="AF839" s="359">
        <f>IFERROR(IF(-SUM(AF$21:AF838)+AF$16&lt;0.000001,0,IF($C839&gt;='H-32A-WP06 - Debt Service'!AD$25,'H-32A-WP06 - Debt Service'!AC$28/12,0)),"-")</f>
        <v>0</v>
      </c>
    </row>
    <row r="840" spans="2:32">
      <c r="B840" s="351">
        <f t="shared" si="49"/>
        <v>2087</v>
      </c>
      <c r="C840" s="368">
        <f t="shared" si="51"/>
        <v>68393</v>
      </c>
      <c r="D840" s="368"/>
      <c r="E840" s="359">
        <f>IFERROR(IF(-SUM(E$33:E839)+E$16&lt;0.000001,0,IF($C840&gt;='H-32A-WP06 - Debt Service'!C$25,'H-32A-WP06 - Debt Service'!C$28/12,0)),"-")</f>
        <v>0</v>
      </c>
      <c r="F840" s="359">
        <f>IFERROR(IF(-SUM(F$33:F839)+F$16&lt;0.000001,0,IF($C840&gt;='H-32A-WP06 - Debt Service'!D$25,'H-32A-WP06 - Debt Service'!D$28/12,0)),"-")</f>
        <v>0</v>
      </c>
      <c r="G840" s="359">
        <f>IFERROR(IF(-SUM(G$33:G839)+G$16&lt;0.000001,0,IF($C840&gt;='H-32A-WP06 - Debt Service'!E$25,'H-32A-WP06 - Debt Service'!E$28/12,0)),"-")</f>
        <v>0</v>
      </c>
      <c r="H840" s="359">
        <f>IFERROR(IF(-SUM(H$21:H839)+H$16&lt;0.000001,0,IF($C840&gt;='H-32A-WP06 - Debt Service'!F$25,'H-32A-WP06 - Debt Service'!F$28/12,0)),"-")</f>
        <v>0</v>
      </c>
      <c r="I840" s="359">
        <f>IFERROR(IF(-SUM(I$21:I839)+I$16&lt;0.000001,0,IF($C840&gt;='H-32A-WP06 - Debt Service'!G$25,'H-32A-WP06 - Debt Service'!G$28/12,0)),"-")</f>
        <v>0</v>
      </c>
      <c r="J840" s="359">
        <f>IFERROR(IF(-SUM(J$21:J839)+J$16&lt;0.000001,0,IF($C840&gt;='H-32A-WP06 - Debt Service'!H$25,'H-32A-WP06 - Debt Service'!H$28/12,0)),"-")</f>
        <v>0</v>
      </c>
      <c r="K840" s="359">
        <f>IFERROR(IF(-SUM(K$21:K839)+K$16&lt;0.000001,0,IF($C840&gt;='H-32A-WP06 - Debt Service'!I$25,'H-32A-WP06 - Debt Service'!I$28/12,0)),"-")</f>
        <v>0</v>
      </c>
      <c r="L840" s="359">
        <f>IFERROR(IF(-SUM(L$21:L839)+L$16&lt;0.000001,0,IF($C840&gt;='H-32A-WP06 - Debt Service'!J$25,'H-32A-WP06 - Debt Service'!J$28/12,0)),"-")</f>
        <v>0</v>
      </c>
      <c r="M840" s="359">
        <f>IFERROR(IF(-SUM(M$21:M839)+M$16&lt;0.000001,0,IF($C840&gt;='H-32A-WP06 - Debt Service'!K$25,'H-32A-WP06 - Debt Service'!K$28/12,0)),"-")</f>
        <v>0</v>
      </c>
      <c r="N840" s="359">
        <f>IFERROR(IF(-SUM(N$21:N839)+N$16&lt;0.000001,0,IF($C840&gt;='H-32A-WP06 - Debt Service'!L$25,'H-32A-WP06 - Debt Service'!L$28/12,0)),"-")</f>
        <v>0</v>
      </c>
      <c r="O840" s="359">
        <f>IFERROR(IF(-SUM(O$21:O839)+O$16&lt;0.000001,0,IF($C840&gt;='H-32A-WP06 - Debt Service'!M$25,'H-32A-WP06 - Debt Service'!M$28/12,0)),"-")</f>
        <v>0</v>
      </c>
      <c r="P840" s="359">
        <f>IFERROR(IF(-SUM(P$21:P839)+P$16&lt;0.000001,0,IF($C840&gt;='H-32A-WP06 - Debt Service'!N$25,'H-32A-WP06 - Debt Service'!N$28/12,0)),"-")</f>
        <v>0</v>
      </c>
      <c r="Q840" s="449"/>
      <c r="R840" s="351">
        <f t="shared" si="50"/>
        <v>2087</v>
      </c>
      <c r="S840" s="368">
        <f t="shared" si="52"/>
        <v>68393</v>
      </c>
      <c r="T840" s="368"/>
      <c r="U840" s="359">
        <f>IFERROR(IF(-SUM(U$33:U839)+U$16&lt;0.000001,0,IF($C840&gt;='H-32A-WP06 - Debt Service'!R$25,'H-32A-WP06 - Debt Service'!R$28/12,0)),"-")</f>
        <v>0</v>
      </c>
      <c r="V840" s="359">
        <f>IFERROR(IF(-SUM(V$21:V839)+V$16&lt;0.000001,0,IF($C840&gt;='H-32A-WP06 - Debt Service'!S$25,'H-32A-WP06 - Debt Service'!S$28/12,0)),"-")</f>
        <v>0</v>
      </c>
      <c r="W840" s="359">
        <f>IFERROR(IF(-SUM(W$21:W839)+W$16&lt;0.000001,0,IF($C840&gt;='H-32A-WP06 - Debt Service'!T$25,'H-32A-WP06 - Debt Service'!T$28/12,0)),"-")</f>
        <v>0</v>
      </c>
      <c r="X840" s="359">
        <f>IFERROR(IF(-SUM(X$21:X839)+X$16&lt;0.000001,0,IF($C840&gt;='H-32A-WP06 - Debt Service'!U$25,'H-32A-WP06 - Debt Service'!U$28/12,0)),"-")</f>
        <v>0</v>
      </c>
      <c r="Y840" s="359">
        <f>IFERROR(IF(-SUM(Y$21:Y839)+Y$16&lt;0.000001,0,IF($C840&gt;='H-32A-WP06 - Debt Service'!W$25,'H-32A-WP06 - Debt Service'!V$28/12,0)),"-")</f>
        <v>0</v>
      </c>
      <c r="Z840" s="359">
        <f>IFERROR(IF(-SUM(Z$21:Z839)+Z$16&lt;0.000001,0,IF($C840&gt;='H-32A-WP06 - Debt Service'!W$25,'H-32A-WP06 - Debt Service'!W$28/12,0)),"-")</f>
        <v>0</v>
      </c>
      <c r="AA840" s="359">
        <f>IFERROR(IF(-SUM(AA$21:AA839)+AA$16&lt;0.000001,0,IF($C840&gt;='H-32A-WP06 - Debt Service'!Y$25,'H-32A-WP06 - Debt Service'!X$28/12,0)),"-")</f>
        <v>0</v>
      </c>
      <c r="AB840" s="359">
        <f>IFERROR(IF(-SUM(AB$21:AB839)+AB$16&lt;0.000001,0,IF($C840&gt;='H-32A-WP06 - Debt Service'!Y$25,'H-32A-WP06 - Debt Service'!Y$28/12,0)),"-")</f>
        <v>0</v>
      </c>
      <c r="AC840" s="359">
        <f>IFERROR(IF(-SUM(AC$21:AC839)+AC$16&lt;0.000001,0,IF($C840&gt;='H-32A-WP06 - Debt Service'!Z$25,'H-32A-WP06 - Debt Service'!Z$28/12,0)),"-")</f>
        <v>0</v>
      </c>
      <c r="AD840" s="359">
        <f>IFERROR(IF(-SUM(AD$21:AD839)+AD$16&lt;0.000001,0,IF($C840&gt;='H-32A-WP06 - Debt Service'!AB$25,'H-32A-WP06 - Debt Service'!AA$28/12,0)),"-")</f>
        <v>0</v>
      </c>
      <c r="AE840" s="359">
        <f>IFERROR(IF(-SUM(AE$21:AE839)+AE$16&lt;0.000001,0,IF($C840&gt;='H-32A-WP06 - Debt Service'!AC$25,'H-32A-WP06 - Debt Service'!AB$28/12,0)),"-")</f>
        <v>0</v>
      </c>
      <c r="AF840" s="359">
        <f>IFERROR(IF(-SUM(AF$21:AF839)+AF$16&lt;0.000001,0,IF($C840&gt;='H-32A-WP06 - Debt Service'!AD$25,'H-32A-WP06 - Debt Service'!AC$28/12,0)),"-")</f>
        <v>0</v>
      </c>
    </row>
    <row r="841" spans="2:32">
      <c r="B841" s="351">
        <f t="shared" si="49"/>
        <v>2087</v>
      </c>
      <c r="C841" s="368">
        <f t="shared" si="51"/>
        <v>68423</v>
      </c>
      <c r="D841" s="368"/>
      <c r="E841" s="359">
        <f>IFERROR(IF(-SUM(E$33:E840)+E$16&lt;0.000001,0,IF($C841&gt;='H-32A-WP06 - Debt Service'!C$25,'H-32A-WP06 - Debt Service'!C$28/12,0)),"-")</f>
        <v>0</v>
      </c>
      <c r="F841" s="359">
        <f>IFERROR(IF(-SUM(F$33:F840)+F$16&lt;0.000001,0,IF($C841&gt;='H-32A-WP06 - Debt Service'!D$25,'H-32A-WP06 - Debt Service'!D$28/12,0)),"-")</f>
        <v>0</v>
      </c>
      <c r="G841" s="359">
        <f>IFERROR(IF(-SUM(G$33:G840)+G$16&lt;0.000001,0,IF($C841&gt;='H-32A-WP06 - Debt Service'!E$25,'H-32A-WP06 - Debt Service'!E$28/12,0)),"-")</f>
        <v>0</v>
      </c>
      <c r="H841" s="359">
        <f>IFERROR(IF(-SUM(H$21:H840)+H$16&lt;0.000001,0,IF($C841&gt;='H-32A-WP06 - Debt Service'!F$25,'H-32A-WP06 - Debt Service'!F$28/12,0)),"-")</f>
        <v>0</v>
      </c>
      <c r="I841" s="359">
        <f>IFERROR(IF(-SUM(I$21:I840)+I$16&lt;0.000001,0,IF($C841&gt;='H-32A-WP06 - Debt Service'!G$25,'H-32A-WP06 - Debt Service'!G$28/12,0)),"-")</f>
        <v>0</v>
      </c>
      <c r="J841" s="359">
        <f>IFERROR(IF(-SUM(J$21:J840)+J$16&lt;0.000001,0,IF($C841&gt;='H-32A-WP06 - Debt Service'!H$25,'H-32A-WP06 - Debt Service'!H$28/12,0)),"-")</f>
        <v>0</v>
      </c>
      <c r="K841" s="359">
        <f>IFERROR(IF(-SUM(K$21:K840)+K$16&lt;0.000001,0,IF($C841&gt;='H-32A-WP06 - Debt Service'!I$25,'H-32A-WP06 - Debt Service'!I$28/12,0)),"-")</f>
        <v>0</v>
      </c>
      <c r="L841" s="359">
        <f>IFERROR(IF(-SUM(L$21:L840)+L$16&lt;0.000001,0,IF($C841&gt;='H-32A-WP06 - Debt Service'!J$25,'H-32A-WP06 - Debt Service'!J$28/12,0)),"-")</f>
        <v>0</v>
      </c>
      <c r="M841" s="359">
        <f>IFERROR(IF(-SUM(M$21:M840)+M$16&lt;0.000001,0,IF($C841&gt;='H-32A-WP06 - Debt Service'!K$25,'H-32A-WP06 - Debt Service'!K$28/12,0)),"-")</f>
        <v>0</v>
      </c>
      <c r="N841" s="359">
        <f>IFERROR(IF(-SUM(N$21:N840)+N$16&lt;0.000001,0,IF($C841&gt;='H-32A-WP06 - Debt Service'!L$25,'H-32A-WP06 - Debt Service'!L$28/12,0)),"-")</f>
        <v>0</v>
      </c>
      <c r="O841" s="359">
        <f>IFERROR(IF(-SUM(O$21:O840)+O$16&lt;0.000001,0,IF($C841&gt;='H-32A-WP06 - Debt Service'!M$25,'H-32A-WP06 - Debt Service'!M$28/12,0)),"-")</f>
        <v>0</v>
      </c>
      <c r="P841" s="359">
        <f>IFERROR(IF(-SUM(P$21:P840)+P$16&lt;0.000001,0,IF($C841&gt;='H-32A-WP06 - Debt Service'!N$25,'H-32A-WP06 - Debt Service'!N$28/12,0)),"-")</f>
        <v>0</v>
      </c>
      <c r="Q841" s="449"/>
      <c r="R841" s="351">
        <f t="shared" si="50"/>
        <v>2087</v>
      </c>
      <c r="S841" s="368">
        <f t="shared" si="52"/>
        <v>68423</v>
      </c>
      <c r="T841" s="368"/>
      <c r="U841" s="359">
        <f>IFERROR(IF(-SUM(U$33:U840)+U$16&lt;0.000001,0,IF($C841&gt;='H-32A-WP06 - Debt Service'!R$25,'H-32A-WP06 - Debt Service'!R$28/12,0)),"-")</f>
        <v>0</v>
      </c>
      <c r="V841" s="359">
        <f>IFERROR(IF(-SUM(V$21:V840)+V$16&lt;0.000001,0,IF($C841&gt;='H-32A-WP06 - Debt Service'!S$25,'H-32A-WP06 - Debt Service'!S$28/12,0)),"-")</f>
        <v>0</v>
      </c>
      <c r="W841" s="359">
        <f>IFERROR(IF(-SUM(W$21:W840)+W$16&lt;0.000001,0,IF($C841&gt;='H-32A-WP06 - Debt Service'!T$25,'H-32A-WP06 - Debt Service'!T$28/12,0)),"-")</f>
        <v>0</v>
      </c>
      <c r="X841" s="359">
        <f>IFERROR(IF(-SUM(X$21:X840)+X$16&lt;0.000001,0,IF($C841&gt;='H-32A-WP06 - Debt Service'!U$25,'H-32A-WP06 - Debt Service'!U$28/12,0)),"-")</f>
        <v>0</v>
      </c>
      <c r="Y841" s="359">
        <f>IFERROR(IF(-SUM(Y$21:Y840)+Y$16&lt;0.000001,0,IF($C841&gt;='H-32A-WP06 - Debt Service'!W$25,'H-32A-WP06 - Debt Service'!V$28/12,0)),"-")</f>
        <v>0</v>
      </c>
      <c r="Z841" s="359">
        <f>IFERROR(IF(-SUM(Z$21:Z840)+Z$16&lt;0.000001,0,IF($C841&gt;='H-32A-WP06 - Debt Service'!W$25,'H-32A-WP06 - Debt Service'!W$28/12,0)),"-")</f>
        <v>0</v>
      </c>
      <c r="AA841" s="359">
        <f>IFERROR(IF(-SUM(AA$21:AA840)+AA$16&lt;0.000001,0,IF($C841&gt;='H-32A-WP06 - Debt Service'!Y$25,'H-32A-WP06 - Debt Service'!X$28/12,0)),"-")</f>
        <v>0</v>
      </c>
      <c r="AB841" s="359">
        <f>IFERROR(IF(-SUM(AB$21:AB840)+AB$16&lt;0.000001,0,IF($C841&gt;='H-32A-WP06 - Debt Service'!Y$25,'H-32A-WP06 - Debt Service'!Y$28/12,0)),"-")</f>
        <v>0</v>
      </c>
      <c r="AC841" s="359">
        <f>IFERROR(IF(-SUM(AC$21:AC840)+AC$16&lt;0.000001,0,IF($C841&gt;='H-32A-WP06 - Debt Service'!Z$25,'H-32A-WP06 - Debt Service'!Z$28/12,0)),"-")</f>
        <v>0</v>
      </c>
      <c r="AD841" s="359">
        <f>IFERROR(IF(-SUM(AD$21:AD840)+AD$16&lt;0.000001,0,IF($C841&gt;='H-32A-WP06 - Debt Service'!AB$25,'H-32A-WP06 - Debt Service'!AA$28/12,0)),"-")</f>
        <v>0</v>
      </c>
      <c r="AE841" s="359">
        <f>IFERROR(IF(-SUM(AE$21:AE840)+AE$16&lt;0.000001,0,IF($C841&gt;='H-32A-WP06 - Debt Service'!AC$25,'H-32A-WP06 - Debt Service'!AB$28/12,0)),"-")</f>
        <v>0</v>
      </c>
      <c r="AF841" s="359">
        <f>IFERROR(IF(-SUM(AF$21:AF840)+AF$16&lt;0.000001,0,IF($C841&gt;='H-32A-WP06 - Debt Service'!AD$25,'H-32A-WP06 - Debt Service'!AC$28/12,0)),"-")</f>
        <v>0</v>
      </c>
    </row>
    <row r="842" spans="2:32">
      <c r="B842" s="351">
        <f t="shared" si="49"/>
        <v>2087</v>
      </c>
      <c r="C842" s="368">
        <f t="shared" si="51"/>
        <v>68454</v>
      </c>
      <c r="D842" s="368"/>
      <c r="E842" s="359">
        <f>IFERROR(IF(-SUM(E$33:E841)+E$16&lt;0.000001,0,IF($C842&gt;='H-32A-WP06 - Debt Service'!C$25,'H-32A-WP06 - Debt Service'!C$28/12,0)),"-")</f>
        <v>0</v>
      </c>
      <c r="F842" s="359">
        <f>IFERROR(IF(-SUM(F$33:F841)+F$16&lt;0.000001,0,IF($C842&gt;='H-32A-WP06 - Debt Service'!D$25,'H-32A-WP06 - Debt Service'!D$28/12,0)),"-")</f>
        <v>0</v>
      </c>
      <c r="G842" s="359">
        <f>IFERROR(IF(-SUM(G$33:G841)+G$16&lt;0.000001,0,IF($C842&gt;='H-32A-WP06 - Debt Service'!E$25,'H-32A-WP06 - Debt Service'!E$28/12,0)),"-")</f>
        <v>0</v>
      </c>
      <c r="H842" s="359">
        <f>IFERROR(IF(-SUM(H$21:H841)+H$16&lt;0.000001,0,IF($C842&gt;='H-32A-WP06 - Debt Service'!F$25,'H-32A-WP06 - Debt Service'!F$28/12,0)),"-")</f>
        <v>0</v>
      </c>
      <c r="I842" s="359">
        <f>IFERROR(IF(-SUM(I$21:I841)+I$16&lt;0.000001,0,IF($C842&gt;='H-32A-WP06 - Debt Service'!G$25,'H-32A-WP06 - Debt Service'!G$28/12,0)),"-")</f>
        <v>0</v>
      </c>
      <c r="J842" s="359">
        <f>IFERROR(IF(-SUM(J$21:J841)+J$16&lt;0.000001,0,IF($C842&gt;='H-32A-WP06 - Debt Service'!H$25,'H-32A-WP06 - Debt Service'!H$28/12,0)),"-")</f>
        <v>0</v>
      </c>
      <c r="K842" s="359">
        <f>IFERROR(IF(-SUM(K$21:K841)+K$16&lt;0.000001,0,IF($C842&gt;='H-32A-WP06 - Debt Service'!I$25,'H-32A-WP06 - Debt Service'!I$28/12,0)),"-")</f>
        <v>0</v>
      </c>
      <c r="L842" s="359">
        <f>IFERROR(IF(-SUM(L$21:L841)+L$16&lt;0.000001,0,IF($C842&gt;='H-32A-WP06 - Debt Service'!J$25,'H-32A-WP06 - Debt Service'!J$28/12,0)),"-")</f>
        <v>0</v>
      </c>
      <c r="M842" s="359">
        <f>IFERROR(IF(-SUM(M$21:M841)+M$16&lt;0.000001,0,IF($C842&gt;='H-32A-WP06 - Debt Service'!K$25,'H-32A-WP06 - Debt Service'!K$28/12,0)),"-")</f>
        <v>0</v>
      </c>
      <c r="N842" s="359">
        <f>IFERROR(IF(-SUM(N$21:N841)+N$16&lt;0.000001,0,IF($C842&gt;='H-32A-WP06 - Debt Service'!L$25,'H-32A-WP06 - Debt Service'!L$28/12,0)),"-")</f>
        <v>0</v>
      </c>
      <c r="O842" s="359">
        <f>IFERROR(IF(-SUM(O$21:O841)+O$16&lt;0.000001,0,IF($C842&gt;='H-32A-WP06 - Debt Service'!M$25,'H-32A-WP06 - Debt Service'!M$28/12,0)),"-")</f>
        <v>0</v>
      </c>
      <c r="P842" s="359">
        <f>IFERROR(IF(-SUM(P$21:P841)+P$16&lt;0.000001,0,IF($C842&gt;='H-32A-WP06 - Debt Service'!N$25,'H-32A-WP06 - Debt Service'!N$28/12,0)),"-")</f>
        <v>0</v>
      </c>
      <c r="Q842" s="449"/>
      <c r="R842" s="351">
        <f t="shared" si="50"/>
        <v>2087</v>
      </c>
      <c r="S842" s="368">
        <f t="shared" si="52"/>
        <v>68454</v>
      </c>
      <c r="T842" s="368"/>
      <c r="U842" s="359">
        <f>IFERROR(IF(-SUM(U$33:U841)+U$16&lt;0.000001,0,IF($C842&gt;='H-32A-WP06 - Debt Service'!R$25,'H-32A-WP06 - Debt Service'!R$28/12,0)),"-")</f>
        <v>0</v>
      </c>
      <c r="V842" s="359">
        <f>IFERROR(IF(-SUM(V$21:V841)+V$16&lt;0.000001,0,IF($C842&gt;='H-32A-WP06 - Debt Service'!S$25,'H-32A-WP06 - Debt Service'!S$28/12,0)),"-")</f>
        <v>0</v>
      </c>
      <c r="W842" s="359">
        <f>IFERROR(IF(-SUM(W$21:W841)+W$16&lt;0.000001,0,IF($C842&gt;='H-32A-WP06 - Debt Service'!T$25,'H-32A-WP06 - Debt Service'!T$28/12,0)),"-")</f>
        <v>0</v>
      </c>
      <c r="X842" s="359">
        <f>IFERROR(IF(-SUM(X$21:X841)+X$16&lt;0.000001,0,IF($C842&gt;='H-32A-WP06 - Debt Service'!U$25,'H-32A-WP06 - Debt Service'!U$28/12,0)),"-")</f>
        <v>0</v>
      </c>
      <c r="Y842" s="359">
        <f>IFERROR(IF(-SUM(Y$21:Y841)+Y$16&lt;0.000001,0,IF($C842&gt;='H-32A-WP06 - Debt Service'!W$25,'H-32A-WP06 - Debt Service'!V$28/12,0)),"-")</f>
        <v>0</v>
      </c>
      <c r="Z842" s="359">
        <f>IFERROR(IF(-SUM(Z$21:Z841)+Z$16&lt;0.000001,0,IF($C842&gt;='H-32A-WP06 - Debt Service'!W$25,'H-32A-WP06 - Debt Service'!W$28/12,0)),"-")</f>
        <v>0</v>
      </c>
      <c r="AA842" s="359">
        <f>IFERROR(IF(-SUM(AA$21:AA841)+AA$16&lt;0.000001,0,IF($C842&gt;='H-32A-WP06 - Debt Service'!Y$25,'H-32A-WP06 - Debt Service'!X$28/12,0)),"-")</f>
        <v>0</v>
      </c>
      <c r="AB842" s="359">
        <f>IFERROR(IF(-SUM(AB$21:AB841)+AB$16&lt;0.000001,0,IF($C842&gt;='H-32A-WP06 - Debt Service'!Y$25,'H-32A-WP06 - Debt Service'!Y$28/12,0)),"-")</f>
        <v>0</v>
      </c>
      <c r="AC842" s="359">
        <f>IFERROR(IF(-SUM(AC$21:AC841)+AC$16&lt;0.000001,0,IF($C842&gt;='H-32A-WP06 - Debt Service'!Z$25,'H-32A-WP06 - Debt Service'!Z$28/12,0)),"-")</f>
        <v>0</v>
      </c>
      <c r="AD842" s="359">
        <f>IFERROR(IF(-SUM(AD$21:AD841)+AD$16&lt;0.000001,0,IF($C842&gt;='H-32A-WP06 - Debt Service'!AB$25,'H-32A-WP06 - Debt Service'!AA$28/12,0)),"-")</f>
        <v>0</v>
      </c>
      <c r="AE842" s="359">
        <f>IFERROR(IF(-SUM(AE$21:AE841)+AE$16&lt;0.000001,0,IF($C842&gt;='H-32A-WP06 - Debt Service'!AC$25,'H-32A-WP06 - Debt Service'!AB$28/12,0)),"-")</f>
        <v>0</v>
      </c>
      <c r="AF842" s="359">
        <f>IFERROR(IF(-SUM(AF$21:AF841)+AF$16&lt;0.000001,0,IF($C842&gt;='H-32A-WP06 - Debt Service'!AD$25,'H-32A-WP06 - Debt Service'!AC$28/12,0)),"-")</f>
        <v>0</v>
      </c>
    </row>
    <row r="843" spans="2:32">
      <c r="B843" s="351">
        <f t="shared" si="49"/>
        <v>2087</v>
      </c>
      <c r="C843" s="368">
        <f t="shared" si="51"/>
        <v>68484</v>
      </c>
      <c r="D843" s="368"/>
      <c r="E843" s="359">
        <f>IFERROR(IF(-SUM(E$33:E842)+E$16&lt;0.000001,0,IF($C843&gt;='H-32A-WP06 - Debt Service'!C$25,'H-32A-WP06 - Debt Service'!C$28/12,0)),"-")</f>
        <v>0</v>
      </c>
      <c r="F843" s="359">
        <f>IFERROR(IF(-SUM(F$33:F842)+F$16&lt;0.000001,0,IF($C843&gt;='H-32A-WP06 - Debt Service'!D$25,'H-32A-WP06 - Debt Service'!D$28/12,0)),"-")</f>
        <v>0</v>
      </c>
      <c r="G843" s="359">
        <f>IFERROR(IF(-SUM(G$33:G842)+G$16&lt;0.000001,0,IF($C843&gt;='H-32A-WP06 - Debt Service'!E$25,'H-32A-WP06 - Debt Service'!E$28/12,0)),"-")</f>
        <v>0</v>
      </c>
      <c r="H843" s="359">
        <f>IFERROR(IF(-SUM(H$21:H842)+H$16&lt;0.000001,0,IF($C843&gt;='H-32A-WP06 - Debt Service'!F$25,'H-32A-WP06 - Debt Service'!F$28/12,0)),"-")</f>
        <v>0</v>
      </c>
      <c r="I843" s="359">
        <f>IFERROR(IF(-SUM(I$21:I842)+I$16&lt;0.000001,0,IF($C843&gt;='H-32A-WP06 - Debt Service'!G$25,'H-32A-WP06 - Debt Service'!G$28/12,0)),"-")</f>
        <v>0</v>
      </c>
      <c r="J843" s="359">
        <f>IFERROR(IF(-SUM(J$21:J842)+J$16&lt;0.000001,0,IF($C843&gt;='H-32A-WP06 - Debt Service'!H$25,'H-32A-WP06 - Debt Service'!H$28/12,0)),"-")</f>
        <v>0</v>
      </c>
      <c r="K843" s="359">
        <f>IFERROR(IF(-SUM(K$21:K842)+K$16&lt;0.000001,0,IF($C843&gt;='H-32A-WP06 - Debt Service'!I$25,'H-32A-WP06 - Debt Service'!I$28/12,0)),"-")</f>
        <v>0</v>
      </c>
      <c r="L843" s="359">
        <f>IFERROR(IF(-SUM(L$21:L842)+L$16&lt;0.000001,0,IF($C843&gt;='H-32A-WP06 - Debt Service'!J$25,'H-32A-WP06 - Debt Service'!J$28/12,0)),"-")</f>
        <v>0</v>
      </c>
      <c r="M843" s="359">
        <f>IFERROR(IF(-SUM(M$21:M842)+M$16&lt;0.000001,0,IF($C843&gt;='H-32A-WP06 - Debt Service'!K$25,'H-32A-WP06 - Debt Service'!K$28/12,0)),"-")</f>
        <v>0</v>
      </c>
      <c r="N843" s="359">
        <f>IFERROR(IF(-SUM(N$21:N842)+N$16&lt;0.000001,0,IF($C843&gt;='H-32A-WP06 - Debt Service'!L$25,'H-32A-WP06 - Debt Service'!L$28/12,0)),"-")</f>
        <v>0</v>
      </c>
      <c r="O843" s="359">
        <f>IFERROR(IF(-SUM(O$21:O842)+O$16&lt;0.000001,0,IF($C843&gt;='H-32A-WP06 - Debt Service'!M$25,'H-32A-WP06 - Debt Service'!M$28/12,0)),"-")</f>
        <v>0</v>
      </c>
      <c r="P843" s="359">
        <f>IFERROR(IF(-SUM(P$21:P842)+P$16&lt;0.000001,0,IF($C843&gt;='H-32A-WP06 - Debt Service'!N$25,'H-32A-WP06 - Debt Service'!N$28/12,0)),"-")</f>
        <v>0</v>
      </c>
      <c r="Q843" s="449"/>
      <c r="R843" s="351">
        <f t="shared" si="50"/>
        <v>2087</v>
      </c>
      <c r="S843" s="368">
        <f t="shared" si="52"/>
        <v>68484</v>
      </c>
      <c r="T843" s="368"/>
      <c r="U843" s="359">
        <f>IFERROR(IF(-SUM(U$33:U842)+U$16&lt;0.000001,0,IF($C843&gt;='H-32A-WP06 - Debt Service'!R$25,'H-32A-WP06 - Debt Service'!R$28/12,0)),"-")</f>
        <v>0</v>
      </c>
      <c r="V843" s="359">
        <f>IFERROR(IF(-SUM(V$21:V842)+V$16&lt;0.000001,0,IF($C843&gt;='H-32A-WP06 - Debt Service'!S$25,'H-32A-WP06 - Debt Service'!S$28/12,0)),"-")</f>
        <v>0</v>
      </c>
      <c r="W843" s="359">
        <f>IFERROR(IF(-SUM(W$21:W842)+W$16&lt;0.000001,0,IF($C843&gt;='H-32A-WP06 - Debt Service'!T$25,'H-32A-WP06 - Debt Service'!T$28/12,0)),"-")</f>
        <v>0</v>
      </c>
      <c r="X843" s="359">
        <f>IFERROR(IF(-SUM(X$21:X842)+X$16&lt;0.000001,0,IF($C843&gt;='H-32A-WP06 - Debt Service'!U$25,'H-32A-WP06 - Debt Service'!U$28/12,0)),"-")</f>
        <v>0</v>
      </c>
      <c r="Y843" s="359">
        <f>IFERROR(IF(-SUM(Y$21:Y842)+Y$16&lt;0.000001,0,IF($C843&gt;='H-32A-WP06 - Debt Service'!W$25,'H-32A-WP06 - Debt Service'!V$28/12,0)),"-")</f>
        <v>0</v>
      </c>
      <c r="Z843" s="359">
        <f>IFERROR(IF(-SUM(Z$21:Z842)+Z$16&lt;0.000001,0,IF($C843&gt;='H-32A-WP06 - Debt Service'!W$25,'H-32A-WP06 - Debt Service'!W$28/12,0)),"-")</f>
        <v>0</v>
      </c>
      <c r="AA843" s="359">
        <f>IFERROR(IF(-SUM(AA$21:AA842)+AA$16&lt;0.000001,0,IF($C843&gt;='H-32A-WP06 - Debt Service'!Y$25,'H-32A-WP06 - Debt Service'!X$28/12,0)),"-")</f>
        <v>0</v>
      </c>
      <c r="AB843" s="359">
        <f>IFERROR(IF(-SUM(AB$21:AB842)+AB$16&lt;0.000001,0,IF($C843&gt;='H-32A-WP06 - Debt Service'!Y$25,'H-32A-WP06 - Debt Service'!Y$28/12,0)),"-")</f>
        <v>0</v>
      </c>
      <c r="AC843" s="359">
        <f>IFERROR(IF(-SUM(AC$21:AC842)+AC$16&lt;0.000001,0,IF($C843&gt;='H-32A-WP06 - Debt Service'!Z$25,'H-32A-WP06 - Debt Service'!Z$28/12,0)),"-")</f>
        <v>0</v>
      </c>
      <c r="AD843" s="359">
        <f>IFERROR(IF(-SUM(AD$21:AD842)+AD$16&lt;0.000001,0,IF($C843&gt;='H-32A-WP06 - Debt Service'!AB$25,'H-32A-WP06 - Debt Service'!AA$28/12,0)),"-")</f>
        <v>0</v>
      </c>
      <c r="AE843" s="359">
        <f>IFERROR(IF(-SUM(AE$21:AE842)+AE$16&lt;0.000001,0,IF($C843&gt;='H-32A-WP06 - Debt Service'!AC$25,'H-32A-WP06 - Debt Service'!AB$28/12,0)),"-")</f>
        <v>0</v>
      </c>
      <c r="AF843" s="359">
        <f>IFERROR(IF(-SUM(AF$21:AF842)+AF$16&lt;0.000001,0,IF($C843&gt;='H-32A-WP06 - Debt Service'!AD$25,'H-32A-WP06 - Debt Service'!AC$28/12,0)),"-")</f>
        <v>0</v>
      </c>
    </row>
    <row r="844" spans="2:32">
      <c r="B844" s="351">
        <f t="shared" si="49"/>
        <v>2087</v>
      </c>
      <c r="C844" s="368">
        <f t="shared" si="51"/>
        <v>68515</v>
      </c>
      <c r="D844" s="368"/>
      <c r="E844" s="359">
        <f>IFERROR(IF(-SUM(E$33:E843)+E$16&lt;0.000001,0,IF($C844&gt;='H-32A-WP06 - Debt Service'!C$25,'H-32A-WP06 - Debt Service'!C$28/12,0)),"-")</f>
        <v>0</v>
      </c>
      <c r="F844" s="359">
        <f>IFERROR(IF(-SUM(F$33:F843)+F$16&lt;0.000001,0,IF($C844&gt;='H-32A-WP06 - Debt Service'!D$25,'H-32A-WP06 - Debt Service'!D$28/12,0)),"-")</f>
        <v>0</v>
      </c>
      <c r="G844" s="359">
        <f>IFERROR(IF(-SUM(G$33:G843)+G$16&lt;0.000001,0,IF($C844&gt;='H-32A-WP06 - Debt Service'!E$25,'H-32A-WP06 - Debt Service'!E$28/12,0)),"-")</f>
        <v>0</v>
      </c>
      <c r="H844" s="359">
        <f>IFERROR(IF(-SUM(H$21:H843)+H$16&lt;0.000001,0,IF($C844&gt;='H-32A-WP06 - Debt Service'!F$25,'H-32A-WP06 - Debt Service'!F$28/12,0)),"-")</f>
        <v>0</v>
      </c>
      <c r="I844" s="359">
        <f>IFERROR(IF(-SUM(I$21:I843)+I$16&lt;0.000001,0,IF($C844&gt;='H-32A-WP06 - Debt Service'!G$25,'H-32A-WP06 - Debt Service'!G$28/12,0)),"-")</f>
        <v>0</v>
      </c>
      <c r="J844" s="359">
        <f>IFERROR(IF(-SUM(J$21:J843)+J$16&lt;0.000001,0,IF($C844&gt;='H-32A-WP06 - Debt Service'!H$25,'H-32A-WP06 - Debt Service'!H$28/12,0)),"-")</f>
        <v>0</v>
      </c>
      <c r="K844" s="359">
        <f>IFERROR(IF(-SUM(K$21:K843)+K$16&lt;0.000001,0,IF($C844&gt;='H-32A-WP06 - Debt Service'!I$25,'H-32A-WP06 - Debt Service'!I$28/12,0)),"-")</f>
        <v>0</v>
      </c>
      <c r="L844" s="359">
        <f>IFERROR(IF(-SUM(L$21:L843)+L$16&lt;0.000001,0,IF($C844&gt;='H-32A-WP06 - Debt Service'!J$25,'H-32A-WP06 - Debt Service'!J$28/12,0)),"-")</f>
        <v>0</v>
      </c>
      <c r="M844" s="359">
        <f>IFERROR(IF(-SUM(M$21:M843)+M$16&lt;0.000001,0,IF($C844&gt;='H-32A-WP06 - Debt Service'!K$25,'H-32A-WP06 - Debt Service'!K$28/12,0)),"-")</f>
        <v>0</v>
      </c>
      <c r="N844" s="359">
        <f>IFERROR(IF(-SUM(N$21:N843)+N$16&lt;0.000001,0,IF($C844&gt;='H-32A-WP06 - Debt Service'!L$25,'H-32A-WP06 - Debt Service'!L$28/12,0)),"-")</f>
        <v>0</v>
      </c>
      <c r="O844" s="359">
        <f>IFERROR(IF(-SUM(O$21:O843)+O$16&lt;0.000001,0,IF($C844&gt;='H-32A-WP06 - Debt Service'!M$25,'H-32A-WP06 - Debt Service'!M$28/12,0)),"-")</f>
        <v>0</v>
      </c>
      <c r="P844" s="359">
        <f>IFERROR(IF(-SUM(P$21:P843)+P$16&lt;0.000001,0,IF($C844&gt;='H-32A-WP06 - Debt Service'!N$25,'H-32A-WP06 - Debt Service'!N$28/12,0)),"-")</f>
        <v>0</v>
      </c>
      <c r="Q844" s="449"/>
      <c r="R844" s="351">
        <f t="shared" si="50"/>
        <v>2087</v>
      </c>
      <c r="S844" s="368">
        <f t="shared" si="52"/>
        <v>68515</v>
      </c>
      <c r="T844" s="368"/>
      <c r="U844" s="359">
        <f>IFERROR(IF(-SUM(U$33:U843)+U$16&lt;0.000001,0,IF($C844&gt;='H-32A-WP06 - Debt Service'!R$25,'H-32A-WP06 - Debt Service'!R$28/12,0)),"-")</f>
        <v>0</v>
      </c>
      <c r="V844" s="359">
        <f>IFERROR(IF(-SUM(V$21:V843)+V$16&lt;0.000001,0,IF($C844&gt;='H-32A-WP06 - Debt Service'!S$25,'H-32A-WP06 - Debt Service'!S$28/12,0)),"-")</f>
        <v>0</v>
      </c>
      <c r="W844" s="359">
        <f>IFERROR(IF(-SUM(W$21:W843)+W$16&lt;0.000001,0,IF($C844&gt;='H-32A-WP06 - Debt Service'!T$25,'H-32A-WP06 - Debt Service'!T$28/12,0)),"-")</f>
        <v>0</v>
      </c>
      <c r="X844" s="359">
        <f>IFERROR(IF(-SUM(X$21:X843)+X$16&lt;0.000001,0,IF($C844&gt;='H-32A-WP06 - Debt Service'!U$25,'H-32A-WP06 - Debt Service'!U$28/12,0)),"-")</f>
        <v>0</v>
      </c>
      <c r="Y844" s="359">
        <f>IFERROR(IF(-SUM(Y$21:Y843)+Y$16&lt;0.000001,0,IF($C844&gt;='H-32A-WP06 - Debt Service'!W$25,'H-32A-WP06 - Debt Service'!V$28/12,0)),"-")</f>
        <v>0</v>
      </c>
      <c r="Z844" s="359">
        <f>IFERROR(IF(-SUM(Z$21:Z843)+Z$16&lt;0.000001,0,IF($C844&gt;='H-32A-WP06 - Debt Service'!W$25,'H-32A-WP06 - Debt Service'!W$28/12,0)),"-")</f>
        <v>0</v>
      </c>
      <c r="AA844" s="359">
        <f>IFERROR(IF(-SUM(AA$21:AA843)+AA$16&lt;0.000001,0,IF($C844&gt;='H-32A-WP06 - Debt Service'!Y$25,'H-32A-WP06 - Debt Service'!X$28/12,0)),"-")</f>
        <v>0</v>
      </c>
      <c r="AB844" s="359">
        <f>IFERROR(IF(-SUM(AB$21:AB843)+AB$16&lt;0.000001,0,IF($C844&gt;='H-32A-WP06 - Debt Service'!Y$25,'H-32A-WP06 - Debt Service'!Y$28/12,0)),"-")</f>
        <v>0</v>
      </c>
      <c r="AC844" s="359">
        <f>IFERROR(IF(-SUM(AC$21:AC843)+AC$16&lt;0.000001,0,IF($C844&gt;='H-32A-WP06 - Debt Service'!Z$25,'H-32A-WP06 - Debt Service'!Z$28/12,0)),"-")</f>
        <v>0</v>
      </c>
      <c r="AD844" s="359">
        <f>IFERROR(IF(-SUM(AD$21:AD843)+AD$16&lt;0.000001,0,IF($C844&gt;='H-32A-WP06 - Debt Service'!AB$25,'H-32A-WP06 - Debt Service'!AA$28/12,0)),"-")</f>
        <v>0</v>
      </c>
      <c r="AE844" s="359">
        <f>IFERROR(IF(-SUM(AE$21:AE843)+AE$16&lt;0.000001,0,IF($C844&gt;='H-32A-WP06 - Debt Service'!AC$25,'H-32A-WP06 - Debt Service'!AB$28/12,0)),"-")</f>
        <v>0</v>
      </c>
      <c r="AF844" s="359">
        <f>IFERROR(IF(-SUM(AF$21:AF843)+AF$16&lt;0.000001,0,IF($C844&gt;='H-32A-WP06 - Debt Service'!AD$25,'H-32A-WP06 - Debt Service'!AC$28/12,0)),"-")</f>
        <v>0</v>
      </c>
    </row>
    <row r="845" spans="2:32">
      <c r="B845" s="351">
        <f t="shared" si="49"/>
        <v>2087</v>
      </c>
      <c r="C845" s="368">
        <f t="shared" si="51"/>
        <v>68546</v>
      </c>
      <c r="D845" s="368"/>
      <c r="E845" s="359">
        <f>IFERROR(IF(-SUM(E$33:E844)+E$16&lt;0.000001,0,IF($C845&gt;='H-32A-WP06 - Debt Service'!C$25,'H-32A-WP06 - Debt Service'!C$28/12,0)),"-")</f>
        <v>0</v>
      </c>
      <c r="F845" s="359">
        <f>IFERROR(IF(-SUM(F$33:F844)+F$16&lt;0.000001,0,IF($C845&gt;='H-32A-WP06 - Debt Service'!D$25,'H-32A-WP06 - Debt Service'!D$28/12,0)),"-")</f>
        <v>0</v>
      </c>
      <c r="G845" s="359">
        <f>IFERROR(IF(-SUM(G$33:G844)+G$16&lt;0.000001,0,IF($C845&gt;='H-32A-WP06 - Debt Service'!E$25,'H-32A-WP06 - Debt Service'!E$28/12,0)),"-")</f>
        <v>0</v>
      </c>
      <c r="H845" s="359">
        <f>IFERROR(IF(-SUM(H$21:H844)+H$16&lt;0.000001,0,IF($C845&gt;='H-32A-WP06 - Debt Service'!F$25,'H-32A-WP06 - Debt Service'!F$28/12,0)),"-")</f>
        <v>0</v>
      </c>
      <c r="I845" s="359">
        <f>IFERROR(IF(-SUM(I$21:I844)+I$16&lt;0.000001,0,IF($C845&gt;='H-32A-WP06 - Debt Service'!G$25,'H-32A-WP06 - Debt Service'!G$28/12,0)),"-")</f>
        <v>0</v>
      </c>
      <c r="J845" s="359">
        <f>IFERROR(IF(-SUM(J$21:J844)+J$16&lt;0.000001,0,IF($C845&gt;='H-32A-WP06 - Debt Service'!H$25,'H-32A-WP06 - Debt Service'!H$28/12,0)),"-")</f>
        <v>0</v>
      </c>
      <c r="K845" s="359">
        <f>IFERROR(IF(-SUM(K$21:K844)+K$16&lt;0.000001,0,IF($C845&gt;='H-32A-WP06 - Debt Service'!I$25,'H-32A-WP06 - Debt Service'!I$28/12,0)),"-")</f>
        <v>0</v>
      </c>
      <c r="L845" s="359">
        <f>IFERROR(IF(-SUM(L$21:L844)+L$16&lt;0.000001,0,IF($C845&gt;='H-32A-WP06 - Debt Service'!J$25,'H-32A-WP06 - Debt Service'!J$28/12,0)),"-")</f>
        <v>0</v>
      </c>
      <c r="M845" s="359">
        <f>IFERROR(IF(-SUM(M$21:M844)+M$16&lt;0.000001,0,IF($C845&gt;='H-32A-WP06 - Debt Service'!K$25,'H-32A-WP06 - Debt Service'!K$28/12,0)),"-")</f>
        <v>0</v>
      </c>
      <c r="N845" s="359">
        <f>IFERROR(IF(-SUM(N$21:N844)+N$16&lt;0.000001,0,IF($C845&gt;='H-32A-WP06 - Debt Service'!L$25,'H-32A-WP06 - Debt Service'!L$28/12,0)),"-")</f>
        <v>0</v>
      </c>
      <c r="O845" s="359">
        <f>IFERROR(IF(-SUM(O$21:O844)+O$16&lt;0.000001,0,IF($C845&gt;='H-32A-WP06 - Debt Service'!M$25,'H-32A-WP06 - Debt Service'!M$28/12,0)),"-")</f>
        <v>0</v>
      </c>
      <c r="P845" s="359">
        <f>IFERROR(IF(-SUM(P$21:P844)+P$16&lt;0.000001,0,IF($C845&gt;='H-32A-WP06 - Debt Service'!N$25,'H-32A-WP06 - Debt Service'!N$28/12,0)),"-")</f>
        <v>0</v>
      </c>
      <c r="Q845" s="449"/>
      <c r="R845" s="351">
        <f t="shared" si="50"/>
        <v>2087</v>
      </c>
      <c r="S845" s="368">
        <f t="shared" si="52"/>
        <v>68546</v>
      </c>
      <c r="T845" s="368"/>
      <c r="U845" s="359">
        <f>IFERROR(IF(-SUM(U$33:U844)+U$16&lt;0.000001,0,IF($C845&gt;='H-32A-WP06 - Debt Service'!R$25,'H-32A-WP06 - Debt Service'!R$28/12,0)),"-")</f>
        <v>0</v>
      </c>
      <c r="V845" s="359">
        <f>IFERROR(IF(-SUM(V$21:V844)+V$16&lt;0.000001,0,IF($C845&gt;='H-32A-WP06 - Debt Service'!S$25,'H-32A-WP06 - Debt Service'!S$28/12,0)),"-")</f>
        <v>0</v>
      </c>
      <c r="W845" s="359">
        <f>IFERROR(IF(-SUM(W$21:W844)+W$16&lt;0.000001,0,IF($C845&gt;='H-32A-WP06 - Debt Service'!T$25,'H-32A-WP06 - Debt Service'!T$28/12,0)),"-")</f>
        <v>0</v>
      </c>
      <c r="X845" s="359">
        <f>IFERROR(IF(-SUM(X$21:X844)+X$16&lt;0.000001,0,IF($C845&gt;='H-32A-WP06 - Debt Service'!U$25,'H-32A-WP06 - Debt Service'!U$28/12,0)),"-")</f>
        <v>0</v>
      </c>
      <c r="Y845" s="359">
        <f>IFERROR(IF(-SUM(Y$21:Y844)+Y$16&lt;0.000001,0,IF($C845&gt;='H-32A-WP06 - Debt Service'!W$25,'H-32A-WP06 - Debt Service'!V$28/12,0)),"-")</f>
        <v>0</v>
      </c>
      <c r="Z845" s="359">
        <f>IFERROR(IF(-SUM(Z$21:Z844)+Z$16&lt;0.000001,0,IF($C845&gt;='H-32A-WP06 - Debt Service'!W$25,'H-32A-WP06 - Debt Service'!W$28/12,0)),"-")</f>
        <v>0</v>
      </c>
      <c r="AA845" s="359">
        <f>IFERROR(IF(-SUM(AA$21:AA844)+AA$16&lt;0.000001,0,IF($C845&gt;='H-32A-WP06 - Debt Service'!Y$25,'H-32A-WP06 - Debt Service'!X$28/12,0)),"-")</f>
        <v>0</v>
      </c>
      <c r="AB845" s="359">
        <f>IFERROR(IF(-SUM(AB$21:AB844)+AB$16&lt;0.000001,0,IF($C845&gt;='H-32A-WP06 - Debt Service'!Y$25,'H-32A-WP06 - Debt Service'!Y$28/12,0)),"-")</f>
        <v>0</v>
      </c>
      <c r="AC845" s="359">
        <f>IFERROR(IF(-SUM(AC$21:AC844)+AC$16&lt;0.000001,0,IF($C845&gt;='H-32A-WP06 - Debt Service'!Z$25,'H-32A-WP06 - Debt Service'!Z$28/12,0)),"-")</f>
        <v>0</v>
      </c>
      <c r="AD845" s="359">
        <f>IFERROR(IF(-SUM(AD$21:AD844)+AD$16&lt;0.000001,0,IF($C845&gt;='H-32A-WP06 - Debt Service'!AB$25,'H-32A-WP06 - Debt Service'!AA$28/12,0)),"-")</f>
        <v>0</v>
      </c>
      <c r="AE845" s="359">
        <f>IFERROR(IF(-SUM(AE$21:AE844)+AE$16&lt;0.000001,0,IF($C845&gt;='H-32A-WP06 - Debt Service'!AC$25,'H-32A-WP06 - Debt Service'!AB$28/12,0)),"-")</f>
        <v>0</v>
      </c>
      <c r="AF845" s="359">
        <f>IFERROR(IF(-SUM(AF$21:AF844)+AF$16&lt;0.000001,0,IF($C845&gt;='H-32A-WP06 - Debt Service'!AD$25,'H-32A-WP06 - Debt Service'!AC$28/12,0)),"-")</f>
        <v>0</v>
      </c>
    </row>
    <row r="846" spans="2:32">
      <c r="B846" s="351">
        <f t="shared" si="49"/>
        <v>2087</v>
      </c>
      <c r="C846" s="368">
        <f t="shared" si="51"/>
        <v>68576</v>
      </c>
      <c r="D846" s="368"/>
      <c r="E846" s="359">
        <f>IFERROR(IF(-SUM(E$33:E845)+E$16&lt;0.000001,0,IF($C846&gt;='H-32A-WP06 - Debt Service'!C$25,'H-32A-WP06 - Debt Service'!C$28/12,0)),"-")</f>
        <v>0</v>
      </c>
      <c r="F846" s="359">
        <f>IFERROR(IF(-SUM(F$33:F845)+F$16&lt;0.000001,0,IF($C846&gt;='H-32A-WP06 - Debt Service'!D$25,'H-32A-WP06 - Debt Service'!D$28/12,0)),"-")</f>
        <v>0</v>
      </c>
      <c r="G846" s="359">
        <f>IFERROR(IF(-SUM(G$33:G845)+G$16&lt;0.000001,0,IF($C846&gt;='H-32A-WP06 - Debt Service'!E$25,'H-32A-WP06 - Debt Service'!E$28/12,0)),"-")</f>
        <v>0</v>
      </c>
      <c r="H846" s="359">
        <f>IFERROR(IF(-SUM(H$21:H845)+H$16&lt;0.000001,0,IF($C846&gt;='H-32A-WP06 - Debt Service'!F$25,'H-32A-WP06 - Debt Service'!F$28/12,0)),"-")</f>
        <v>0</v>
      </c>
      <c r="I846" s="359">
        <f>IFERROR(IF(-SUM(I$21:I845)+I$16&lt;0.000001,0,IF($C846&gt;='H-32A-WP06 - Debt Service'!G$25,'H-32A-WP06 - Debt Service'!G$28/12,0)),"-")</f>
        <v>0</v>
      </c>
      <c r="J846" s="359">
        <f>IFERROR(IF(-SUM(J$21:J845)+J$16&lt;0.000001,0,IF($C846&gt;='H-32A-WP06 - Debt Service'!H$25,'H-32A-WP06 - Debt Service'!H$28/12,0)),"-")</f>
        <v>0</v>
      </c>
      <c r="K846" s="359">
        <f>IFERROR(IF(-SUM(K$21:K845)+K$16&lt;0.000001,0,IF($C846&gt;='H-32A-WP06 - Debt Service'!I$25,'H-32A-WP06 - Debt Service'!I$28/12,0)),"-")</f>
        <v>0</v>
      </c>
      <c r="L846" s="359">
        <f>IFERROR(IF(-SUM(L$21:L845)+L$16&lt;0.000001,0,IF($C846&gt;='H-32A-WP06 - Debt Service'!J$25,'H-32A-WP06 - Debt Service'!J$28/12,0)),"-")</f>
        <v>0</v>
      </c>
      <c r="M846" s="359">
        <f>IFERROR(IF(-SUM(M$21:M845)+M$16&lt;0.000001,0,IF($C846&gt;='H-32A-WP06 - Debt Service'!K$25,'H-32A-WP06 - Debt Service'!K$28/12,0)),"-")</f>
        <v>0</v>
      </c>
      <c r="N846" s="359">
        <f>IFERROR(IF(-SUM(N$21:N845)+N$16&lt;0.000001,0,IF($C846&gt;='H-32A-WP06 - Debt Service'!L$25,'H-32A-WP06 - Debt Service'!L$28/12,0)),"-")</f>
        <v>0</v>
      </c>
      <c r="O846" s="359">
        <f>IFERROR(IF(-SUM(O$21:O845)+O$16&lt;0.000001,0,IF($C846&gt;='H-32A-WP06 - Debt Service'!M$25,'H-32A-WP06 - Debt Service'!M$28/12,0)),"-")</f>
        <v>0</v>
      </c>
      <c r="P846" s="359">
        <f>IFERROR(IF(-SUM(P$21:P845)+P$16&lt;0.000001,0,IF($C846&gt;='H-32A-WP06 - Debt Service'!N$25,'H-32A-WP06 - Debt Service'!N$28/12,0)),"-")</f>
        <v>0</v>
      </c>
      <c r="Q846" s="449"/>
      <c r="R846" s="351">
        <f t="shared" si="50"/>
        <v>2087</v>
      </c>
      <c r="S846" s="368">
        <f t="shared" si="52"/>
        <v>68576</v>
      </c>
      <c r="T846" s="368"/>
      <c r="U846" s="359">
        <f>IFERROR(IF(-SUM(U$33:U845)+U$16&lt;0.000001,0,IF($C846&gt;='H-32A-WP06 - Debt Service'!R$25,'H-32A-WP06 - Debt Service'!R$28/12,0)),"-")</f>
        <v>0</v>
      </c>
      <c r="V846" s="359">
        <f>IFERROR(IF(-SUM(V$21:V845)+V$16&lt;0.000001,0,IF($C846&gt;='H-32A-WP06 - Debt Service'!S$25,'H-32A-WP06 - Debt Service'!S$28/12,0)),"-")</f>
        <v>0</v>
      </c>
      <c r="W846" s="359">
        <f>IFERROR(IF(-SUM(W$21:W845)+W$16&lt;0.000001,0,IF($C846&gt;='H-32A-WP06 - Debt Service'!T$25,'H-32A-WP06 - Debt Service'!T$28/12,0)),"-")</f>
        <v>0</v>
      </c>
      <c r="X846" s="359">
        <f>IFERROR(IF(-SUM(X$21:X845)+X$16&lt;0.000001,0,IF($C846&gt;='H-32A-WP06 - Debt Service'!U$25,'H-32A-WP06 - Debt Service'!U$28/12,0)),"-")</f>
        <v>0</v>
      </c>
      <c r="Y846" s="359">
        <f>IFERROR(IF(-SUM(Y$21:Y845)+Y$16&lt;0.000001,0,IF($C846&gt;='H-32A-WP06 - Debt Service'!W$25,'H-32A-WP06 - Debt Service'!V$28/12,0)),"-")</f>
        <v>0</v>
      </c>
      <c r="Z846" s="359">
        <f>IFERROR(IF(-SUM(Z$21:Z845)+Z$16&lt;0.000001,0,IF($C846&gt;='H-32A-WP06 - Debt Service'!W$25,'H-32A-WP06 - Debt Service'!W$28/12,0)),"-")</f>
        <v>0</v>
      </c>
      <c r="AA846" s="359">
        <f>IFERROR(IF(-SUM(AA$21:AA845)+AA$16&lt;0.000001,0,IF($C846&gt;='H-32A-WP06 - Debt Service'!Y$25,'H-32A-WP06 - Debt Service'!X$28/12,0)),"-")</f>
        <v>0</v>
      </c>
      <c r="AB846" s="359">
        <f>IFERROR(IF(-SUM(AB$21:AB845)+AB$16&lt;0.000001,0,IF($C846&gt;='H-32A-WP06 - Debt Service'!Y$25,'H-32A-WP06 - Debt Service'!Y$28/12,0)),"-")</f>
        <v>0</v>
      </c>
      <c r="AC846" s="359">
        <f>IFERROR(IF(-SUM(AC$21:AC845)+AC$16&lt;0.000001,0,IF($C846&gt;='H-32A-WP06 - Debt Service'!Z$25,'H-32A-WP06 - Debt Service'!Z$28/12,0)),"-")</f>
        <v>0</v>
      </c>
      <c r="AD846" s="359">
        <f>IFERROR(IF(-SUM(AD$21:AD845)+AD$16&lt;0.000001,0,IF($C846&gt;='H-32A-WP06 - Debt Service'!AB$25,'H-32A-WP06 - Debt Service'!AA$28/12,0)),"-")</f>
        <v>0</v>
      </c>
      <c r="AE846" s="359">
        <f>IFERROR(IF(-SUM(AE$21:AE845)+AE$16&lt;0.000001,0,IF($C846&gt;='H-32A-WP06 - Debt Service'!AC$25,'H-32A-WP06 - Debt Service'!AB$28/12,0)),"-")</f>
        <v>0</v>
      </c>
      <c r="AF846" s="359">
        <f>IFERROR(IF(-SUM(AF$21:AF845)+AF$16&lt;0.000001,0,IF($C846&gt;='H-32A-WP06 - Debt Service'!AD$25,'H-32A-WP06 - Debt Service'!AC$28/12,0)),"-")</f>
        <v>0</v>
      </c>
    </row>
    <row r="847" spans="2:32">
      <c r="B847" s="351">
        <f t="shared" si="49"/>
        <v>2087</v>
      </c>
      <c r="C847" s="368">
        <f t="shared" si="51"/>
        <v>68607</v>
      </c>
      <c r="D847" s="368"/>
      <c r="E847" s="359">
        <f>IFERROR(IF(-SUM(E$33:E846)+E$16&lt;0.000001,0,IF($C847&gt;='H-32A-WP06 - Debt Service'!C$25,'H-32A-WP06 - Debt Service'!C$28/12,0)),"-")</f>
        <v>0</v>
      </c>
      <c r="F847" s="359">
        <f>IFERROR(IF(-SUM(F$33:F846)+F$16&lt;0.000001,0,IF($C847&gt;='H-32A-WP06 - Debt Service'!D$25,'H-32A-WP06 - Debt Service'!D$28/12,0)),"-")</f>
        <v>0</v>
      </c>
      <c r="G847" s="359">
        <f>IFERROR(IF(-SUM(G$33:G846)+G$16&lt;0.000001,0,IF($C847&gt;='H-32A-WP06 - Debt Service'!E$25,'H-32A-WP06 - Debt Service'!E$28/12,0)),"-")</f>
        <v>0</v>
      </c>
      <c r="H847" s="359">
        <f>IFERROR(IF(-SUM(H$21:H846)+H$16&lt;0.000001,0,IF($C847&gt;='H-32A-WP06 - Debt Service'!F$25,'H-32A-WP06 - Debt Service'!F$28/12,0)),"-")</f>
        <v>0</v>
      </c>
      <c r="I847" s="359">
        <f>IFERROR(IF(-SUM(I$21:I846)+I$16&lt;0.000001,0,IF($C847&gt;='H-32A-WP06 - Debt Service'!G$25,'H-32A-WP06 - Debt Service'!G$28/12,0)),"-")</f>
        <v>0</v>
      </c>
      <c r="J847" s="359">
        <f>IFERROR(IF(-SUM(J$21:J846)+J$16&lt;0.000001,0,IF($C847&gt;='H-32A-WP06 - Debt Service'!H$25,'H-32A-WP06 - Debt Service'!H$28/12,0)),"-")</f>
        <v>0</v>
      </c>
      <c r="K847" s="359">
        <f>IFERROR(IF(-SUM(K$21:K846)+K$16&lt;0.000001,0,IF($C847&gt;='H-32A-WP06 - Debt Service'!I$25,'H-32A-WP06 - Debt Service'!I$28/12,0)),"-")</f>
        <v>0</v>
      </c>
      <c r="L847" s="359">
        <f>IFERROR(IF(-SUM(L$21:L846)+L$16&lt;0.000001,0,IF($C847&gt;='H-32A-WP06 - Debt Service'!J$25,'H-32A-WP06 - Debt Service'!J$28/12,0)),"-")</f>
        <v>0</v>
      </c>
      <c r="M847" s="359">
        <f>IFERROR(IF(-SUM(M$21:M846)+M$16&lt;0.000001,0,IF($C847&gt;='H-32A-WP06 - Debt Service'!K$25,'H-32A-WP06 - Debt Service'!K$28/12,0)),"-")</f>
        <v>0</v>
      </c>
      <c r="N847" s="359">
        <f>IFERROR(IF(-SUM(N$21:N846)+N$16&lt;0.000001,0,IF($C847&gt;='H-32A-WP06 - Debt Service'!L$25,'H-32A-WP06 - Debt Service'!L$28/12,0)),"-")</f>
        <v>0</v>
      </c>
      <c r="O847" s="359">
        <f>IFERROR(IF(-SUM(O$21:O846)+O$16&lt;0.000001,0,IF($C847&gt;='H-32A-WP06 - Debt Service'!M$25,'H-32A-WP06 - Debt Service'!M$28/12,0)),"-")</f>
        <v>0</v>
      </c>
      <c r="P847" s="359">
        <f>IFERROR(IF(-SUM(P$21:P846)+P$16&lt;0.000001,0,IF($C847&gt;='H-32A-WP06 - Debt Service'!N$25,'H-32A-WP06 - Debt Service'!N$28/12,0)),"-")</f>
        <v>0</v>
      </c>
      <c r="Q847" s="449"/>
      <c r="R847" s="351">
        <f t="shared" si="50"/>
        <v>2087</v>
      </c>
      <c r="S847" s="368">
        <f t="shared" si="52"/>
        <v>68607</v>
      </c>
      <c r="T847" s="368"/>
      <c r="U847" s="359">
        <f>IFERROR(IF(-SUM(U$33:U846)+U$16&lt;0.000001,0,IF($C847&gt;='H-32A-WP06 - Debt Service'!R$25,'H-32A-WP06 - Debt Service'!R$28/12,0)),"-")</f>
        <v>0</v>
      </c>
      <c r="V847" s="359">
        <f>IFERROR(IF(-SUM(V$21:V846)+V$16&lt;0.000001,0,IF($C847&gt;='H-32A-WP06 - Debt Service'!S$25,'H-32A-WP06 - Debt Service'!S$28/12,0)),"-")</f>
        <v>0</v>
      </c>
      <c r="W847" s="359">
        <f>IFERROR(IF(-SUM(W$21:W846)+W$16&lt;0.000001,0,IF($C847&gt;='H-32A-WP06 - Debt Service'!T$25,'H-32A-WP06 - Debt Service'!T$28/12,0)),"-")</f>
        <v>0</v>
      </c>
      <c r="X847" s="359">
        <f>IFERROR(IF(-SUM(X$21:X846)+X$16&lt;0.000001,0,IF($C847&gt;='H-32A-WP06 - Debt Service'!U$25,'H-32A-WP06 - Debt Service'!U$28/12,0)),"-")</f>
        <v>0</v>
      </c>
      <c r="Y847" s="359">
        <f>IFERROR(IF(-SUM(Y$21:Y846)+Y$16&lt;0.000001,0,IF($C847&gt;='H-32A-WP06 - Debt Service'!W$25,'H-32A-WP06 - Debt Service'!V$28/12,0)),"-")</f>
        <v>0</v>
      </c>
      <c r="Z847" s="359">
        <f>IFERROR(IF(-SUM(Z$21:Z846)+Z$16&lt;0.000001,0,IF($C847&gt;='H-32A-WP06 - Debt Service'!W$25,'H-32A-WP06 - Debt Service'!W$28/12,0)),"-")</f>
        <v>0</v>
      </c>
      <c r="AA847" s="359">
        <f>IFERROR(IF(-SUM(AA$21:AA846)+AA$16&lt;0.000001,0,IF($C847&gt;='H-32A-WP06 - Debt Service'!Y$25,'H-32A-WP06 - Debt Service'!X$28/12,0)),"-")</f>
        <v>0</v>
      </c>
      <c r="AB847" s="359">
        <f>IFERROR(IF(-SUM(AB$21:AB846)+AB$16&lt;0.000001,0,IF($C847&gt;='H-32A-WP06 - Debt Service'!Y$25,'H-32A-WP06 - Debt Service'!Y$28/12,0)),"-")</f>
        <v>0</v>
      </c>
      <c r="AC847" s="359">
        <f>IFERROR(IF(-SUM(AC$21:AC846)+AC$16&lt;0.000001,0,IF($C847&gt;='H-32A-WP06 - Debt Service'!Z$25,'H-32A-WP06 - Debt Service'!Z$28/12,0)),"-")</f>
        <v>0</v>
      </c>
      <c r="AD847" s="359">
        <f>IFERROR(IF(-SUM(AD$21:AD846)+AD$16&lt;0.000001,0,IF($C847&gt;='H-32A-WP06 - Debt Service'!AB$25,'H-32A-WP06 - Debt Service'!AA$28/12,0)),"-")</f>
        <v>0</v>
      </c>
      <c r="AE847" s="359">
        <f>IFERROR(IF(-SUM(AE$21:AE846)+AE$16&lt;0.000001,0,IF($C847&gt;='H-32A-WP06 - Debt Service'!AC$25,'H-32A-WP06 - Debt Service'!AB$28/12,0)),"-")</f>
        <v>0</v>
      </c>
      <c r="AF847" s="359">
        <f>IFERROR(IF(-SUM(AF$21:AF846)+AF$16&lt;0.000001,0,IF($C847&gt;='H-32A-WP06 - Debt Service'!AD$25,'H-32A-WP06 - Debt Service'!AC$28/12,0)),"-")</f>
        <v>0</v>
      </c>
    </row>
    <row r="848" spans="2:32">
      <c r="B848" s="351">
        <f t="shared" si="49"/>
        <v>2087</v>
      </c>
      <c r="C848" s="368">
        <f t="shared" si="51"/>
        <v>68637</v>
      </c>
      <c r="D848" s="368"/>
      <c r="E848" s="359">
        <f>IFERROR(IF(-SUM(E$33:E847)+E$16&lt;0.000001,0,IF($C848&gt;='H-32A-WP06 - Debt Service'!C$25,'H-32A-WP06 - Debt Service'!C$28/12,0)),"-")</f>
        <v>0</v>
      </c>
      <c r="F848" s="359">
        <f>IFERROR(IF(-SUM(F$33:F847)+F$16&lt;0.000001,0,IF($C848&gt;='H-32A-WP06 - Debt Service'!D$25,'H-32A-WP06 - Debt Service'!D$28/12,0)),"-")</f>
        <v>0</v>
      </c>
      <c r="G848" s="359">
        <f>IFERROR(IF(-SUM(G$33:G847)+G$16&lt;0.000001,0,IF($C848&gt;='H-32A-WP06 - Debt Service'!E$25,'H-32A-WP06 - Debt Service'!E$28/12,0)),"-")</f>
        <v>0</v>
      </c>
      <c r="H848" s="359">
        <f>IFERROR(IF(-SUM(H$21:H847)+H$16&lt;0.000001,0,IF($C848&gt;='H-32A-WP06 - Debt Service'!F$25,'H-32A-WP06 - Debt Service'!F$28/12,0)),"-")</f>
        <v>0</v>
      </c>
      <c r="I848" s="359">
        <f>IFERROR(IF(-SUM(I$21:I847)+I$16&lt;0.000001,0,IF($C848&gt;='H-32A-WP06 - Debt Service'!G$25,'H-32A-WP06 - Debt Service'!G$28/12,0)),"-")</f>
        <v>0</v>
      </c>
      <c r="J848" s="359">
        <f>IFERROR(IF(-SUM(J$21:J847)+J$16&lt;0.000001,0,IF($C848&gt;='H-32A-WP06 - Debt Service'!H$25,'H-32A-WP06 - Debt Service'!H$28/12,0)),"-")</f>
        <v>0</v>
      </c>
      <c r="K848" s="359">
        <f>IFERROR(IF(-SUM(K$21:K847)+K$16&lt;0.000001,0,IF($C848&gt;='H-32A-WP06 - Debt Service'!I$25,'H-32A-WP06 - Debt Service'!I$28/12,0)),"-")</f>
        <v>0</v>
      </c>
      <c r="L848" s="359">
        <f>IFERROR(IF(-SUM(L$21:L847)+L$16&lt;0.000001,0,IF($C848&gt;='H-32A-WP06 - Debt Service'!J$25,'H-32A-WP06 - Debt Service'!J$28/12,0)),"-")</f>
        <v>0</v>
      </c>
      <c r="M848" s="359">
        <f>IFERROR(IF(-SUM(M$21:M847)+M$16&lt;0.000001,0,IF($C848&gt;='H-32A-WP06 - Debt Service'!K$25,'H-32A-WP06 - Debt Service'!K$28/12,0)),"-")</f>
        <v>0</v>
      </c>
      <c r="N848" s="359">
        <f>IFERROR(IF(-SUM(N$21:N847)+N$16&lt;0.000001,0,IF($C848&gt;='H-32A-WP06 - Debt Service'!L$25,'H-32A-WP06 - Debt Service'!L$28/12,0)),"-")</f>
        <v>0</v>
      </c>
      <c r="O848" s="359">
        <f>IFERROR(IF(-SUM(O$21:O847)+O$16&lt;0.000001,0,IF($C848&gt;='H-32A-WP06 - Debt Service'!M$25,'H-32A-WP06 - Debt Service'!M$28/12,0)),"-")</f>
        <v>0</v>
      </c>
      <c r="P848" s="359">
        <f>IFERROR(IF(-SUM(P$21:P847)+P$16&lt;0.000001,0,IF($C848&gt;='H-32A-WP06 - Debt Service'!N$25,'H-32A-WP06 - Debt Service'!N$28/12,0)),"-")</f>
        <v>0</v>
      </c>
      <c r="Q848" s="449"/>
      <c r="R848" s="351">
        <f t="shared" si="50"/>
        <v>2087</v>
      </c>
      <c r="S848" s="368">
        <f t="shared" si="52"/>
        <v>68637</v>
      </c>
      <c r="T848" s="368"/>
      <c r="U848" s="359">
        <f>IFERROR(IF(-SUM(U$33:U847)+U$16&lt;0.000001,0,IF($C848&gt;='H-32A-WP06 - Debt Service'!R$25,'H-32A-WP06 - Debt Service'!R$28/12,0)),"-")</f>
        <v>0</v>
      </c>
      <c r="V848" s="359">
        <f>IFERROR(IF(-SUM(V$21:V847)+V$16&lt;0.000001,0,IF($C848&gt;='H-32A-WP06 - Debt Service'!S$25,'H-32A-WP06 - Debt Service'!S$28/12,0)),"-")</f>
        <v>0</v>
      </c>
      <c r="W848" s="359">
        <f>IFERROR(IF(-SUM(W$21:W847)+W$16&lt;0.000001,0,IF($C848&gt;='H-32A-WP06 - Debt Service'!T$25,'H-32A-WP06 - Debt Service'!T$28/12,0)),"-")</f>
        <v>0</v>
      </c>
      <c r="X848" s="359">
        <f>IFERROR(IF(-SUM(X$21:X847)+X$16&lt;0.000001,0,IF($C848&gt;='H-32A-WP06 - Debt Service'!U$25,'H-32A-WP06 - Debt Service'!U$28/12,0)),"-")</f>
        <v>0</v>
      </c>
      <c r="Y848" s="359">
        <f>IFERROR(IF(-SUM(Y$21:Y847)+Y$16&lt;0.000001,0,IF($C848&gt;='H-32A-WP06 - Debt Service'!W$25,'H-32A-WP06 - Debt Service'!V$28/12,0)),"-")</f>
        <v>0</v>
      </c>
      <c r="Z848" s="359">
        <f>IFERROR(IF(-SUM(Z$21:Z847)+Z$16&lt;0.000001,0,IF($C848&gt;='H-32A-WP06 - Debt Service'!W$25,'H-32A-WP06 - Debt Service'!W$28/12,0)),"-")</f>
        <v>0</v>
      </c>
      <c r="AA848" s="359">
        <f>IFERROR(IF(-SUM(AA$21:AA847)+AA$16&lt;0.000001,0,IF($C848&gt;='H-32A-WP06 - Debt Service'!Y$25,'H-32A-WP06 - Debt Service'!X$28/12,0)),"-")</f>
        <v>0</v>
      </c>
      <c r="AB848" s="359">
        <f>IFERROR(IF(-SUM(AB$21:AB847)+AB$16&lt;0.000001,0,IF($C848&gt;='H-32A-WP06 - Debt Service'!Y$25,'H-32A-WP06 - Debt Service'!Y$28/12,0)),"-")</f>
        <v>0</v>
      </c>
      <c r="AC848" s="359">
        <f>IFERROR(IF(-SUM(AC$21:AC847)+AC$16&lt;0.000001,0,IF($C848&gt;='H-32A-WP06 - Debt Service'!Z$25,'H-32A-WP06 - Debt Service'!Z$28/12,0)),"-")</f>
        <v>0</v>
      </c>
      <c r="AD848" s="359">
        <f>IFERROR(IF(-SUM(AD$21:AD847)+AD$16&lt;0.000001,0,IF($C848&gt;='H-32A-WP06 - Debt Service'!AB$25,'H-32A-WP06 - Debt Service'!AA$28/12,0)),"-")</f>
        <v>0</v>
      </c>
      <c r="AE848" s="359">
        <f>IFERROR(IF(-SUM(AE$21:AE847)+AE$16&lt;0.000001,0,IF($C848&gt;='H-32A-WP06 - Debt Service'!AC$25,'H-32A-WP06 - Debt Service'!AB$28/12,0)),"-")</f>
        <v>0</v>
      </c>
      <c r="AF848" s="359">
        <f>IFERROR(IF(-SUM(AF$21:AF847)+AF$16&lt;0.000001,0,IF($C848&gt;='H-32A-WP06 - Debt Service'!AD$25,'H-32A-WP06 - Debt Service'!AC$28/12,0)),"-")</f>
        <v>0</v>
      </c>
    </row>
    <row r="849" spans="2:32">
      <c r="B849" s="351">
        <f t="shared" si="49"/>
        <v>2088</v>
      </c>
      <c r="C849" s="368">
        <f t="shared" si="51"/>
        <v>68668</v>
      </c>
      <c r="D849" s="368"/>
      <c r="E849" s="359">
        <f>IFERROR(IF(-SUM(E$33:E848)+E$16&lt;0.000001,0,IF($C849&gt;='H-32A-WP06 - Debt Service'!C$25,'H-32A-WP06 - Debt Service'!C$28/12,0)),"-")</f>
        <v>0</v>
      </c>
      <c r="F849" s="359">
        <f>IFERROR(IF(-SUM(F$33:F848)+F$16&lt;0.000001,0,IF($C849&gt;='H-32A-WP06 - Debt Service'!D$25,'H-32A-WP06 - Debt Service'!D$28/12,0)),"-")</f>
        <v>0</v>
      </c>
      <c r="G849" s="359">
        <f>IFERROR(IF(-SUM(G$33:G848)+G$16&lt;0.000001,0,IF($C849&gt;='H-32A-WP06 - Debt Service'!E$25,'H-32A-WP06 - Debt Service'!E$28/12,0)),"-")</f>
        <v>0</v>
      </c>
      <c r="H849" s="359">
        <f>IFERROR(IF(-SUM(H$21:H848)+H$16&lt;0.000001,0,IF($C849&gt;='H-32A-WP06 - Debt Service'!F$25,'H-32A-WP06 - Debt Service'!F$28/12,0)),"-")</f>
        <v>0</v>
      </c>
      <c r="I849" s="359">
        <f>IFERROR(IF(-SUM(I$21:I848)+I$16&lt;0.000001,0,IF($C849&gt;='H-32A-WP06 - Debt Service'!G$25,'H-32A-WP06 - Debt Service'!G$28/12,0)),"-")</f>
        <v>0</v>
      </c>
      <c r="J849" s="359">
        <f>IFERROR(IF(-SUM(J$21:J848)+J$16&lt;0.000001,0,IF($C849&gt;='H-32A-WP06 - Debt Service'!H$25,'H-32A-WP06 - Debt Service'!H$28/12,0)),"-")</f>
        <v>0</v>
      </c>
      <c r="K849" s="359">
        <f>IFERROR(IF(-SUM(K$21:K848)+K$16&lt;0.000001,0,IF($C849&gt;='H-32A-WP06 - Debt Service'!I$25,'H-32A-WP06 - Debt Service'!I$28/12,0)),"-")</f>
        <v>0</v>
      </c>
      <c r="L849" s="359">
        <f>IFERROR(IF(-SUM(L$21:L848)+L$16&lt;0.000001,0,IF($C849&gt;='H-32A-WP06 - Debt Service'!J$25,'H-32A-WP06 - Debt Service'!J$28/12,0)),"-")</f>
        <v>0</v>
      </c>
      <c r="M849" s="359">
        <f>IFERROR(IF(-SUM(M$21:M848)+M$16&lt;0.000001,0,IF($C849&gt;='H-32A-WP06 - Debt Service'!K$25,'H-32A-WP06 - Debt Service'!K$28/12,0)),"-")</f>
        <v>0</v>
      </c>
      <c r="N849" s="359">
        <f>IFERROR(IF(-SUM(N$21:N848)+N$16&lt;0.000001,0,IF($C849&gt;='H-32A-WP06 - Debt Service'!L$25,'H-32A-WP06 - Debt Service'!L$28/12,0)),"-")</f>
        <v>0</v>
      </c>
      <c r="O849" s="359">
        <f>IFERROR(IF(-SUM(O$21:O848)+O$16&lt;0.000001,0,IF($C849&gt;='H-32A-WP06 - Debt Service'!M$25,'H-32A-WP06 - Debt Service'!M$28/12,0)),"-")</f>
        <v>0</v>
      </c>
      <c r="P849" s="359">
        <f>IFERROR(IF(-SUM(P$21:P848)+P$16&lt;0.000001,0,IF($C849&gt;='H-32A-WP06 - Debt Service'!N$25,'H-32A-WP06 - Debt Service'!N$28/12,0)),"-")</f>
        <v>0</v>
      </c>
      <c r="Q849" s="449"/>
      <c r="R849" s="351">
        <f t="shared" si="50"/>
        <v>2088</v>
      </c>
      <c r="S849" s="368">
        <f t="shared" si="52"/>
        <v>68668</v>
      </c>
      <c r="T849" s="368"/>
      <c r="U849" s="359">
        <f>IFERROR(IF(-SUM(U$33:U848)+U$16&lt;0.000001,0,IF($C849&gt;='H-32A-WP06 - Debt Service'!R$25,'H-32A-WP06 - Debt Service'!R$28/12,0)),"-")</f>
        <v>0</v>
      </c>
      <c r="V849" s="359">
        <f>IFERROR(IF(-SUM(V$21:V848)+V$16&lt;0.000001,0,IF($C849&gt;='H-32A-WP06 - Debt Service'!S$25,'H-32A-WP06 - Debt Service'!S$28/12,0)),"-")</f>
        <v>0</v>
      </c>
      <c r="W849" s="359">
        <f>IFERROR(IF(-SUM(W$21:W848)+W$16&lt;0.000001,0,IF($C849&gt;='H-32A-WP06 - Debt Service'!T$25,'H-32A-WP06 - Debt Service'!T$28/12,0)),"-")</f>
        <v>0</v>
      </c>
      <c r="X849" s="359">
        <f>IFERROR(IF(-SUM(X$21:X848)+X$16&lt;0.000001,0,IF($C849&gt;='H-32A-WP06 - Debt Service'!U$25,'H-32A-WP06 - Debt Service'!U$28/12,0)),"-")</f>
        <v>0</v>
      </c>
      <c r="Y849" s="359">
        <f>IFERROR(IF(-SUM(Y$21:Y848)+Y$16&lt;0.000001,0,IF($C849&gt;='H-32A-WP06 - Debt Service'!W$25,'H-32A-WP06 - Debt Service'!V$28/12,0)),"-")</f>
        <v>0</v>
      </c>
      <c r="Z849" s="359">
        <f>IFERROR(IF(-SUM(Z$21:Z848)+Z$16&lt;0.000001,0,IF($C849&gt;='H-32A-WP06 - Debt Service'!W$25,'H-32A-WP06 - Debt Service'!W$28/12,0)),"-")</f>
        <v>0</v>
      </c>
      <c r="AA849" s="359">
        <f>IFERROR(IF(-SUM(AA$21:AA848)+AA$16&lt;0.000001,0,IF($C849&gt;='H-32A-WP06 - Debt Service'!Y$25,'H-32A-WP06 - Debt Service'!X$28/12,0)),"-")</f>
        <v>0</v>
      </c>
      <c r="AB849" s="359">
        <f>IFERROR(IF(-SUM(AB$21:AB848)+AB$16&lt;0.000001,0,IF($C849&gt;='H-32A-WP06 - Debt Service'!Y$25,'H-32A-WP06 - Debt Service'!Y$28/12,0)),"-")</f>
        <v>0</v>
      </c>
      <c r="AC849" s="359">
        <f>IFERROR(IF(-SUM(AC$21:AC848)+AC$16&lt;0.000001,0,IF($C849&gt;='H-32A-WP06 - Debt Service'!Z$25,'H-32A-WP06 - Debt Service'!Z$28/12,0)),"-")</f>
        <v>0</v>
      </c>
      <c r="AD849" s="359">
        <f>IFERROR(IF(-SUM(AD$21:AD848)+AD$16&lt;0.000001,0,IF($C849&gt;='H-32A-WP06 - Debt Service'!AB$25,'H-32A-WP06 - Debt Service'!AA$28/12,0)),"-")</f>
        <v>0</v>
      </c>
      <c r="AE849" s="359">
        <f>IFERROR(IF(-SUM(AE$21:AE848)+AE$16&lt;0.000001,0,IF($C849&gt;='H-32A-WP06 - Debt Service'!AC$25,'H-32A-WP06 - Debt Service'!AB$28/12,0)),"-")</f>
        <v>0</v>
      </c>
      <c r="AF849" s="359">
        <f>IFERROR(IF(-SUM(AF$21:AF848)+AF$16&lt;0.000001,0,IF($C849&gt;='H-32A-WP06 - Debt Service'!AD$25,'H-32A-WP06 - Debt Service'!AC$28/12,0)),"-")</f>
        <v>0</v>
      </c>
    </row>
    <row r="850" spans="2:32">
      <c r="B850" s="351">
        <f t="shared" si="49"/>
        <v>2088</v>
      </c>
      <c r="C850" s="368">
        <f t="shared" si="51"/>
        <v>68699</v>
      </c>
      <c r="D850" s="368"/>
      <c r="E850" s="359">
        <f>IFERROR(IF(-SUM(E$33:E849)+E$16&lt;0.000001,0,IF($C850&gt;='H-32A-WP06 - Debt Service'!C$25,'H-32A-WP06 - Debt Service'!C$28/12,0)),"-")</f>
        <v>0</v>
      </c>
      <c r="F850" s="359">
        <f>IFERROR(IF(-SUM(F$33:F849)+F$16&lt;0.000001,0,IF($C850&gt;='H-32A-WP06 - Debt Service'!D$25,'H-32A-WP06 - Debt Service'!D$28/12,0)),"-")</f>
        <v>0</v>
      </c>
      <c r="G850" s="359">
        <f>IFERROR(IF(-SUM(G$33:G849)+G$16&lt;0.000001,0,IF($C850&gt;='H-32A-WP06 - Debt Service'!E$25,'H-32A-WP06 - Debt Service'!E$28/12,0)),"-")</f>
        <v>0</v>
      </c>
      <c r="H850" s="359">
        <f>IFERROR(IF(-SUM(H$21:H849)+H$16&lt;0.000001,0,IF($C850&gt;='H-32A-WP06 - Debt Service'!F$25,'H-32A-WP06 - Debt Service'!F$28/12,0)),"-")</f>
        <v>0</v>
      </c>
      <c r="I850" s="359">
        <f>IFERROR(IF(-SUM(I$21:I849)+I$16&lt;0.000001,0,IF($C850&gt;='H-32A-WP06 - Debt Service'!G$25,'H-32A-WP06 - Debt Service'!G$28/12,0)),"-")</f>
        <v>0</v>
      </c>
      <c r="J850" s="359">
        <f>IFERROR(IF(-SUM(J$21:J849)+J$16&lt;0.000001,0,IF($C850&gt;='H-32A-WP06 - Debt Service'!H$25,'H-32A-WP06 - Debt Service'!H$28/12,0)),"-")</f>
        <v>0</v>
      </c>
      <c r="K850" s="359">
        <f>IFERROR(IF(-SUM(K$21:K849)+K$16&lt;0.000001,0,IF($C850&gt;='H-32A-WP06 - Debt Service'!I$25,'H-32A-WP06 - Debt Service'!I$28/12,0)),"-")</f>
        <v>0</v>
      </c>
      <c r="L850" s="359">
        <f>IFERROR(IF(-SUM(L$21:L849)+L$16&lt;0.000001,0,IF($C850&gt;='H-32A-WP06 - Debt Service'!J$25,'H-32A-WP06 - Debt Service'!J$28/12,0)),"-")</f>
        <v>0</v>
      </c>
      <c r="M850" s="359">
        <f>IFERROR(IF(-SUM(M$21:M849)+M$16&lt;0.000001,0,IF($C850&gt;='H-32A-WP06 - Debt Service'!K$25,'H-32A-WP06 - Debt Service'!K$28/12,0)),"-")</f>
        <v>0</v>
      </c>
      <c r="N850" s="359">
        <f>IFERROR(IF(-SUM(N$21:N849)+N$16&lt;0.000001,0,IF($C850&gt;='H-32A-WP06 - Debt Service'!L$25,'H-32A-WP06 - Debt Service'!L$28/12,0)),"-")</f>
        <v>0</v>
      </c>
      <c r="O850" s="359">
        <f>IFERROR(IF(-SUM(O$21:O849)+O$16&lt;0.000001,0,IF($C850&gt;='H-32A-WP06 - Debt Service'!M$25,'H-32A-WP06 - Debt Service'!M$28/12,0)),"-")</f>
        <v>0</v>
      </c>
      <c r="P850" s="359">
        <f>IFERROR(IF(-SUM(P$21:P849)+P$16&lt;0.000001,0,IF($C850&gt;='H-32A-WP06 - Debt Service'!N$25,'H-32A-WP06 - Debt Service'!N$28/12,0)),"-")</f>
        <v>0</v>
      </c>
      <c r="Q850" s="449"/>
      <c r="R850" s="351">
        <f t="shared" si="50"/>
        <v>2088</v>
      </c>
      <c r="S850" s="368">
        <f t="shared" si="52"/>
        <v>68699</v>
      </c>
      <c r="T850" s="368"/>
      <c r="U850" s="359">
        <f>IFERROR(IF(-SUM(U$33:U849)+U$16&lt;0.000001,0,IF($C850&gt;='H-32A-WP06 - Debt Service'!R$25,'H-32A-WP06 - Debt Service'!R$28/12,0)),"-")</f>
        <v>0</v>
      </c>
      <c r="V850" s="359">
        <f>IFERROR(IF(-SUM(V$21:V849)+V$16&lt;0.000001,0,IF($C850&gt;='H-32A-WP06 - Debt Service'!S$25,'H-32A-WP06 - Debt Service'!S$28/12,0)),"-")</f>
        <v>0</v>
      </c>
      <c r="W850" s="359">
        <f>IFERROR(IF(-SUM(W$21:W849)+W$16&lt;0.000001,0,IF($C850&gt;='H-32A-WP06 - Debt Service'!T$25,'H-32A-WP06 - Debt Service'!T$28/12,0)),"-")</f>
        <v>0</v>
      </c>
      <c r="X850" s="359">
        <f>IFERROR(IF(-SUM(X$21:X849)+X$16&lt;0.000001,0,IF($C850&gt;='H-32A-WP06 - Debt Service'!U$25,'H-32A-WP06 - Debt Service'!U$28/12,0)),"-")</f>
        <v>0</v>
      </c>
      <c r="Y850" s="359">
        <f>IFERROR(IF(-SUM(Y$21:Y849)+Y$16&lt;0.000001,0,IF($C850&gt;='H-32A-WP06 - Debt Service'!W$25,'H-32A-WP06 - Debt Service'!V$28/12,0)),"-")</f>
        <v>0</v>
      </c>
      <c r="Z850" s="359">
        <f>IFERROR(IF(-SUM(Z$21:Z849)+Z$16&lt;0.000001,0,IF($C850&gt;='H-32A-WP06 - Debt Service'!W$25,'H-32A-WP06 - Debt Service'!W$28/12,0)),"-")</f>
        <v>0</v>
      </c>
      <c r="AA850" s="359">
        <f>IFERROR(IF(-SUM(AA$21:AA849)+AA$16&lt;0.000001,0,IF($C850&gt;='H-32A-WP06 - Debt Service'!Y$25,'H-32A-WP06 - Debt Service'!X$28/12,0)),"-")</f>
        <v>0</v>
      </c>
      <c r="AB850" s="359">
        <f>IFERROR(IF(-SUM(AB$21:AB849)+AB$16&lt;0.000001,0,IF($C850&gt;='H-32A-WP06 - Debt Service'!Y$25,'H-32A-WP06 - Debt Service'!Y$28/12,0)),"-")</f>
        <v>0</v>
      </c>
      <c r="AC850" s="359">
        <f>IFERROR(IF(-SUM(AC$21:AC849)+AC$16&lt;0.000001,0,IF($C850&gt;='H-32A-WP06 - Debt Service'!Z$25,'H-32A-WP06 - Debt Service'!Z$28/12,0)),"-")</f>
        <v>0</v>
      </c>
      <c r="AD850" s="359">
        <f>IFERROR(IF(-SUM(AD$21:AD849)+AD$16&lt;0.000001,0,IF($C850&gt;='H-32A-WP06 - Debt Service'!AB$25,'H-32A-WP06 - Debt Service'!AA$28/12,0)),"-")</f>
        <v>0</v>
      </c>
      <c r="AE850" s="359">
        <f>IFERROR(IF(-SUM(AE$21:AE849)+AE$16&lt;0.000001,0,IF($C850&gt;='H-32A-WP06 - Debt Service'!AC$25,'H-32A-WP06 - Debt Service'!AB$28/12,0)),"-")</f>
        <v>0</v>
      </c>
      <c r="AF850" s="359">
        <f>IFERROR(IF(-SUM(AF$21:AF849)+AF$16&lt;0.000001,0,IF($C850&gt;='H-32A-WP06 - Debt Service'!AD$25,'H-32A-WP06 - Debt Service'!AC$28/12,0)),"-")</f>
        <v>0</v>
      </c>
    </row>
    <row r="851" spans="2:32">
      <c r="B851" s="351">
        <f t="shared" si="49"/>
        <v>2088</v>
      </c>
      <c r="C851" s="368">
        <f t="shared" si="51"/>
        <v>68728</v>
      </c>
      <c r="D851" s="368"/>
      <c r="E851" s="359">
        <f>IFERROR(IF(-SUM(E$33:E850)+E$16&lt;0.000001,0,IF($C851&gt;='H-32A-WP06 - Debt Service'!C$25,'H-32A-WP06 - Debt Service'!C$28/12,0)),"-")</f>
        <v>0</v>
      </c>
      <c r="F851" s="359">
        <f>IFERROR(IF(-SUM(F$33:F850)+F$16&lt;0.000001,0,IF($C851&gt;='H-32A-WP06 - Debt Service'!D$25,'H-32A-WP06 - Debt Service'!D$28/12,0)),"-")</f>
        <v>0</v>
      </c>
      <c r="G851" s="359">
        <f>IFERROR(IF(-SUM(G$33:G850)+G$16&lt;0.000001,0,IF($C851&gt;='H-32A-WP06 - Debt Service'!E$25,'H-32A-WP06 - Debt Service'!E$28/12,0)),"-")</f>
        <v>0</v>
      </c>
      <c r="H851" s="359">
        <f>IFERROR(IF(-SUM(H$21:H850)+H$16&lt;0.000001,0,IF($C851&gt;='H-32A-WP06 - Debt Service'!F$25,'H-32A-WP06 - Debt Service'!F$28/12,0)),"-")</f>
        <v>0</v>
      </c>
      <c r="I851" s="359">
        <f>IFERROR(IF(-SUM(I$21:I850)+I$16&lt;0.000001,0,IF($C851&gt;='H-32A-WP06 - Debt Service'!G$25,'H-32A-WP06 - Debt Service'!G$28/12,0)),"-")</f>
        <v>0</v>
      </c>
      <c r="J851" s="359">
        <f>IFERROR(IF(-SUM(J$21:J850)+J$16&lt;0.000001,0,IF($C851&gt;='H-32A-WP06 - Debt Service'!H$25,'H-32A-WP06 - Debt Service'!H$28/12,0)),"-")</f>
        <v>0</v>
      </c>
      <c r="K851" s="359">
        <f>IFERROR(IF(-SUM(K$21:K850)+K$16&lt;0.000001,0,IF($C851&gt;='H-32A-WP06 - Debt Service'!I$25,'H-32A-WP06 - Debt Service'!I$28/12,0)),"-")</f>
        <v>0</v>
      </c>
      <c r="L851" s="359">
        <f>IFERROR(IF(-SUM(L$21:L850)+L$16&lt;0.000001,0,IF($C851&gt;='H-32A-WP06 - Debt Service'!J$25,'H-32A-WP06 - Debt Service'!J$28/12,0)),"-")</f>
        <v>0</v>
      </c>
      <c r="M851" s="359">
        <f>IFERROR(IF(-SUM(M$21:M850)+M$16&lt;0.000001,0,IF($C851&gt;='H-32A-WP06 - Debt Service'!K$25,'H-32A-WP06 - Debt Service'!K$28/12,0)),"-")</f>
        <v>0</v>
      </c>
      <c r="N851" s="359">
        <f>IFERROR(IF(-SUM(N$21:N850)+N$16&lt;0.000001,0,IF($C851&gt;='H-32A-WP06 - Debt Service'!L$25,'H-32A-WP06 - Debt Service'!L$28/12,0)),"-")</f>
        <v>0</v>
      </c>
      <c r="O851" s="359">
        <f>IFERROR(IF(-SUM(O$21:O850)+O$16&lt;0.000001,0,IF($C851&gt;='H-32A-WP06 - Debt Service'!M$25,'H-32A-WP06 - Debt Service'!M$28/12,0)),"-")</f>
        <v>0</v>
      </c>
      <c r="P851" s="359">
        <f>IFERROR(IF(-SUM(P$21:P850)+P$16&lt;0.000001,0,IF($C851&gt;='H-32A-WP06 - Debt Service'!N$25,'H-32A-WP06 - Debt Service'!N$28/12,0)),"-")</f>
        <v>0</v>
      </c>
      <c r="Q851" s="449"/>
      <c r="R851" s="351">
        <f t="shared" si="50"/>
        <v>2088</v>
      </c>
      <c r="S851" s="368">
        <f t="shared" si="52"/>
        <v>68728</v>
      </c>
      <c r="T851" s="368"/>
      <c r="U851" s="359">
        <f>IFERROR(IF(-SUM(U$33:U850)+U$16&lt;0.000001,0,IF($C851&gt;='H-32A-WP06 - Debt Service'!R$25,'H-32A-WP06 - Debt Service'!R$28/12,0)),"-")</f>
        <v>0</v>
      </c>
      <c r="V851" s="359">
        <f>IFERROR(IF(-SUM(V$21:V850)+V$16&lt;0.000001,0,IF($C851&gt;='H-32A-WP06 - Debt Service'!S$25,'H-32A-WP06 - Debt Service'!S$28/12,0)),"-")</f>
        <v>0</v>
      </c>
      <c r="W851" s="359">
        <f>IFERROR(IF(-SUM(W$21:W850)+W$16&lt;0.000001,0,IF($C851&gt;='H-32A-WP06 - Debt Service'!T$25,'H-32A-WP06 - Debt Service'!T$28/12,0)),"-")</f>
        <v>0</v>
      </c>
      <c r="X851" s="359">
        <f>IFERROR(IF(-SUM(X$21:X850)+X$16&lt;0.000001,0,IF($C851&gt;='H-32A-WP06 - Debt Service'!U$25,'H-32A-WP06 - Debt Service'!U$28/12,0)),"-")</f>
        <v>0</v>
      </c>
      <c r="Y851" s="359">
        <f>IFERROR(IF(-SUM(Y$21:Y850)+Y$16&lt;0.000001,0,IF($C851&gt;='H-32A-WP06 - Debt Service'!W$25,'H-32A-WP06 - Debt Service'!V$28/12,0)),"-")</f>
        <v>0</v>
      </c>
      <c r="Z851" s="359">
        <f>IFERROR(IF(-SUM(Z$21:Z850)+Z$16&lt;0.000001,0,IF($C851&gt;='H-32A-WP06 - Debt Service'!W$25,'H-32A-WP06 - Debt Service'!W$28/12,0)),"-")</f>
        <v>0</v>
      </c>
      <c r="AA851" s="359">
        <f>IFERROR(IF(-SUM(AA$21:AA850)+AA$16&lt;0.000001,0,IF($C851&gt;='H-32A-WP06 - Debt Service'!Y$25,'H-32A-WP06 - Debt Service'!X$28/12,0)),"-")</f>
        <v>0</v>
      </c>
      <c r="AB851" s="359">
        <f>IFERROR(IF(-SUM(AB$21:AB850)+AB$16&lt;0.000001,0,IF($C851&gt;='H-32A-WP06 - Debt Service'!Y$25,'H-32A-WP06 - Debt Service'!Y$28/12,0)),"-")</f>
        <v>0</v>
      </c>
      <c r="AC851" s="359">
        <f>IFERROR(IF(-SUM(AC$21:AC850)+AC$16&lt;0.000001,0,IF($C851&gt;='H-32A-WP06 - Debt Service'!Z$25,'H-32A-WP06 - Debt Service'!Z$28/12,0)),"-")</f>
        <v>0</v>
      </c>
      <c r="AD851" s="359">
        <f>IFERROR(IF(-SUM(AD$21:AD850)+AD$16&lt;0.000001,0,IF($C851&gt;='H-32A-WP06 - Debt Service'!AB$25,'H-32A-WP06 - Debt Service'!AA$28/12,0)),"-")</f>
        <v>0</v>
      </c>
      <c r="AE851" s="359">
        <f>IFERROR(IF(-SUM(AE$21:AE850)+AE$16&lt;0.000001,0,IF($C851&gt;='H-32A-WP06 - Debt Service'!AC$25,'H-32A-WP06 - Debt Service'!AB$28/12,0)),"-")</f>
        <v>0</v>
      </c>
      <c r="AF851" s="359">
        <f>IFERROR(IF(-SUM(AF$21:AF850)+AF$16&lt;0.000001,0,IF($C851&gt;='H-32A-WP06 - Debt Service'!AD$25,'H-32A-WP06 - Debt Service'!AC$28/12,0)),"-")</f>
        <v>0</v>
      </c>
    </row>
    <row r="852" spans="2:32">
      <c r="B852" s="351">
        <f t="shared" si="49"/>
        <v>2088</v>
      </c>
      <c r="C852" s="368">
        <f t="shared" si="51"/>
        <v>68759</v>
      </c>
      <c r="D852" s="368"/>
      <c r="E852" s="359">
        <f>IFERROR(IF(-SUM(E$33:E851)+E$16&lt;0.000001,0,IF($C852&gt;='H-32A-WP06 - Debt Service'!C$25,'H-32A-WP06 - Debt Service'!C$28/12,0)),"-")</f>
        <v>0</v>
      </c>
      <c r="F852" s="359">
        <f>IFERROR(IF(-SUM(F$33:F851)+F$16&lt;0.000001,0,IF($C852&gt;='H-32A-WP06 - Debt Service'!D$25,'H-32A-WP06 - Debt Service'!D$28/12,0)),"-")</f>
        <v>0</v>
      </c>
      <c r="G852" s="359">
        <f>IFERROR(IF(-SUM(G$33:G851)+G$16&lt;0.000001,0,IF($C852&gt;='H-32A-WP06 - Debt Service'!E$25,'H-32A-WP06 - Debt Service'!E$28/12,0)),"-")</f>
        <v>0</v>
      </c>
      <c r="H852" s="359">
        <f>IFERROR(IF(-SUM(H$21:H851)+H$16&lt;0.000001,0,IF($C852&gt;='H-32A-WP06 - Debt Service'!F$25,'H-32A-WP06 - Debt Service'!F$28/12,0)),"-")</f>
        <v>0</v>
      </c>
      <c r="I852" s="359">
        <f>IFERROR(IF(-SUM(I$21:I851)+I$16&lt;0.000001,0,IF($C852&gt;='H-32A-WP06 - Debt Service'!G$25,'H-32A-WP06 - Debt Service'!G$28/12,0)),"-")</f>
        <v>0</v>
      </c>
      <c r="J852" s="359">
        <f>IFERROR(IF(-SUM(J$21:J851)+J$16&lt;0.000001,0,IF($C852&gt;='H-32A-WP06 - Debt Service'!H$25,'H-32A-WP06 - Debt Service'!H$28/12,0)),"-")</f>
        <v>0</v>
      </c>
      <c r="K852" s="359">
        <f>IFERROR(IF(-SUM(K$21:K851)+K$16&lt;0.000001,0,IF($C852&gt;='H-32A-WP06 - Debt Service'!I$25,'H-32A-WP06 - Debt Service'!I$28/12,0)),"-")</f>
        <v>0</v>
      </c>
      <c r="L852" s="359">
        <f>IFERROR(IF(-SUM(L$21:L851)+L$16&lt;0.000001,0,IF($C852&gt;='H-32A-WP06 - Debt Service'!J$25,'H-32A-WP06 - Debt Service'!J$28/12,0)),"-")</f>
        <v>0</v>
      </c>
      <c r="M852" s="359">
        <f>IFERROR(IF(-SUM(M$21:M851)+M$16&lt;0.000001,0,IF($C852&gt;='H-32A-WP06 - Debt Service'!K$25,'H-32A-WP06 - Debt Service'!K$28/12,0)),"-")</f>
        <v>0</v>
      </c>
      <c r="N852" s="359">
        <f>IFERROR(IF(-SUM(N$21:N851)+N$16&lt;0.000001,0,IF($C852&gt;='H-32A-WP06 - Debt Service'!L$25,'H-32A-WP06 - Debt Service'!L$28/12,0)),"-")</f>
        <v>0</v>
      </c>
      <c r="O852" s="359">
        <f>IFERROR(IF(-SUM(O$21:O851)+O$16&lt;0.000001,0,IF($C852&gt;='H-32A-WP06 - Debt Service'!M$25,'H-32A-WP06 - Debt Service'!M$28/12,0)),"-")</f>
        <v>0</v>
      </c>
      <c r="P852" s="359">
        <f>IFERROR(IF(-SUM(P$21:P851)+P$16&lt;0.000001,0,IF($C852&gt;='H-32A-WP06 - Debt Service'!N$25,'H-32A-WP06 - Debt Service'!N$28/12,0)),"-")</f>
        <v>0</v>
      </c>
      <c r="Q852" s="449"/>
      <c r="R852" s="351">
        <f t="shared" si="50"/>
        <v>2088</v>
      </c>
      <c r="S852" s="368">
        <f t="shared" si="52"/>
        <v>68759</v>
      </c>
      <c r="T852" s="368"/>
      <c r="U852" s="359">
        <f>IFERROR(IF(-SUM(U$33:U851)+U$16&lt;0.000001,0,IF($C852&gt;='H-32A-WP06 - Debt Service'!R$25,'H-32A-WP06 - Debt Service'!R$28/12,0)),"-")</f>
        <v>0</v>
      </c>
      <c r="V852" s="359">
        <f>IFERROR(IF(-SUM(V$21:V851)+V$16&lt;0.000001,0,IF($C852&gt;='H-32A-WP06 - Debt Service'!S$25,'H-32A-WP06 - Debt Service'!S$28/12,0)),"-")</f>
        <v>0</v>
      </c>
      <c r="W852" s="359">
        <f>IFERROR(IF(-SUM(W$21:W851)+W$16&lt;0.000001,0,IF($C852&gt;='H-32A-WP06 - Debt Service'!T$25,'H-32A-WP06 - Debt Service'!T$28/12,0)),"-")</f>
        <v>0</v>
      </c>
      <c r="X852" s="359">
        <f>IFERROR(IF(-SUM(X$21:X851)+X$16&lt;0.000001,0,IF($C852&gt;='H-32A-WP06 - Debt Service'!U$25,'H-32A-WP06 - Debt Service'!U$28/12,0)),"-")</f>
        <v>0</v>
      </c>
      <c r="Y852" s="359">
        <f>IFERROR(IF(-SUM(Y$21:Y851)+Y$16&lt;0.000001,0,IF($C852&gt;='H-32A-WP06 - Debt Service'!W$25,'H-32A-WP06 - Debt Service'!V$28/12,0)),"-")</f>
        <v>0</v>
      </c>
      <c r="Z852" s="359">
        <f>IFERROR(IF(-SUM(Z$21:Z851)+Z$16&lt;0.000001,0,IF($C852&gt;='H-32A-WP06 - Debt Service'!W$25,'H-32A-WP06 - Debt Service'!W$28/12,0)),"-")</f>
        <v>0</v>
      </c>
      <c r="AA852" s="359">
        <f>IFERROR(IF(-SUM(AA$21:AA851)+AA$16&lt;0.000001,0,IF($C852&gt;='H-32A-WP06 - Debt Service'!Y$25,'H-32A-WP06 - Debt Service'!X$28/12,0)),"-")</f>
        <v>0</v>
      </c>
      <c r="AB852" s="359">
        <f>IFERROR(IF(-SUM(AB$21:AB851)+AB$16&lt;0.000001,0,IF($C852&gt;='H-32A-WP06 - Debt Service'!Y$25,'H-32A-WP06 - Debt Service'!Y$28/12,0)),"-")</f>
        <v>0</v>
      </c>
      <c r="AC852" s="359">
        <f>IFERROR(IF(-SUM(AC$21:AC851)+AC$16&lt;0.000001,0,IF($C852&gt;='H-32A-WP06 - Debt Service'!Z$25,'H-32A-WP06 - Debt Service'!Z$28/12,0)),"-")</f>
        <v>0</v>
      </c>
      <c r="AD852" s="359">
        <f>IFERROR(IF(-SUM(AD$21:AD851)+AD$16&lt;0.000001,0,IF($C852&gt;='H-32A-WP06 - Debt Service'!AB$25,'H-32A-WP06 - Debt Service'!AA$28/12,0)),"-")</f>
        <v>0</v>
      </c>
      <c r="AE852" s="359">
        <f>IFERROR(IF(-SUM(AE$21:AE851)+AE$16&lt;0.000001,0,IF($C852&gt;='H-32A-WP06 - Debt Service'!AC$25,'H-32A-WP06 - Debt Service'!AB$28/12,0)),"-")</f>
        <v>0</v>
      </c>
      <c r="AF852" s="359">
        <f>IFERROR(IF(-SUM(AF$21:AF851)+AF$16&lt;0.000001,0,IF($C852&gt;='H-32A-WP06 - Debt Service'!AD$25,'H-32A-WP06 - Debt Service'!AC$28/12,0)),"-")</f>
        <v>0</v>
      </c>
    </row>
    <row r="853" spans="2:32">
      <c r="B853" s="351">
        <f t="shared" si="49"/>
        <v>2088</v>
      </c>
      <c r="C853" s="368">
        <f t="shared" si="51"/>
        <v>68789</v>
      </c>
      <c r="D853" s="368"/>
      <c r="E853" s="359">
        <f>IFERROR(IF(-SUM(E$33:E852)+E$16&lt;0.000001,0,IF($C853&gt;='H-32A-WP06 - Debt Service'!C$25,'H-32A-WP06 - Debt Service'!C$28/12,0)),"-")</f>
        <v>0</v>
      </c>
      <c r="F853" s="359">
        <f>IFERROR(IF(-SUM(F$33:F852)+F$16&lt;0.000001,0,IF($C853&gt;='H-32A-WP06 - Debt Service'!D$25,'H-32A-WP06 - Debt Service'!D$28/12,0)),"-")</f>
        <v>0</v>
      </c>
      <c r="G853" s="359">
        <f>IFERROR(IF(-SUM(G$33:G852)+G$16&lt;0.000001,0,IF($C853&gt;='H-32A-WP06 - Debt Service'!E$25,'H-32A-WP06 - Debt Service'!E$28/12,0)),"-")</f>
        <v>0</v>
      </c>
      <c r="H853" s="359">
        <f>IFERROR(IF(-SUM(H$21:H852)+H$16&lt;0.000001,0,IF($C853&gt;='H-32A-WP06 - Debt Service'!F$25,'H-32A-WP06 - Debt Service'!F$28/12,0)),"-")</f>
        <v>0</v>
      </c>
      <c r="I853" s="359">
        <f>IFERROR(IF(-SUM(I$21:I852)+I$16&lt;0.000001,0,IF($C853&gt;='H-32A-WP06 - Debt Service'!G$25,'H-32A-WP06 - Debt Service'!G$28/12,0)),"-")</f>
        <v>0</v>
      </c>
      <c r="J853" s="359">
        <f>IFERROR(IF(-SUM(J$21:J852)+J$16&lt;0.000001,0,IF($C853&gt;='H-32A-WP06 - Debt Service'!H$25,'H-32A-WP06 - Debt Service'!H$28/12,0)),"-")</f>
        <v>0</v>
      </c>
      <c r="K853" s="359">
        <f>IFERROR(IF(-SUM(K$21:K852)+K$16&lt;0.000001,0,IF($C853&gt;='H-32A-WP06 - Debt Service'!I$25,'H-32A-WP06 - Debt Service'!I$28/12,0)),"-")</f>
        <v>0</v>
      </c>
      <c r="L853" s="359">
        <f>IFERROR(IF(-SUM(L$21:L852)+L$16&lt;0.000001,0,IF($C853&gt;='H-32A-WP06 - Debt Service'!J$25,'H-32A-WP06 - Debt Service'!J$28/12,0)),"-")</f>
        <v>0</v>
      </c>
      <c r="M853" s="359">
        <f>IFERROR(IF(-SUM(M$21:M852)+M$16&lt;0.000001,0,IF($C853&gt;='H-32A-WP06 - Debt Service'!K$25,'H-32A-WP06 - Debt Service'!K$28/12,0)),"-")</f>
        <v>0</v>
      </c>
      <c r="N853" s="359">
        <f>IFERROR(IF(-SUM(N$21:N852)+N$16&lt;0.000001,0,IF($C853&gt;='H-32A-WP06 - Debt Service'!L$25,'H-32A-WP06 - Debt Service'!L$28/12,0)),"-")</f>
        <v>0</v>
      </c>
      <c r="O853" s="359">
        <f>IFERROR(IF(-SUM(O$21:O852)+O$16&lt;0.000001,0,IF($C853&gt;='H-32A-WP06 - Debt Service'!M$25,'H-32A-WP06 - Debt Service'!M$28/12,0)),"-")</f>
        <v>0</v>
      </c>
      <c r="P853" s="359">
        <f>IFERROR(IF(-SUM(P$21:P852)+P$16&lt;0.000001,0,IF($C853&gt;='H-32A-WP06 - Debt Service'!N$25,'H-32A-WP06 - Debt Service'!N$28/12,0)),"-")</f>
        <v>0</v>
      </c>
      <c r="Q853" s="449"/>
      <c r="R853" s="351">
        <f t="shared" si="50"/>
        <v>2088</v>
      </c>
      <c r="S853" s="368">
        <f t="shared" si="52"/>
        <v>68789</v>
      </c>
      <c r="T853" s="368"/>
      <c r="U853" s="359">
        <f>IFERROR(IF(-SUM(U$33:U852)+U$16&lt;0.000001,0,IF($C853&gt;='H-32A-WP06 - Debt Service'!R$25,'H-32A-WP06 - Debt Service'!R$28/12,0)),"-")</f>
        <v>0</v>
      </c>
      <c r="V853" s="359">
        <f>IFERROR(IF(-SUM(V$21:V852)+V$16&lt;0.000001,0,IF($C853&gt;='H-32A-WP06 - Debt Service'!S$25,'H-32A-WP06 - Debt Service'!S$28/12,0)),"-")</f>
        <v>0</v>
      </c>
      <c r="W853" s="359">
        <f>IFERROR(IF(-SUM(W$21:W852)+W$16&lt;0.000001,0,IF($C853&gt;='H-32A-WP06 - Debt Service'!T$25,'H-32A-WP06 - Debt Service'!T$28/12,0)),"-")</f>
        <v>0</v>
      </c>
      <c r="X853" s="359">
        <f>IFERROR(IF(-SUM(X$21:X852)+X$16&lt;0.000001,0,IF($C853&gt;='H-32A-WP06 - Debt Service'!U$25,'H-32A-WP06 - Debt Service'!U$28/12,0)),"-")</f>
        <v>0</v>
      </c>
      <c r="Y853" s="359">
        <f>IFERROR(IF(-SUM(Y$21:Y852)+Y$16&lt;0.000001,0,IF($C853&gt;='H-32A-WP06 - Debt Service'!W$25,'H-32A-WP06 - Debt Service'!V$28/12,0)),"-")</f>
        <v>0</v>
      </c>
      <c r="Z853" s="359">
        <f>IFERROR(IF(-SUM(Z$21:Z852)+Z$16&lt;0.000001,0,IF($C853&gt;='H-32A-WP06 - Debt Service'!W$25,'H-32A-WP06 - Debt Service'!W$28/12,0)),"-")</f>
        <v>0</v>
      </c>
      <c r="AA853" s="359">
        <f>IFERROR(IF(-SUM(AA$21:AA852)+AA$16&lt;0.000001,0,IF($C853&gt;='H-32A-WP06 - Debt Service'!Y$25,'H-32A-WP06 - Debt Service'!X$28/12,0)),"-")</f>
        <v>0</v>
      </c>
      <c r="AB853" s="359">
        <f>IFERROR(IF(-SUM(AB$21:AB852)+AB$16&lt;0.000001,0,IF($C853&gt;='H-32A-WP06 - Debt Service'!Y$25,'H-32A-WP06 - Debt Service'!Y$28/12,0)),"-")</f>
        <v>0</v>
      </c>
      <c r="AC853" s="359">
        <f>IFERROR(IF(-SUM(AC$21:AC852)+AC$16&lt;0.000001,0,IF($C853&gt;='H-32A-WP06 - Debt Service'!Z$25,'H-32A-WP06 - Debt Service'!Z$28/12,0)),"-")</f>
        <v>0</v>
      </c>
      <c r="AD853" s="359">
        <f>IFERROR(IF(-SUM(AD$21:AD852)+AD$16&lt;0.000001,0,IF($C853&gt;='H-32A-WP06 - Debt Service'!AB$25,'H-32A-WP06 - Debt Service'!AA$28/12,0)),"-")</f>
        <v>0</v>
      </c>
      <c r="AE853" s="359">
        <f>IFERROR(IF(-SUM(AE$21:AE852)+AE$16&lt;0.000001,0,IF($C853&gt;='H-32A-WP06 - Debt Service'!AC$25,'H-32A-WP06 - Debt Service'!AB$28/12,0)),"-")</f>
        <v>0</v>
      </c>
      <c r="AF853" s="359">
        <f>IFERROR(IF(-SUM(AF$21:AF852)+AF$16&lt;0.000001,0,IF($C853&gt;='H-32A-WP06 - Debt Service'!AD$25,'H-32A-WP06 - Debt Service'!AC$28/12,0)),"-")</f>
        <v>0</v>
      </c>
    </row>
    <row r="854" spans="2:32">
      <c r="B854" s="351">
        <f t="shared" ref="B854:B860" si="53">YEAR(C854)</f>
        <v>2088</v>
      </c>
      <c r="C854" s="368">
        <f t="shared" si="51"/>
        <v>68820</v>
      </c>
      <c r="D854" s="368"/>
      <c r="E854" s="359">
        <f>IFERROR(IF(-SUM(E$33:E853)+E$16&lt;0.000001,0,IF($C854&gt;='H-32A-WP06 - Debt Service'!C$25,'H-32A-WP06 - Debt Service'!C$28/12,0)),"-")</f>
        <v>0</v>
      </c>
      <c r="F854" s="359">
        <f>IFERROR(IF(-SUM(F$33:F853)+F$16&lt;0.000001,0,IF($C854&gt;='H-32A-WP06 - Debt Service'!D$25,'H-32A-WP06 - Debt Service'!D$28/12,0)),"-")</f>
        <v>0</v>
      </c>
      <c r="G854" s="359">
        <f>IFERROR(IF(-SUM(G$33:G853)+G$16&lt;0.000001,0,IF($C854&gt;='H-32A-WP06 - Debt Service'!E$25,'H-32A-WP06 - Debt Service'!E$28/12,0)),"-")</f>
        <v>0</v>
      </c>
      <c r="H854" s="359">
        <f>IFERROR(IF(-SUM(H$21:H853)+H$16&lt;0.000001,0,IF($C854&gt;='H-32A-WP06 - Debt Service'!F$25,'H-32A-WP06 - Debt Service'!F$28/12,0)),"-")</f>
        <v>0</v>
      </c>
      <c r="I854" s="359">
        <f>IFERROR(IF(-SUM(I$21:I853)+I$16&lt;0.000001,0,IF($C854&gt;='H-32A-WP06 - Debt Service'!G$25,'H-32A-WP06 - Debt Service'!G$28/12,0)),"-")</f>
        <v>0</v>
      </c>
      <c r="J854" s="359">
        <f>IFERROR(IF(-SUM(J$21:J853)+J$16&lt;0.000001,0,IF($C854&gt;='H-32A-WP06 - Debt Service'!H$25,'H-32A-WP06 - Debt Service'!H$28/12,0)),"-")</f>
        <v>0</v>
      </c>
      <c r="K854" s="359">
        <f>IFERROR(IF(-SUM(K$21:K853)+K$16&lt;0.000001,0,IF($C854&gt;='H-32A-WP06 - Debt Service'!I$25,'H-32A-WP06 - Debt Service'!I$28/12,0)),"-")</f>
        <v>0</v>
      </c>
      <c r="L854" s="359">
        <f>IFERROR(IF(-SUM(L$21:L853)+L$16&lt;0.000001,0,IF($C854&gt;='H-32A-WP06 - Debt Service'!J$25,'H-32A-WP06 - Debt Service'!J$28/12,0)),"-")</f>
        <v>0</v>
      </c>
      <c r="M854" s="359">
        <f>IFERROR(IF(-SUM(M$21:M853)+M$16&lt;0.000001,0,IF($C854&gt;='H-32A-WP06 - Debt Service'!K$25,'H-32A-WP06 - Debt Service'!K$28/12,0)),"-")</f>
        <v>0</v>
      </c>
      <c r="N854" s="359">
        <f>IFERROR(IF(-SUM(N$21:N853)+N$16&lt;0.000001,0,IF($C854&gt;='H-32A-WP06 - Debt Service'!L$25,'H-32A-WP06 - Debt Service'!L$28/12,0)),"-")</f>
        <v>0</v>
      </c>
      <c r="O854" s="359">
        <f>IFERROR(IF(-SUM(O$21:O853)+O$16&lt;0.000001,0,IF($C854&gt;='H-32A-WP06 - Debt Service'!M$25,'H-32A-WP06 - Debt Service'!M$28/12,0)),"-")</f>
        <v>0</v>
      </c>
      <c r="P854" s="359">
        <f>IFERROR(IF(-SUM(P$21:P853)+P$16&lt;0.000001,0,IF($C854&gt;='H-32A-WP06 - Debt Service'!N$25,'H-32A-WP06 - Debt Service'!N$28/12,0)),"-")</f>
        <v>0</v>
      </c>
      <c r="Q854" s="449"/>
      <c r="R854" s="351">
        <f t="shared" ref="R854:R860" si="54">YEAR(S854)</f>
        <v>2088</v>
      </c>
      <c r="S854" s="368">
        <f t="shared" si="52"/>
        <v>68820</v>
      </c>
      <c r="T854" s="368"/>
      <c r="U854" s="359">
        <f>IFERROR(IF(-SUM(U$33:U853)+U$16&lt;0.000001,0,IF($C854&gt;='H-32A-WP06 - Debt Service'!R$25,'H-32A-WP06 - Debt Service'!R$28/12,0)),"-")</f>
        <v>0</v>
      </c>
      <c r="V854" s="359">
        <f>IFERROR(IF(-SUM(V$21:V853)+V$16&lt;0.000001,0,IF($C854&gt;='H-32A-WP06 - Debt Service'!S$25,'H-32A-WP06 - Debt Service'!S$28/12,0)),"-")</f>
        <v>0</v>
      </c>
      <c r="W854" s="359">
        <f>IFERROR(IF(-SUM(W$21:W853)+W$16&lt;0.000001,0,IF($C854&gt;='H-32A-WP06 - Debt Service'!T$25,'H-32A-WP06 - Debt Service'!T$28/12,0)),"-")</f>
        <v>0</v>
      </c>
      <c r="X854" s="359">
        <f>IFERROR(IF(-SUM(X$21:X853)+X$16&lt;0.000001,0,IF($C854&gt;='H-32A-WP06 - Debt Service'!U$25,'H-32A-WP06 - Debt Service'!U$28/12,0)),"-")</f>
        <v>0</v>
      </c>
      <c r="Y854" s="359">
        <f>IFERROR(IF(-SUM(Y$21:Y853)+Y$16&lt;0.000001,0,IF($C854&gt;='H-32A-WP06 - Debt Service'!W$25,'H-32A-WP06 - Debt Service'!V$28/12,0)),"-")</f>
        <v>0</v>
      </c>
      <c r="Z854" s="359">
        <f>IFERROR(IF(-SUM(Z$21:Z853)+Z$16&lt;0.000001,0,IF($C854&gt;='H-32A-WP06 - Debt Service'!W$25,'H-32A-WP06 - Debt Service'!W$28/12,0)),"-")</f>
        <v>0</v>
      </c>
      <c r="AA854" s="359">
        <f>IFERROR(IF(-SUM(AA$21:AA853)+AA$16&lt;0.000001,0,IF($C854&gt;='H-32A-WP06 - Debt Service'!Y$25,'H-32A-WP06 - Debt Service'!X$28/12,0)),"-")</f>
        <v>0</v>
      </c>
      <c r="AB854" s="359">
        <f>IFERROR(IF(-SUM(AB$21:AB853)+AB$16&lt;0.000001,0,IF($C854&gt;='H-32A-WP06 - Debt Service'!Y$25,'H-32A-WP06 - Debt Service'!Y$28/12,0)),"-")</f>
        <v>0</v>
      </c>
      <c r="AC854" s="359">
        <f>IFERROR(IF(-SUM(AC$21:AC853)+AC$16&lt;0.000001,0,IF($C854&gt;='H-32A-WP06 - Debt Service'!Z$25,'H-32A-WP06 - Debt Service'!Z$28/12,0)),"-")</f>
        <v>0</v>
      </c>
      <c r="AD854" s="359">
        <f>IFERROR(IF(-SUM(AD$21:AD853)+AD$16&lt;0.000001,0,IF($C854&gt;='H-32A-WP06 - Debt Service'!AB$25,'H-32A-WP06 - Debt Service'!AA$28/12,0)),"-")</f>
        <v>0</v>
      </c>
      <c r="AE854" s="359">
        <f>IFERROR(IF(-SUM(AE$21:AE853)+AE$16&lt;0.000001,0,IF($C854&gt;='H-32A-WP06 - Debt Service'!AC$25,'H-32A-WP06 - Debt Service'!AB$28/12,0)),"-")</f>
        <v>0</v>
      </c>
      <c r="AF854" s="359">
        <f>IFERROR(IF(-SUM(AF$21:AF853)+AF$16&lt;0.000001,0,IF($C854&gt;='H-32A-WP06 - Debt Service'!AD$25,'H-32A-WP06 - Debt Service'!AC$28/12,0)),"-")</f>
        <v>0</v>
      </c>
    </row>
    <row r="855" spans="2:32">
      <c r="B855" s="351">
        <f t="shared" si="53"/>
        <v>2088</v>
      </c>
      <c r="C855" s="368">
        <f t="shared" ref="C855:C860" si="55">EOMONTH(C854,0)+1</f>
        <v>68850</v>
      </c>
      <c r="D855" s="368"/>
      <c r="E855" s="359">
        <f>IFERROR(IF(-SUM(E$33:E854)+E$16&lt;0.000001,0,IF($C855&gt;='H-32A-WP06 - Debt Service'!C$25,'H-32A-WP06 - Debt Service'!C$28/12,0)),"-")</f>
        <v>0</v>
      </c>
      <c r="F855" s="359">
        <f>IFERROR(IF(-SUM(F$33:F854)+F$16&lt;0.000001,0,IF($C855&gt;='H-32A-WP06 - Debt Service'!D$25,'H-32A-WP06 - Debt Service'!D$28/12,0)),"-")</f>
        <v>0</v>
      </c>
      <c r="G855" s="359">
        <f>IFERROR(IF(-SUM(G$33:G854)+G$16&lt;0.000001,0,IF($C855&gt;='H-32A-WP06 - Debt Service'!E$25,'H-32A-WP06 - Debt Service'!E$28/12,0)),"-")</f>
        <v>0</v>
      </c>
      <c r="H855" s="359">
        <f>IFERROR(IF(-SUM(H$21:H854)+H$16&lt;0.000001,0,IF($C855&gt;='H-32A-WP06 - Debt Service'!F$25,'H-32A-WP06 - Debt Service'!F$28/12,0)),"-")</f>
        <v>0</v>
      </c>
      <c r="I855" s="359">
        <f>IFERROR(IF(-SUM(I$21:I854)+I$16&lt;0.000001,0,IF($C855&gt;='H-32A-WP06 - Debt Service'!G$25,'H-32A-WP06 - Debt Service'!G$28/12,0)),"-")</f>
        <v>0</v>
      </c>
      <c r="J855" s="359">
        <f>IFERROR(IF(-SUM(J$21:J854)+J$16&lt;0.000001,0,IF($C855&gt;='H-32A-WP06 - Debt Service'!H$25,'H-32A-WP06 - Debt Service'!H$28/12,0)),"-")</f>
        <v>0</v>
      </c>
      <c r="K855" s="359">
        <f>IFERROR(IF(-SUM(K$21:K854)+K$16&lt;0.000001,0,IF($C855&gt;='H-32A-WP06 - Debt Service'!I$25,'H-32A-WP06 - Debt Service'!I$28/12,0)),"-")</f>
        <v>0</v>
      </c>
      <c r="L855" s="359">
        <f>IFERROR(IF(-SUM(L$21:L854)+L$16&lt;0.000001,0,IF($C855&gt;='H-32A-WP06 - Debt Service'!J$25,'H-32A-WP06 - Debt Service'!J$28/12,0)),"-")</f>
        <v>0</v>
      </c>
      <c r="M855" s="359">
        <f>IFERROR(IF(-SUM(M$21:M854)+M$16&lt;0.000001,0,IF($C855&gt;='H-32A-WP06 - Debt Service'!K$25,'H-32A-WP06 - Debt Service'!K$28/12,0)),"-")</f>
        <v>0</v>
      </c>
      <c r="N855" s="359">
        <f>IFERROR(IF(-SUM(N$21:N854)+N$16&lt;0.000001,0,IF($C855&gt;='H-32A-WP06 - Debt Service'!L$25,'H-32A-WP06 - Debt Service'!L$28/12,0)),"-")</f>
        <v>0</v>
      </c>
      <c r="O855" s="359">
        <f>IFERROR(IF(-SUM(O$21:O854)+O$16&lt;0.000001,0,IF($C855&gt;='H-32A-WP06 - Debt Service'!M$25,'H-32A-WP06 - Debt Service'!M$28/12,0)),"-")</f>
        <v>0</v>
      </c>
      <c r="P855" s="359">
        <f>IFERROR(IF(-SUM(P$21:P854)+P$16&lt;0.000001,0,IF($C855&gt;='H-32A-WP06 - Debt Service'!N$25,'H-32A-WP06 - Debt Service'!N$28/12,0)),"-")</f>
        <v>0</v>
      </c>
      <c r="Q855" s="449"/>
      <c r="R855" s="351">
        <f t="shared" si="54"/>
        <v>2088</v>
      </c>
      <c r="S855" s="368">
        <f t="shared" ref="S855:S860" si="56">EOMONTH(S854,0)+1</f>
        <v>68850</v>
      </c>
      <c r="T855" s="368"/>
      <c r="U855" s="359">
        <f>IFERROR(IF(-SUM(U$33:U854)+U$16&lt;0.000001,0,IF($C855&gt;='H-32A-WP06 - Debt Service'!R$25,'H-32A-WP06 - Debt Service'!R$28/12,0)),"-")</f>
        <v>0</v>
      </c>
      <c r="V855" s="359">
        <f>IFERROR(IF(-SUM(V$21:V854)+V$16&lt;0.000001,0,IF($C855&gt;='H-32A-WP06 - Debt Service'!S$25,'H-32A-WP06 - Debt Service'!S$28/12,0)),"-")</f>
        <v>0</v>
      </c>
      <c r="W855" s="359">
        <f>IFERROR(IF(-SUM(W$21:W854)+W$16&lt;0.000001,0,IF($C855&gt;='H-32A-WP06 - Debt Service'!T$25,'H-32A-WP06 - Debt Service'!T$28/12,0)),"-")</f>
        <v>0</v>
      </c>
      <c r="X855" s="359">
        <f>IFERROR(IF(-SUM(X$21:X854)+X$16&lt;0.000001,0,IF($C855&gt;='H-32A-WP06 - Debt Service'!U$25,'H-32A-WP06 - Debt Service'!U$28/12,0)),"-")</f>
        <v>0</v>
      </c>
      <c r="Y855" s="359">
        <f>IFERROR(IF(-SUM(Y$21:Y854)+Y$16&lt;0.000001,0,IF($C855&gt;='H-32A-WP06 - Debt Service'!W$25,'H-32A-WP06 - Debt Service'!V$28/12,0)),"-")</f>
        <v>0</v>
      </c>
      <c r="Z855" s="359">
        <f>IFERROR(IF(-SUM(Z$21:Z854)+Z$16&lt;0.000001,0,IF($C855&gt;='H-32A-WP06 - Debt Service'!W$25,'H-32A-WP06 - Debt Service'!W$28/12,0)),"-")</f>
        <v>0</v>
      </c>
      <c r="AA855" s="359">
        <f>IFERROR(IF(-SUM(AA$21:AA854)+AA$16&lt;0.000001,0,IF($C855&gt;='H-32A-WP06 - Debt Service'!Y$25,'H-32A-WP06 - Debt Service'!X$28/12,0)),"-")</f>
        <v>0</v>
      </c>
      <c r="AB855" s="359">
        <f>IFERROR(IF(-SUM(AB$21:AB854)+AB$16&lt;0.000001,0,IF($C855&gt;='H-32A-WP06 - Debt Service'!Y$25,'H-32A-WP06 - Debt Service'!Y$28/12,0)),"-")</f>
        <v>0</v>
      </c>
      <c r="AC855" s="359">
        <f>IFERROR(IF(-SUM(AC$21:AC854)+AC$16&lt;0.000001,0,IF($C855&gt;='H-32A-WP06 - Debt Service'!Z$25,'H-32A-WP06 - Debt Service'!Z$28/12,0)),"-")</f>
        <v>0</v>
      </c>
      <c r="AD855" s="359">
        <f>IFERROR(IF(-SUM(AD$21:AD854)+AD$16&lt;0.000001,0,IF($C855&gt;='H-32A-WP06 - Debt Service'!AB$25,'H-32A-WP06 - Debt Service'!AA$28/12,0)),"-")</f>
        <v>0</v>
      </c>
      <c r="AE855" s="359">
        <f>IFERROR(IF(-SUM(AE$21:AE854)+AE$16&lt;0.000001,0,IF($C855&gt;='H-32A-WP06 - Debt Service'!AC$25,'H-32A-WP06 - Debt Service'!AB$28/12,0)),"-")</f>
        <v>0</v>
      </c>
      <c r="AF855" s="359">
        <f>IFERROR(IF(-SUM(AF$21:AF854)+AF$16&lt;0.000001,0,IF($C855&gt;='H-32A-WP06 - Debt Service'!AD$25,'H-32A-WP06 - Debt Service'!AC$28/12,0)),"-")</f>
        <v>0</v>
      </c>
    </row>
    <row r="856" spans="2:32">
      <c r="B856" s="351">
        <f t="shared" si="53"/>
        <v>2088</v>
      </c>
      <c r="C856" s="368">
        <f t="shared" si="55"/>
        <v>68881</v>
      </c>
      <c r="D856" s="368"/>
      <c r="E856" s="359">
        <f>IFERROR(IF(-SUM(E$33:E855)+E$16&lt;0.000001,0,IF($C856&gt;='H-32A-WP06 - Debt Service'!C$25,'H-32A-WP06 - Debt Service'!C$28/12,0)),"-")</f>
        <v>0</v>
      </c>
      <c r="F856" s="359">
        <f>IFERROR(IF(-SUM(F$33:F855)+F$16&lt;0.000001,0,IF($C856&gt;='H-32A-WP06 - Debt Service'!D$25,'H-32A-WP06 - Debt Service'!D$28/12,0)),"-")</f>
        <v>0</v>
      </c>
      <c r="G856" s="359">
        <f>IFERROR(IF(-SUM(G$33:G855)+G$16&lt;0.000001,0,IF($C856&gt;='H-32A-WP06 - Debt Service'!E$25,'H-32A-WP06 - Debt Service'!E$28/12,0)),"-")</f>
        <v>0</v>
      </c>
      <c r="H856" s="359">
        <f>IFERROR(IF(-SUM(H$21:H855)+H$16&lt;0.000001,0,IF($C856&gt;='H-32A-WP06 - Debt Service'!F$25,'H-32A-WP06 - Debt Service'!F$28/12,0)),"-")</f>
        <v>0</v>
      </c>
      <c r="I856" s="359">
        <f>IFERROR(IF(-SUM(I$21:I855)+I$16&lt;0.000001,0,IF($C856&gt;='H-32A-WP06 - Debt Service'!G$25,'H-32A-WP06 - Debt Service'!G$28/12,0)),"-")</f>
        <v>0</v>
      </c>
      <c r="J856" s="359">
        <f>IFERROR(IF(-SUM(J$21:J855)+J$16&lt;0.000001,0,IF($C856&gt;='H-32A-WP06 - Debt Service'!H$25,'H-32A-WP06 - Debt Service'!H$28/12,0)),"-")</f>
        <v>0</v>
      </c>
      <c r="K856" s="359">
        <f>IFERROR(IF(-SUM(K$21:K855)+K$16&lt;0.000001,0,IF($C856&gt;='H-32A-WP06 - Debt Service'!I$25,'H-32A-WP06 - Debt Service'!I$28/12,0)),"-")</f>
        <v>0</v>
      </c>
      <c r="L856" s="359">
        <f>IFERROR(IF(-SUM(L$21:L855)+L$16&lt;0.000001,0,IF($C856&gt;='H-32A-WP06 - Debt Service'!J$25,'H-32A-WP06 - Debt Service'!J$28/12,0)),"-")</f>
        <v>0</v>
      </c>
      <c r="M856" s="359">
        <f>IFERROR(IF(-SUM(M$21:M855)+M$16&lt;0.000001,0,IF($C856&gt;='H-32A-WP06 - Debt Service'!K$25,'H-32A-WP06 - Debt Service'!K$28/12,0)),"-")</f>
        <v>0</v>
      </c>
      <c r="N856" s="359">
        <f>IFERROR(IF(-SUM(N$21:N855)+N$16&lt;0.000001,0,IF($C856&gt;='H-32A-WP06 - Debt Service'!L$25,'H-32A-WP06 - Debt Service'!L$28/12,0)),"-")</f>
        <v>0</v>
      </c>
      <c r="O856" s="359">
        <f>IFERROR(IF(-SUM(O$21:O855)+O$16&lt;0.000001,0,IF($C856&gt;='H-32A-WP06 - Debt Service'!M$25,'H-32A-WP06 - Debt Service'!M$28/12,0)),"-")</f>
        <v>0</v>
      </c>
      <c r="P856" s="359">
        <f>IFERROR(IF(-SUM(P$21:P855)+P$16&lt;0.000001,0,IF($C856&gt;='H-32A-WP06 - Debt Service'!N$25,'H-32A-WP06 - Debt Service'!N$28/12,0)),"-")</f>
        <v>0</v>
      </c>
      <c r="Q856" s="449"/>
      <c r="R856" s="351">
        <f t="shared" si="54"/>
        <v>2088</v>
      </c>
      <c r="S856" s="368">
        <f t="shared" si="56"/>
        <v>68881</v>
      </c>
      <c r="T856" s="368"/>
      <c r="U856" s="359">
        <f>IFERROR(IF(-SUM(U$33:U855)+U$16&lt;0.000001,0,IF($C856&gt;='H-32A-WP06 - Debt Service'!R$25,'H-32A-WP06 - Debt Service'!R$28/12,0)),"-")</f>
        <v>0</v>
      </c>
      <c r="V856" s="359">
        <f>IFERROR(IF(-SUM(V$21:V855)+V$16&lt;0.000001,0,IF($C856&gt;='H-32A-WP06 - Debt Service'!S$25,'H-32A-WP06 - Debt Service'!S$28/12,0)),"-")</f>
        <v>0</v>
      </c>
      <c r="W856" s="359">
        <f>IFERROR(IF(-SUM(W$21:W855)+W$16&lt;0.000001,0,IF($C856&gt;='H-32A-WP06 - Debt Service'!T$25,'H-32A-WP06 - Debt Service'!T$28/12,0)),"-")</f>
        <v>0</v>
      </c>
      <c r="X856" s="359">
        <f>IFERROR(IF(-SUM(X$21:X855)+X$16&lt;0.000001,0,IF($C856&gt;='H-32A-WP06 - Debt Service'!U$25,'H-32A-WP06 - Debt Service'!U$28/12,0)),"-")</f>
        <v>0</v>
      </c>
      <c r="Y856" s="359">
        <f>IFERROR(IF(-SUM(Y$21:Y855)+Y$16&lt;0.000001,0,IF($C856&gt;='H-32A-WP06 - Debt Service'!W$25,'H-32A-WP06 - Debt Service'!V$28/12,0)),"-")</f>
        <v>0</v>
      </c>
      <c r="Z856" s="359">
        <f>IFERROR(IF(-SUM(Z$21:Z855)+Z$16&lt;0.000001,0,IF($C856&gt;='H-32A-WP06 - Debt Service'!W$25,'H-32A-WP06 - Debt Service'!W$28/12,0)),"-")</f>
        <v>0</v>
      </c>
      <c r="AA856" s="359">
        <f>IFERROR(IF(-SUM(AA$21:AA855)+AA$16&lt;0.000001,0,IF($C856&gt;='H-32A-WP06 - Debt Service'!Y$25,'H-32A-WP06 - Debt Service'!X$28/12,0)),"-")</f>
        <v>0</v>
      </c>
      <c r="AB856" s="359">
        <f>IFERROR(IF(-SUM(AB$21:AB855)+AB$16&lt;0.000001,0,IF($C856&gt;='H-32A-WP06 - Debt Service'!Y$25,'H-32A-WP06 - Debt Service'!Y$28/12,0)),"-")</f>
        <v>0</v>
      </c>
      <c r="AC856" s="359">
        <f>IFERROR(IF(-SUM(AC$21:AC855)+AC$16&lt;0.000001,0,IF($C856&gt;='H-32A-WP06 - Debt Service'!Z$25,'H-32A-WP06 - Debt Service'!Z$28/12,0)),"-")</f>
        <v>0</v>
      </c>
      <c r="AD856" s="359">
        <f>IFERROR(IF(-SUM(AD$21:AD855)+AD$16&lt;0.000001,0,IF($C856&gt;='H-32A-WP06 - Debt Service'!AB$25,'H-32A-WP06 - Debt Service'!AA$28/12,0)),"-")</f>
        <v>0</v>
      </c>
      <c r="AE856" s="359">
        <f>IFERROR(IF(-SUM(AE$21:AE855)+AE$16&lt;0.000001,0,IF($C856&gt;='H-32A-WP06 - Debt Service'!AC$25,'H-32A-WP06 - Debt Service'!AB$28/12,0)),"-")</f>
        <v>0</v>
      </c>
      <c r="AF856" s="359">
        <f>IFERROR(IF(-SUM(AF$21:AF855)+AF$16&lt;0.000001,0,IF($C856&gt;='H-32A-WP06 - Debt Service'!AD$25,'H-32A-WP06 - Debt Service'!AC$28/12,0)),"-")</f>
        <v>0</v>
      </c>
    </row>
    <row r="857" spans="2:32">
      <c r="B857" s="351">
        <f t="shared" si="53"/>
        <v>2088</v>
      </c>
      <c r="C857" s="368">
        <f t="shared" si="55"/>
        <v>68912</v>
      </c>
      <c r="D857" s="368"/>
      <c r="E857" s="359">
        <f>IFERROR(IF(-SUM(E$33:E856)+E$16&lt;0.000001,0,IF($C857&gt;='H-32A-WP06 - Debt Service'!C$25,'H-32A-WP06 - Debt Service'!C$28/12,0)),"-")</f>
        <v>0</v>
      </c>
      <c r="F857" s="359">
        <f>IFERROR(IF(-SUM(F$33:F856)+F$16&lt;0.000001,0,IF($C857&gt;='H-32A-WP06 - Debt Service'!D$25,'H-32A-WP06 - Debt Service'!D$28/12,0)),"-")</f>
        <v>0</v>
      </c>
      <c r="G857" s="359">
        <f>IFERROR(IF(-SUM(G$33:G856)+G$16&lt;0.000001,0,IF($C857&gt;='H-32A-WP06 - Debt Service'!E$25,'H-32A-WP06 - Debt Service'!E$28/12,0)),"-")</f>
        <v>0</v>
      </c>
      <c r="H857" s="359">
        <f>IFERROR(IF(-SUM(H$21:H856)+H$16&lt;0.000001,0,IF($C857&gt;='H-32A-WP06 - Debt Service'!F$25,'H-32A-WP06 - Debt Service'!F$28/12,0)),"-")</f>
        <v>0</v>
      </c>
      <c r="I857" s="359">
        <f>IFERROR(IF(-SUM(I$21:I856)+I$16&lt;0.000001,0,IF($C857&gt;='H-32A-WP06 - Debt Service'!G$25,'H-32A-WP06 - Debt Service'!G$28/12,0)),"-")</f>
        <v>0</v>
      </c>
      <c r="J857" s="359">
        <f>IFERROR(IF(-SUM(J$21:J856)+J$16&lt;0.000001,0,IF($C857&gt;='H-32A-WP06 - Debt Service'!H$25,'H-32A-WP06 - Debt Service'!H$28/12,0)),"-")</f>
        <v>0</v>
      </c>
      <c r="K857" s="359">
        <f>IFERROR(IF(-SUM(K$21:K856)+K$16&lt;0.000001,0,IF($C857&gt;='H-32A-WP06 - Debt Service'!I$25,'H-32A-WP06 - Debt Service'!I$28/12,0)),"-")</f>
        <v>0</v>
      </c>
      <c r="L857" s="359">
        <f>IFERROR(IF(-SUM(L$21:L856)+L$16&lt;0.000001,0,IF($C857&gt;='H-32A-WP06 - Debt Service'!J$25,'H-32A-WP06 - Debt Service'!J$28/12,0)),"-")</f>
        <v>0</v>
      </c>
      <c r="M857" s="359">
        <f>IFERROR(IF(-SUM(M$21:M856)+M$16&lt;0.000001,0,IF($C857&gt;='H-32A-WP06 - Debt Service'!K$25,'H-32A-WP06 - Debt Service'!K$28/12,0)),"-")</f>
        <v>0</v>
      </c>
      <c r="N857" s="359">
        <f>IFERROR(IF(-SUM(N$21:N856)+N$16&lt;0.000001,0,IF($C857&gt;='H-32A-WP06 - Debt Service'!L$25,'H-32A-WP06 - Debt Service'!L$28/12,0)),"-")</f>
        <v>0</v>
      </c>
      <c r="O857" s="359">
        <f>IFERROR(IF(-SUM(O$21:O856)+O$16&lt;0.000001,0,IF($C857&gt;='H-32A-WP06 - Debt Service'!M$25,'H-32A-WP06 - Debt Service'!M$28/12,0)),"-")</f>
        <v>0</v>
      </c>
      <c r="P857" s="359">
        <f>IFERROR(IF(-SUM(P$21:P856)+P$16&lt;0.000001,0,IF($C857&gt;='H-32A-WP06 - Debt Service'!N$25,'H-32A-WP06 - Debt Service'!N$28/12,0)),"-")</f>
        <v>0</v>
      </c>
      <c r="Q857" s="449"/>
      <c r="R857" s="351">
        <f t="shared" si="54"/>
        <v>2088</v>
      </c>
      <c r="S857" s="368">
        <f t="shared" si="56"/>
        <v>68912</v>
      </c>
      <c r="T857" s="368"/>
      <c r="U857" s="359">
        <f>IFERROR(IF(-SUM(U$33:U856)+U$16&lt;0.000001,0,IF($C857&gt;='H-32A-WP06 - Debt Service'!R$25,'H-32A-WP06 - Debt Service'!R$28/12,0)),"-")</f>
        <v>0</v>
      </c>
      <c r="V857" s="359">
        <f>IFERROR(IF(-SUM(V$21:V856)+V$16&lt;0.000001,0,IF($C857&gt;='H-32A-WP06 - Debt Service'!S$25,'H-32A-WP06 - Debt Service'!S$28/12,0)),"-")</f>
        <v>0</v>
      </c>
      <c r="W857" s="359">
        <f>IFERROR(IF(-SUM(W$21:W856)+W$16&lt;0.000001,0,IF($C857&gt;='H-32A-WP06 - Debt Service'!T$25,'H-32A-WP06 - Debt Service'!T$28/12,0)),"-")</f>
        <v>0</v>
      </c>
      <c r="X857" s="359">
        <f>IFERROR(IF(-SUM(X$21:X856)+X$16&lt;0.000001,0,IF($C857&gt;='H-32A-WP06 - Debt Service'!U$25,'H-32A-WP06 - Debt Service'!U$28/12,0)),"-")</f>
        <v>0</v>
      </c>
      <c r="Y857" s="359">
        <f>IFERROR(IF(-SUM(Y$21:Y856)+Y$16&lt;0.000001,0,IF($C857&gt;='H-32A-WP06 - Debt Service'!W$25,'H-32A-WP06 - Debt Service'!V$28/12,0)),"-")</f>
        <v>0</v>
      </c>
      <c r="Z857" s="359">
        <f>IFERROR(IF(-SUM(Z$21:Z856)+Z$16&lt;0.000001,0,IF($C857&gt;='H-32A-WP06 - Debt Service'!W$25,'H-32A-WP06 - Debt Service'!W$28/12,0)),"-")</f>
        <v>0</v>
      </c>
      <c r="AA857" s="359">
        <f>IFERROR(IF(-SUM(AA$21:AA856)+AA$16&lt;0.000001,0,IF($C857&gt;='H-32A-WP06 - Debt Service'!Y$25,'H-32A-WP06 - Debt Service'!X$28/12,0)),"-")</f>
        <v>0</v>
      </c>
      <c r="AB857" s="359">
        <f>IFERROR(IF(-SUM(AB$21:AB856)+AB$16&lt;0.000001,0,IF($C857&gt;='H-32A-WP06 - Debt Service'!Y$25,'H-32A-WP06 - Debt Service'!Y$28/12,0)),"-")</f>
        <v>0</v>
      </c>
      <c r="AC857" s="359">
        <f>IFERROR(IF(-SUM(AC$21:AC856)+AC$16&lt;0.000001,0,IF($C857&gt;='H-32A-WP06 - Debt Service'!Z$25,'H-32A-WP06 - Debt Service'!Z$28/12,0)),"-")</f>
        <v>0</v>
      </c>
      <c r="AD857" s="359">
        <f>IFERROR(IF(-SUM(AD$21:AD856)+AD$16&lt;0.000001,0,IF($C857&gt;='H-32A-WP06 - Debt Service'!AB$25,'H-32A-WP06 - Debt Service'!AA$28/12,0)),"-")</f>
        <v>0</v>
      </c>
      <c r="AE857" s="359">
        <f>IFERROR(IF(-SUM(AE$21:AE856)+AE$16&lt;0.000001,0,IF($C857&gt;='H-32A-WP06 - Debt Service'!AC$25,'H-32A-WP06 - Debt Service'!AB$28/12,0)),"-")</f>
        <v>0</v>
      </c>
      <c r="AF857" s="359">
        <f>IFERROR(IF(-SUM(AF$21:AF856)+AF$16&lt;0.000001,0,IF($C857&gt;='H-32A-WP06 - Debt Service'!AD$25,'H-32A-WP06 - Debt Service'!AC$28/12,0)),"-")</f>
        <v>0</v>
      </c>
    </row>
    <row r="858" spans="2:32">
      <c r="B858" s="351">
        <f t="shared" si="53"/>
        <v>2088</v>
      </c>
      <c r="C858" s="368">
        <f t="shared" si="55"/>
        <v>68942</v>
      </c>
      <c r="D858" s="368"/>
      <c r="E858" s="359">
        <f>IFERROR(IF(-SUM(E$33:E857)+E$16&lt;0.000001,0,IF($C858&gt;='H-32A-WP06 - Debt Service'!C$25,'H-32A-WP06 - Debt Service'!C$28/12,0)),"-")</f>
        <v>0</v>
      </c>
      <c r="F858" s="359">
        <f>IFERROR(IF(-SUM(F$33:F857)+F$16&lt;0.000001,0,IF($C858&gt;='H-32A-WP06 - Debt Service'!D$25,'H-32A-WP06 - Debt Service'!D$28/12,0)),"-")</f>
        <v>0</v>
      </c>
      <c r="G858" s="359">
        <f>IFERROR(IF(-SUM(G$33:G857)+G$16&lt;0.000001,0,IF($C858&gt;='H-32A-WP06 - Debt Service'!E$25,'H-32A-WP06 - Debt Service'!E$28/12,0)),"-")</f>
        <v>0</v>
      </c>
      <c r="H858" s="359">
        <f>IFERROR(IF(-SUM(H$21:H857)+H$16&lt;0.000001,0,IF($C858&gt;='H-32A-WP06 - Debt Service'!F$25,'H-32A-WP06 - Debt Service'!F$28/12,0)),"-")</f>
        <v>0</v>
      </c>
      <c r="I858" s="359">
        <f>IFERROR(IF(-SUM(I$21:I857)+I$16&lt;0.000001,0,IF($C858&gt;='H-32A-WP06 - Debt Service'!G$25,'H-32A-WP06 - Debt Service'!G$28/12,0)),"-")</f>
        <v>0</v>
      </c>
      <c r="J858" s="359">
        <f>IFERROR(IF(-SUM(J$21:J857)+J$16&lt;0.000001,0,IF($C858&gt;='H-32A-WP06 - Debt Service'!H$25,'H-32A-WP06 - Debt Service'!H$28/12,0)),"-")</f>
        <v>0</v>
      </c>
      <c r="K858" s="359">
        <f>IFERROR(IF(-SUM(K$21:K857)+K$16&lt;0.000001,0,IF($C858&gt;='H-32A-WP06 - Debt Service'!I$25,'H-32A-WP06 - Debt Service'!I$28/12,0)),"-")</f>
        <v>0</v>
      </c>
      <c r="L858" s="359">
        <f>IFERROR(IF(-SUM(L$21:L857)+L$16&lt;0.000001,0,IF($C858&gt;='H-32A-WP06 - Debt Service'!J$25,'H-32A-WP06 - Debt Service'!J$28/12,0)),"-")</f>
        <v>0</v>
      </c>
      <c r="M858" s="359">
        <f>IFERROR(IF(-SUM(M$21:M857)+M$16&lt;0.000001,0,IF($C858&gt;='H-32A-WP06 - Debt Service'!K$25,'H-32A-WP06 - Debt Service'!K$28/12,0)),"-")</f>
        <v>0</v>
      </c>
      <c r="N858" s="359">
        <f>IFERROR(IF(-SUM(N$21:N857)+N$16&lt;0.000001,0,IF($C858&gt;='H-32A-WP06 - Debt Service'!L$25,'H-32A-WP06 - Debt Service'!L$28/12,0)),"-")</f>
        <v>0</v>
      </c>
      <c r="O858" s="359">
        <f>IFERROR(IF(-SUM(O$21:O857)+O$16&lt;0.000001,0,IF($C858&gt;='H-32A-WP06 - Debt Service'!M$25,'H-32A-WP06 - Debt Service'!M$28/12,0)),"-")</f>
        <v>0</v>
      </c>
      <c r="P858" s="359">
        <f>IFERROR(IF(-SUM(P$21:P857)+P$16&lt;0.000001,0,IF($C858&gt;='H-32A-WP06 - Debt Service'!N$25,'H-32A-WP06 - Debt Service'!N$28/12,0)),"-")</f>
        <v>0</v>
      </c>
      <c r="Q858" s="449"/>
      <c r="R858" s="351">
        <f t="shared" si="54"/>
        <v>2088</v>
      </c>
      <c r="S858" s="368">
        <f t="shared" si="56"/>
        <v>68942</v>
      </c>
      <c r="T858" s="368"/>
      <c r="U858" s="359">
        <f>IFERROR(IF(-SUM(U$33:U857)+U$16&lt;0.000001,0,IF($C858&gt;='H-32A-WP06 - Debt Service'!R$25,'H-32A-WP06 - Debt Service'!R$28/12,0)),"-")</f>
        <v>0</v>
      </c>
      <c r="V858" s="359">
        <f>IFERROR(IF(-SUM(V$21:V857)+V$16&lt;0.000001,0,IF($C858&gt;='H-32A-WP06 - Debt Service'!S$25,'H-32A-WP06 - Debt Service'!S$28/12,0)),"-")</f>
        <v>0</v>
      </c>
      <c r="W858" s="359">
        <f>IFERROR(IF(-SUM(W$21:W857)+W$16&lt;0.000001,0,IF($C858&gt;='H-32A-WP06 - Debt Service'!T$25,'H-32A-WP06 - Debt Service'!T$28/12,0)),"-")</f>
        <v>0</v>
      </c>
      <c r="X858" s="359">
        <f>IFERROR(IF(-SUM(X$21:X857)+X$16&lt;0.000001,0,IF($C858&gt;='H-32A-WP06 - Debt Service'!U$25,'H-32A-WP06 - Debt Service'!U$28/12,0)),"-")</f>
        <v>0</v>
      </c>
      <c r="Y858" s="359">
        <f>IFERROR(IF(-SUM(Y$21:Y857)+Y$16&lt;0.000001,0,IF($C858&gt;='H-32A-WP06 - Debt Service'!W$25,'H-32A-WP06 - Debt Service'!V$28/12,0)),"-")</f>
        <v>0</v>
      </c>
      <c r="Z858" s="359">
        <f>IFERROR(IF(-SUM(Z$21:Z857)+Z$16&lt;0.000001,0,IF($C858&gt;='H-32A-WP06 - Debt Service'!W$25,'H-32A-WP06 - Debt Service'!W$28/12,0)),"-")</f>
        <v>0</v>
      </c>
      <c r="AA858" s="359">
        <f>IFERROR(IF(-SUM(AA$21:AA857)+AA$16&lt;0.000001,0,IF($C858&gt;='H-32A-WP06 - Debt Service'!Y$25,'H-32A-WP06 - Debt Service'!X$28/12,0)),"-")</f>
        <v>0</v>
      </c>
      <c r="AB858" s="359">
        <f>IFERROR(IF(-SUM(AB$21:AB857)+AB$16&lt;0.000001,0,IF($C858&gt;='H-32A-WP06 - Debt Service'!Y$25,'H-32A-WP06 - Debt Service'!Y$28/12,0)),"-")</f>
        <v>0</v>
      </c>
      <c r="AC858" s="359">
        <f>IFERROR(IF(-SUM(AC$21:AC857)+AC$16&lt;0.000001,0,IF($C858&gt;='H-32A-WP06 - Debt Service'!Z$25,'H-32A-WP06 - Debt Service'!Z$28/12,0)),"-")</f>
        <v>0</v>
      </c>
      <c r="AD858" s="359">
        <f>IFERROR(IF(-SUM(AD$21:AD857)+AD$16&lt;0.000001,0,IF($C858&gt;='H-32A-WP06 - Debt Service'!AB$25,'H-32A-WP06 - Debt Service'!AA$28/12,0)),"-")</f>
        <v>0</v>
      </c>
      <c r="AE858" s="359">
        <f>IFERROR(IF(-SUM(AE$21:AE857)+AE$16&lt;0.000001,0,IF($C858&gt;='H-32A-WP06 - Debt Service'!AC$25,'H-32A-WP06 - Debt Service'!AB$28/12,0)),"-")</f>
        <v>0</v>
      </c>
      <c r="AF858" s="359">
        <f>IFERROR(IF(-SUM(AF$21:AF857)+AF$16&lt;0.000001,0,IF($C858&gt;='H-32A-WP06 - Debt Service'!AD$25,'H-32A-WP06 - Debt Service'!AC$28/12,0)),"-")</f>
        <v>0</v>
      </c>
    </row>
    <row r="859" spans="2:32">
      <c r="B859" s="351">
        <f t="shared" si="53"/>
        <v>2088</v>
      </c>
      <c r="C859" s="368">
        <f t="shared" si="55"/>
        <v>68973</v>
      </c>
      <c r="D859" s="368"/>
      <c r="E859" s="359">
        <f>IFERROR(IF(-SUM(E$33:E858)+E$16&lt;0.000001,0,IF($C859&gt;='H-32A-WP06 - Debt Service'!C$25,'H-32A-WP06 - Debt Service'!C$28/12,0)),"-")</f>
        <v>0</v>
      </c>
      <c r="F859" s="359">
        <f>IFERROR(IF(-SUM(F$33:F858)+F$16&lt;0.000001,0,IF($C859&gt;='H-32A-WP06 - Debt Service'!D$25,'H-32A-WP06 - Debt Service'!D$28/12,0)),"-")</f>
        <v>0</v>
      </c>
      <c r="G859" s="359">
        <f>IFERROR(IF(-SUM(G$33:G858)+G$16&lt;0.000001,0,IF($C859&gt;='H-32A-WP06 - Debt Service'!E$25,'H-32A-WP06 - Debt Service'!E$28/12,0)),"-")</f>
        <v>0</v>
      </c>
      <c r="H859" s="359">
        <f>IFERROR(IF(-SUM(H$21:H858)+H$16&lt;0.000001,0,IF($C859&gt;='H-32A-WP06 - Debt Service'!F$25,'H-32A-WP06 - Debt Service'!F$28/12,0)),"-")</f>
        <v>0</v>
      </c>
      <c r="I859" s="359">
        <f>IFERROR(IF(-SUM(I$21:I858)+I$16&lt;0.000001,0,IF($C859&gt;='H-32A-WP06 - Debt Service'!G$25,'H-32A-WP06 - Debt Service'!G$28/12,0)),"-")</f>
        <v>0</v>
      </c>
      <c r="J859" s="359">
        <f>IFERROR(IF(-SUM(J$21:J858)+J$16&lt;0.000001,0,IF($C859&gt;='H-32A-WP06 - Debt Service'!H$25,'H-32A-WP06 - Debt Service'!H$28/12,0)),"-")</f>
        <v>0</v>
      </c>
      <c r="K859" s="359">
        <f>IFERROR(IF(-SUM(K$21:K858)+K$16&lt;0.000001,0,IF($C859&gt;='H-32A-WP06 - Debt Service'!I$25,'H-32A-WP06 - Debt Service'!I$28/12,0)),"-")</f>
        <v>0</v>
      </c>
      <c r="L859" s="359">
        <f>IFERROR(IF(-SUM(L$21:L858)+L$16&lt;0.000001,0,IF($C859&gt;='H-32A-WP06 - Debt Service'!J$25,'H-32A-WP06 - Debt Service'!J$28/12,0)),"-")</f>
        <v>0</v>
      </c>
      <c r="M859" s="359">
        <f>IFERROR(IF(-SUM(M$21:M858)+M$16&lt;0.000001,0,IF($C859&gt;='H-32A-WP06 - Debt Service'!K$25,'H-32A-WP06 - Debt Service'!K$28/12,0)),"-")</f>
        <v>0</v>
      </c>
      <c r="N859" s="359">
        <f>IFERROR(IF(-SUM(N$21:N858)+N$16&lt;0.000001,0,IF($C859&gt;='H-32A-WP06 - Debt Service'!L$25,'H-32A-WP06 - Debt Service'!L$28/12,0)),"-")</f>
        <v>0</v>
      </c>
      <c r="O859" s="359">
        <f>IFERROR(IF(-SUM(O$21:O858)+O$16&lt;0.000001,0,IF($C859&gt;='H-32A-WP06 - Debt Service'!M$25,'H-32A-WP06 - Debt Service'!M$28/12,0)),"-")</f>
        <v>0</v>
      </c>
      <c r="P859" s="359">
        <f>IFERROR(IF(-SUM(P$21:P858)+P$16&lt;0.000001,0,IF($C859&gt;='H-32A-WP06 - Debt Service'!N$25,'H-32A-WP06 - Debt Service'!N$28/12,0)),"-")</f>
        <v>0</v>
      </c>
      <c r="Q859" s="449"/>
      <c r="R859" s="351">
        <f t="shared" si="54"/>
        <v>2088</v>
      </c>
      <c r="S859" s="368">
        <f t="shared" si="56"/>
        <v>68973</v>
      </c>
      <c r="T859" s="368"/>
      <c r="U859" s="359">
        <f>IFERROR(IF(-SUM(U$33:U858)+U$16&lt;0.000001,0,IF($C859&gt;='H-32A-WP06 - Debt Service'!R$25,'H-32A-WP06 - Debt Service'!R$28/12,0)),"-")</f>
        <v>0</v>
      </c>
      <c r="V859" s="359">
        <f>IFERROR(IF(-SUM(V$21:V858)+V$16&lt;0.000001,0,IF($C859&gt;='H-32A-WP06 - Debt Service'!S$25,'H-32A-WP06 - Debt Service'!S$28/12,0)),"-")</f>
        <v>0</v>
      </c>
      <c r="W859" s="359">
        <f>IFERROR(IF(-SUM(W$21:W858)+W$16&lt;0.000001,0,IF($C859&gt;='H-32A-WP06 - Debt Service'!T$25,'H-32A-WP06 - Debt Service'!T$28/12,0)),"-")</f>
        <v>0</v>
      </c>
      <c r="X859" s="359">
        <f>IFERROR(IF(-SUM(X$21:X858)+X$16&lt;0.000001,0,IF($C859&gt;='H-32A-WP06 - Debt Service'!U$25,'H-32A-WP06 - Debt Service'!U$28/12,0)),"-")</f>
        <v>0</v>
      </c>
      <c r="Y859" s="359">
        <f>IFERROR(IF(-SUM(Y$21:Y858)+Y$16&lt;0.000001,0,IF($C859&gt;='H-32A-WP06 - Debt Service'!W$25,'H-32A-WP06 - Debt Service'!V$28/12,0)),"-")</f>
        <v>0</v>
      </c>
      <c r="Z859" s="359">
        <f>IFERROR(IF(-SUM(Z$21:Z858)+Z$16&lt;0.000001,0,IF($C859&gt;='H-32A-WP06 - Debt Service'!W$25,'H-32A-WP06 - Debt Service'!W$28/12,0)),"-")</f>
        <v>0</v>
      </c>
      <c r="AA859" s="359">
        <f>IFERROR(IF(-SUM(AA$21:AA858)+AA$16&lt;0.000001,0,IF($C859&gt;='H-32A-WP06 - Debt Service'!Y$25,'H-32A-WP06 - Debt Service'!X$28/12,0)),"-")</f>
        <v>0</v>
      </c>
      <c r="AB859" s="359">
        <f>IFERROR(IF(-SUM(AB$21:AB858)+AB$16&lt;0.000001,0,IF($C859&gt;='H-32A-WP06 - Debt Service'!Y$25,'H-32A-WP06 - Debt Service'!Y$28/12,0)),"-")</f>
        <v>0</v>
      </c>
      <c r="AC859" s="359">
        <f>IFERROR(IF(-SUM(AC$21:AC858)+AC$16&lt;0.000001,0,IF($C859&gt;='H-32A-WP06 - Debt Service'!Z$25,'H-32A-WP06 - Debt Service'!Z$28/12,0)),"-")</f>
        <v>0</v>
      </c>
      <c r="AD859" s="359">
        <f>IFERROR(IF(-SUM(AD$21:AD858)+AD$16&lt;0.000001,0,IF($C859&gt;='H-32A-WP06 - Debt Service'!AB$25,'H-32A-WP06 - Debt Service'!AA$28/12,0)),"-")</f>
        <v>0</v>
      </c>
      <c r="AE859" s="359">
        <f>IFERROR(IF(-SUM(AE$21:AE858)+AE$16&lt;0.000001,0,IF($C859&gt;='H-32A-WP06 - Debt Service'!AC$25,'H-32A-WP06 - Debt Service'!AB$28/12,0)),"-")</f>
        <v>0</v>
      </c>
      <c r="AF859" s="359">
        <f>IFERROR(IF(-SUM(AF$21:AF858)+AF$16&lt;0.000001,0,IF($C859&gt;='H-32A-WP06 - Debt Service'!AD$25,'H-32A-WP06 - Debt Service'!AC$28/12,0)),"-")</f>
        <v>0</v>
      </c>
    </row>
    <row r="860" spans="2:32">
      <c r="B860" s="369">
        <f t="shared" si="53"/>
        <v>2088</v>
      </c>
      <c r="C860" s="370">
        <f t="shared" si="55"/>
        <v>69003</v>
      </c>
      <c r="D860" s="370"/>
      <c r="E860" s="361">
        <f>IFERROR(IF(-SUM(E$21:E859)+E$16&lt;0.000001,0,IF($C860&gt;='H-32A-WP06 - Debt Service'!C$25,'H-32A-WP06 - Debt Service'!C$28/12,0)),"-")</f>
        <v>0</v>
      </c>
      <c r="F860" s="361">
        <f>IFERROR(IF(-SUM(F$21:F859)+F$16&lt;0.000001,0,IF($C860&gt;='H-32A-WP06 - Debt Service'!D$25,'H-32A-WP06 - Debt Service'!D$28/12,0)),"-")</f>
        <v>0</v>
      </c>
      <c r="G860" s="361">
        <f>IFERROR(IF(-SUM(G$21:G859)+G$16&lt;0.000001,0,IF($C860&gt;='H-32A-WP06 - Debt Service'!E$25,'H-32A-WP06 - Debt Service'!E$28/12,0)),"-")</f>
        <v>0</v>
      </c>
      <c r="H860" s="361">
        <f>IFERROR(IF(-SUM(H$21:H859)+H$16&lt;0.000001,0,IF($C860&gt;='H-32A-WP06 - Debt Service'!G$25,'H-32A-WP06 - Debt Service'!G$28/12,0)),"-")</f>
        <v>0</v>
      </c>
      <c r="I860" s="361">
        <f>IFERROR(IF(-SUM(I$21:I859)+I$16&lt;0.000001,0,IF($C860&gt;='H-32A-WP06 - Debt Service'!H$25,'H-32A-WP06 - Debt Service'!H$28/12,0)),"-")</f>
        <v>0</v>
      </c>
      <c r="J860" s="361">
        <f>IFERROR(IF(-SUM(J$21:J859)+J$16&lt;0.000001,0,IF($C860&gt;='H-32A-WP06 - Debt Service'!I$25,'H-32A-WP06 - Debt Service'!I$28/12,0)),"-")</f>
        <v>0</v>
      </c>
      <c r="K860" s="361">
        <f>IFERROR(IF(-SUM(K$21:K859)+K$16&lt;0.000001,0,IF($C860&gt;='H-32A-WP06 - Debt Service'!#REF!,'H-32A-WP06 - Debt Service'!#REF!/12,0)),"-")</f>
        <v>0</v>
      </c>
      <c r="L860" s="361">
        <f>IFERROR(IF(-SUM(L$21:L859)+L$16&lt;0.000001,0,IF($C860&gt;='H-32A-WP06 - Debt Service'!#REF!,'H-32A-WP06 - Debt Service'!#REF!/12,0)),"-")</f>
        <v>0</v>
      </c>
      <c r="M860" s="361"/>
      <c r="N860" s="361"/>
      <c r="O860" s="361"/>
      <c r="P860" s="361">
        <f>IFERROR(IF(-SUM(P$21:P859)+P$16&lt;0.000001,0,IF($C860&gt;='H-32A-WP06 - Debt Service'!#REF!,'H-32A-WP06 - Debt Service'!#REF!/12,0)),"-")</f>
        <v>0</v>
      </c>
      <c r="Q860" s="449"/>
      <c r="R860" s="369">
        <f t="shared" si="54"/>
        <v>2088</v>
      </c>
      <c r="S860" s="370">
        <f t="shared" si="56"/>
        <v>69003</v>
      </c>
      <c r="T860" s="370"/>
      <c r="U860" s="361">
        <f>IFERROR(IF(-SUM(U$21:U859)+U$16&lt;0.000001,0,IF($C860&gt;='H-32A-WP06 - Debt Service'!R$25,'H-32A-WP06 - Debt Service'!R$28/12,0)),"-")</f>
        <v>0</v>
      </c>
      <c r="V860" s="361">
        <f>IFERROR(IF(-SUM(V$21:V859)+V$16&lt;0.000001,0,IF($C860&gt;='H-32A-WP06 - Debt Service'!S$25,'H-32A-WP06 - Debt Service'!S$28/12,0)),"-")</f>
        <v>0</v>
      </c>
      <c r="W860" s="361">
        <f>IFERROR(IF(-SUM(W$21:W859)+W$16&lt;0.000001,0,IF($C860&gt;='H-32A-WP06 - Debt Service'!T$25,'H-32A-WP06 - Debt Service'!T$28/12,0)),"-")</f>
        <v>0</v>
      </c>
      <c r="X860" s="361"/>
      <c r="Y860" s="361">
        <f>IFERROR(IF(-SUM(Y$21:Y859)+Y$16&lt;0.000001,0,IF($C860&gt;='H-32A-WP06 - Debt Service'!W$25,'H-32A-WP06 - Debt Service'!W$28/12,0)),"-")</f>
        <v>0</v>
      </c>
      <c r="Z860" s="361"/>
      <c r="AA860" s="361"/>
      <c r="AB860" s="361">
        <f>IFERROR(IF(-SUM(AB$21:AB859)+AB$16&lt;0.000001,0,IF($C860&gt;='H-32A-WP06 - Debt Service'!AC$25,'H-32A-WP06 - Debt Service'!AC$28/12,0)),"-")</f>
        <v>0</v>
      </c>
      <c r="AC860" s="361"/>
      <c r="AD860" s="361"/>
      <c r="AE860" s="361">
        <f>IFERROR(IF(-SUM(AE$21:AE859)+AE$16&lt;0.000001,0,IF($C860&gt;='H-32A-WP06 - Debt Service'!#REF!,'H-32A-WP06 - Debt Service'!#REF!/12,0)),"-")</f>
        <v>0</v>
      </c>
      <c r="AF860" s="361">
        <f>IFERROR(IF(-SUM(AF$21:AF859)+AF$16&lt;0.000001,0,IF($C860&gt;='H-32A-WP06 - Debt Service'!#REF!,'H-32A-WP06 - Debt Service'!#REF!/12,0)),"-")</f>
        <v>0</v>
      </c>
    </row>
    <row r="861" spans="2:32">
      <c r="C861" s="347"/>
      <c r="D861" s="347"/>
      <c r="E861" s="346"/>
      <c r="F861" s="346"/>
      <c r="G861" s="346"/>
      <c r="H861" s="346"/>
      <c r="I861" s="346"/>
      <c r="J861" s="346"/>
      <c r="K861" s="346"/>
      <c r="L861" s="346"/>
      <c r="M861" s="346"/>
      <c r="N861" s="346"/>
      <c r="O861" s="346"/>
      <c r="P861" s="346"/>
    </row>
    <row r="862" spans="2:32">
      <c r="C862" s="347"/>
      <c r="D862" s="347"/>
      <c r="E862" s="346"/>
      <c r="F862" s="346"/>
      <c r="G862" s="346"/>
      <c r="H862" s="346"/>
      <c r="I862" s="346"/>
      <c r="J862" s="346"/>
      <c r="K862" s="346"/>
      <c r="L862" s="346"/>
      <c r="M862" s="346"/>
      <c r="N862" s="346"/>
      <c r="O862" s="346"/>
      <c r="P862" s="346"/>
    </row>
    <row r="863" spans="2:32">
      <c r="C863" s="347"/>
      <c r="D863" s="347"/>
      <c r="E863" s="346"/>
      <c r="F863" s="346"/>
      <c r="G863" s="346"/>
      <c r="H863" s="346"/>
      <c r="I863" s="346"/>
      <c r="J863" s="346"/>
      <c r="K863" s="346"/>
      <c r="L863" s="346"/>
      <c r="M863" s="346"/>
      <c r="N863" s="346"/>
      <c r="O863" s="346"/>
      <c r="P863" s="346"/>
    </row>
    <row r="864" spans="2:32">
      <c r="C864" s="347"/>
      <c r="D864" s="347"/>
      <c r="E864" s="346"/>
      <c r="F864" s="346"/>
      <c r="G864" s="346"/>
      <c r="H864" s="346"/>
      <c r="I864" s="346"/>
      <c r="J864" s="346"/>
      <c r="K864" s="346"/>
      <c r="L864" s="346"/>
      <c r="M864" s="346"/>
      <c r="N864" s="346"/>
      <c r="O864" s="346"/>
      <c r="P864" s="346"/>
    </row>
    <row r="865" spans="3:16">
      <c r="C865" s="347"/>
      <c r="D865" s="347"/>
      <c r="E865" s="346"/>
      <c r="F865" s="346"/>
      <c r="G865" s="346"/>
      <c r="H865" s="346"/>
      <c r="I865" s="346"/>
      <c r="J865" s="346"/>
      <c r="K865" s="346"/>
      <c r="L865" s="346"/>
      <c r="M865" s="346"/>
      <c r="N865" s="346"/>
      <c r="O865" s="346"/>
      <c r="P865" s="346"/>
    </row>
    <row r="866" spans="3:16">
      <c r="C866" s="347"/>
      <c r="D866" s="347"/>
      <c r="E866" s="346"/>
      <c r="F866" s="346"/>
      <c r="G866" s="346"/>
      <c r="H866" s="346"/>
      <c r="I866" s="346"/>
      <c r="J866" s="346"/>
      <c r="K866" s="346"/>
      <c r="L866" s="346"/>
      <c r="M866" s="346"/>
      <c r="N866" s="346"/>
      <c r="O866" s="346"/>
      <c r="P866" s="346"/>
    </row>
    <row r="867" spans="3:16">
      <c r="C867" s="347"/>
      <c r="D867" s="347"/>
      <c r="E867" s="346"/>
      <c r="F867" s="346"/>
      <c r="G867" s="346"/>
      <c r="H867" s="346"/>
      <c r="I867" s="346"/>
      <c r="J867" s="346"/>
      <c r="K867" s="346"/>
      <c r="L867" s="346"/>
      <c r="M867" s="346"/>
      <c r="N867" s="346"/>
      <c r="O867" s="346"/>
      <c r="P867" s="346"/>
    </row>
    <row r="868" spans="3:16">
      <c r="C868" s="347"/>
      <c r="D868" s="347"/>
      <c r="E868" s="346"/>
      <c r="F868" s="346"/>
      <c r="G868" s="346"/>
      <c r="H868" s="346"/>
      <c r="I868" s="346"/>
      <c r="J868" s="346"/>
      <c r="K868" s="346"/>
      <c r="L868" s="346"/>
      <c r="M868" s="346"/>
      <c r="N868" s="346"/>
      <c r="O868" s="346"/>
      <c r="P868" s="346"/>
    </row>
    <row r="869" spans="3:16">
      <c r="C869" s="347"/>
      <c r="D869" s="347"/>
      <c r="E869" s="346"/>
      <c r="F869" s="346"/>
      <c r="G869" s="346"/>
      <c r="H869" s="346"/>
      <c r="I869" s="346"/>
      <c r="J869" s="346"/>
      <c r="K869" s="346"/>
      <c r="L869" s="346"/>
      <c r="M869" s="346"/>
      <c r="N869" s="346"/>
      <c r="O869" s="346"/>
      <c r="P869" s="346"/>
    </row>
    <row r="870" spans="3:16">
      <c r="C870" s="347"/>
      <c r="D870" s="347"/>
      <c r="E870" s="346"/>
      <c r="F870" s="346"/>
      <c r="G870" s="346"/>
      <c r="H870" s="346"/>
      <c r="I870" s="346"/>
      <c r="J870" s="346"/>
      <c r="K870" s="346"/>
      <c r="L870" s="346"/>
      <c r="M870" s="346"/>
      <c r="N870" s="346"/>
      <c r="O870" s="346"/>
      <c r="P870" s="346"/>
    </row>
    <row r="871" spans="3:16">
      <c r="C871" s="347"/>
      <c r="D871" s="347"/>
      <c r="E871" s="346"/>
      <c r="F871" s="346"/>
      <c r="G871" s="346"/>
      <c r="H871" s="346"/>
      <c r="I871" s="346"/>
      <c r="J871" s="346"/>
      <c r="K871" s="346"/>
      <c r="L871" s="346"/>
      <c r="M871" s="346"/>
      <c r="N871" s="346"/>
      <c r="O871" s="346"/>
      <c r="P871" s="346"/>
    </row>
    <row r="872" spans="3:16">
      <c r="C872" s="347"/>
      <c r="D872" s="347"/>
      <c r="E872" s="346"/>
      <c r="F872" s="346"/>
      <c r="G872" s="346"/>
      <c r="H872" s="346"/>
      <c r="I872" s="346"/>
      <c r="J872" s="346"/>
      <c r="K872" s="346"/>
      <c r="L872" s="346"/>
      <c r="M872" s="346"/>
      <c r="N872" s="346"/>
      <c r="O872" s="346"/>
      <c r="P872" s="346"/>
    </row>
    <row r="873" spans="3:16">
      <c r="C873" s="347"/>
      <c r="D873" s="347"/>
      <c r="E873" s="346"/>
    </row>
  </sheetData>
  <phoneticPr fontId="112" type="noConversion"/>
  <printOptions horizontalCentered="1"/>
  <pageMargins left="0.45" right="0.45" top="0.5" bottom="0.5" header="0.3" footer="0.3"/>
  <pageSetup scale="46" fitToWidth="2" orientation="landscape" horizontalDpi="1200" verticalDpi="1200" r:id="rId1"/>
  <headerFooter>
    <oddFooter xml:space="preserve">&amp;CADD ROWS AND COLUMNS AS NEEDED OVER TIME
</oddFooter>
  </headerFooter>
  <colBreaks count="1" manualBreakCount="1">
    <brk id="17" min="2" max="7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2:V28"/>
  <sheetViews>
    <sheetView zoomScaleNormal="100" workbookViewId="0">
      <selection activeCell="D1" sqref="D1"/>
    </sheetView>
  </sheetViews>
  <sheetFormatPr defaultRowHeight="14.5"/>
  <cols>
    <col min="1" max="1" width="9.1796875" style="449"/>
    <col min="4" max="4" width="43.26953125" customWidth="1"/>
    <col min="9" max="9" width="14.7265625" customWidth="1"/>
  </cols>
  <sheetData>
    <row r="2" spans="2:11" ht="15.5">
      <c r="B2" s="23"/>
      <c r="I2" s="518" t="s">
        <v>533</v>
      </c>
    </row>
    <row r="3" spans="2:11" s="449" customFormat="1" ht="15.5">
      <c r="B3" s="23"/>
      <c r="I3" s="449" t="s">
        <v>468</v>
      </c>
    </row>
    <row r="4" spans="2:11" s="746" customFormat="1" ht="15.5">
      <c r="B4" s="749"/>
      <c r="I4" s="747" t="str">
        <f>'Attachment H-32A'!$K$2</f>
        <v>With corrections under Commission Consideration in Docket No. ER20-2942</v>
      </c>
    </row>
    <row r="5" spans="2:11" s="449" customFormat="1" ht="26">
      <c r="B5" s="23"/>
      <c r="C5" s="63" t="s">
        <v>50</v>
      </c>
      <c r="D5" s="433"/>
      <c r="E5" s="433"/>
      <c r="F5" s="433"/>
      <c r="G5" s="433"/>
      <c r="H5" s="433"/>
      <c r="I5" s="433"/>
    </row>
    <row r="6" spans="2:11" s="449" customFormat="1" ht="18.5">
      <c r="B6" s="23"/>
      <c r="C6" s="519" t="s">
        <v>387</v>
      </c>
      <c r="D6" s="433"/>
      <c r="E6" s="433"/>
      <c r="F6" s="433"/>
      <c r="G6" s="433"/>
      <c r="H6" s="433"/>
      <c r="I6" s="433"/>
    </row>
    <row r="7" spans="2:11" s="449" customFormat="1" ht="15.5">
      <c r="B7" s="23"/>
    </row>
    <row r="8" spans="2:11" s="449" customFormat="1" ht="15.5">
      <c r="B8" s="23"/>
    </row>
    <row r="9" spans="2:11" s="449" customFormat="1" ht="15.5">
      <c r="B9" s="23"/>
    </row>
    <row r="11" spans="2:11">
      <c r="C11" s="17" t="s">
        <v>1</v>
      </c>
    </row>
    <row r="12" spans="2:11">
      <c r="C12" s="18" t="s">
        <v>2</v>
      </c>
      <c r="D12" s="522" t="s">
        <v>385</v>
      </c>
      <c r="I12" s="523" t="s">
        <v>386</v>
      </c>
    </row>
    <row r="13" spans="2:11" s="449" customFormat="1">
      <c r="C13" s="17" t="s">
        <v>22</v>
      </c>
      <c r="E13" s="17" t="s">
        <v>23</v>
      </c>
      <c r="I13" s="17" t="s">
        <v>24</v>
      </c>
    </row>
    <row r="14" spans="2:11" s="449" customFormat="1"/>
    <row r="15" spans="2:11" s="449" customFormat="1"/>
    <row r="16" spans="2:11" ht="21">
      <c r="C16" s="17">
        <v>1</v>
      </c>
      <c r="D16" t="s">
        <v>354</v>
      </c>
      <c r="I16" s="695">
        <v>1000000</v>
      </c>
      <c r="J16" t="s">
        <v>605</v>
      </c>
      <c r="K16" s="690"/>
    </row>
    <row r="17" spans="3:22">
      <c r="C17" s="17">
        <f>C16+1</f>
        <v>2</v>
      </c>
    </row>
    <row r="18" spans="3:22">
      <c r="C18" s="17">
        <f t="shared" ref="C18:C28" si="0">C17+1</f>
        <v>3</v>
      </c>
      <c r="D18" t="s">
        <v>411</v>
      </c>
      <c r="I18" s="666">
        <v>3.2500000000000001E-2</v>
      </c>
      <c r="J18" s="667" t="s">
        <v>557</v>
      </c>
      <c r="K18" s="340"/>
      <c r="L18" s="340"/>
      <c r="M18" s="340"/>
      <c r="N18" s="340"/>
      <c r="O18" s="340"/>
      <c r="P18" s="340"/>
      <c r="Q18" s="340"/>
      <c r="R18" s="340"/>
      <c r="S18" s="340"/>
      <c r="T18" s="340"/>
      <c r="U18" s="340"/>
      <c r="V18" s="340"/>
    </row>
    <row r="19" spans="3:22">
      <c r="C19" s="17">
        <f t="shared" si="0"/>
        <v>4</v>
      </c>
      <c r="I19" s="606"/>
    </row>
    <row r="20" spans="3:22" ht="16.5">
      <c r="C20" s="17">
        <f t="shared" si="0"/>
        <v>5</v>
      </c>
      <c r="D20" t="s">
        <v>446</v>
      </c>
      <c r="I20" s="607">
        <f>I18*I16</f>
        <v>32500</v>
      </c>
      <c r="K20" s="340"/>
    </row>
    <row r="21" spans="3:22">
      <c r="C21" s="17">
        <f t="shared" si="0"/>
        <v>6</v>
      </c>
    </row>
    <row r="22" spans="3:22">
      <c r="C22" s="17">
        <f t="shared" si="0"/>
        <v>7</v>
      </c>
    </row>
    <row r="23" spans="3:22">
      <c r="C23" s="17">
        <f t="shared" si="0"/>
        <v>8</v>
      </c>
      <c r="D23" t="s">
        <v>384</v>
      </c>
    </row>
    <row r="24" spans="3:22">
      <c r="C24" s="17">
        <f t="shared" si="0"/>
        <v>9</v>
      </c>
    </row>
    <row r="25" spans="3:22">
      <c r="C25" s="17">
        <f t="shared" si="0"/>
        <v>10</v>
      </c>
      <c r="D25" s="524" t="s">
        <v>420</v>
      </c>
    </row>
    <row r="26" spans="3:22">
      <c r="C26" s="17">
        <f t="shared" si="0"/>
        <v>11</v>
      </c>
    </row>
    <row r="27" spans="3:22">
      <c r="C27" s="17">
        <f t="shared" si="0"/>
        <v>12</v>
      </c>
      <c r="D27" s="524" t="s">
        <v>444</v>
      </c>
    </row>
    <row r="28" spans="3:22">
      <c r="C28" s="17">
        <f t="shared" si="0"/>
        <v>13</v>
      </c>
      <c r="D28" s="524" t="s">
        <v>412</v>
      </c>
    </row>
  </sheetData>
  <printOptions horizontalCentered="1"/>
  <pageMargins left="0.45" right="0.45"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Attachment H-32A</vt:lpstr>
      <vt:lpstr>H-32A-WP01 - Plant</vt:lpstr>
      <vt:lpstr>H-32A-WP02 - Revenue Credits</vt:lpstr>
      <vt:lpstr>H-32A-WP03 - Start Up Costs</vt:lpstr>
      <vt:lpstr>H-32A-WP04 - Zonal Investment</vt:lpstr>
      <vt:lpstr>H-32A-WP05-A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'Attachment H-32A'!Print_Area</vt:lpstr>
      <vt:lpstr>'H-32A-WP01 - Plant'!Print_Area</vt:lpstr>
      <vt:lpstr>'H-32A-WP02 - Revenue Credits'!Print_Area</vt:lpstr>
      <vt:lpstr>'H-32A-WP03 - Start Up Costs'!Print_Area</vt:lpstr>
      <vt:lpstr>'H-32A-WP04 - Zonal Investment'!Print_Area</vt:lpstr>
      <vt:lpstr>'H-32A-WP05-A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Rob Smith</cp:lastModifiedBy>
  <cp:lastPrinted>2020-10-22T17:59:41Z</cp:lastPrinted>
  <dcterms:created xsi:type="dcterms:W3CDTF">2018-10-01T14:31:22Z</dcterms:created>
  <dcterms:modified xsi:type="dcterms:W3CDTF">2020-10-22T18:03:34Z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